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2,24 Пушкарный мал\"/>
    </mc:Choice>
  </mc:AlternateContent>
  <xr:revisionPtr revIDLastSave="0" documentId="13_ncr:1_{674C92B4-9B1F-42DD-9DF1-7016C14C60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2" l="1"/>
  <c r="V507" i="2"/>
  <c r="V505" i="2"/>
  <c r="V504" i="2"/>
  <c r="W503" i="2"/>
  <c r="X503" i="2" s="1"/>
  <c r="X502" i="2"/>
  <c r="W502" i="2"/>
  <c r="W501" i="2"/>
  <c r="X501" i="2" s="1"/>
  <c r="W500" i="2"/>
  <c r="X500" i="2" s="1"/>
  <c r="W499" i="2"/>
  <c r="W505" i="2" s="1"/>
  <c r="N499" i="2"/>
  <c r="V497" i="2"/>
  <c r="V496" i="2"/>
  <c r="W495" i="2"/>
  <c r="X495" i="2" s="1"/>
  <c r="W494" i="2"/>
  <c r="X494" i="2" s="1"/>
  <c r="W493" i="2"/>
  <c r="X493" i="2" s="1"/>
  <c r="W492" i="2"/>
  <c r="V490" i="2"/>
  <c r="V489" i="2"/>
  <c r="W488" i="2"/>
  <c r="X488" i="2" s="1"/>
  <c r="W487" i="2"/>
  <c r="V485" i="2"/>
  <c r="V484" i="2"/>
  <c r="W483" i="2"/>
  <c r="X483" i="2" s="1"/>
  <c r="W482" i="2"/>
  <c r="X482" i="2" s="1"/>
  <c r="W481" i="2"/>
  <c r="V477" i="2"/>
  <c r="V476" i="2"/>
  <c r="W475" i="2"/>
  <c r="X475" i="2" s="1"/>
  <c r="N475" i="2"/>
  <c r="W474" i="2"/>
  <c r="X474" i="2" s="1"/>
  <c r="N474" i="2"/>
  <c r="W473" i="2"/>
  <c r="X473" i="2" s="1"/>
  <c r="V471" i="2"/>
  <c r="V470" i="2"/>
  <c r="W469" i="2"/>
  <c r="X469" i="2" s="1"/>
  <c r="W468" i="2"/>
  <c r="X468" i="2" s="1"/>
  <c r="W467" i="2"/>
  <c r="X467" i="2" s="1"/>
  <c r="W466" i="2"/>
  <c r="X466" i="2" s="1"/>
  <c r="N466" i="2"/>
  <c r="W465" i="2"/>
  <c r="X465" i="2" s="1"/>
  <c r="N465" i="2"/>
  <c r="W464" i="2"/>
  <c r="N464" i="2"/>
  <c r="V462" i="2"/>
  <c r="V461" i="2"/>
  <c r="W460" i="2"/>
  <c r="X460" i="2" s="1"/>
  <c r="N460" i="2"/>
  <c r="W459" i="2"/>
  <c r="X459" i="2" s="1"/>
  <c r="X461" i="2" s="1"/>
  <c r="N459" i="2"/>
  <c r="V457" i="2"/>
  <c r="V456" i="2"/>
  <c r="W455" i="2"/>
  <c r="X455" i="2" s="1"/>
  <c r="N455" i="2"/>
  <c r="W454" i="2"/>
  <c r="X454" i="2" s="1"/>
  <c r="N454" i="2"/>
  <c r="W453" i="2"/>
  <c r="X453" i="2" s="1"/>
  <c r="N453" i="2"/>
  <c r="W452" i="2"/>
  <c r="X452" i="2" s="1"/>
  <c r="N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W457" i="2" s="1"/>
  <c r="N447" i="2"/>
  <c r="V443" i="2"/>
  <c r="V442" i="2"/>
  <c r="W441" i="2"/>
  <c r="V439" i="2"/>
  <c r="V438" i="2"/>
  <c r="W437" i="2"/>
  <c r="X437" i="2" s="1"/>
  <c r="X438" i="2" s="1"/>
  <c r="V435" i="2"/>
  <c r="V434" i="2"/>
  <c r="W433" i="2"/>
  <c r="W435" i="2" s="1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W425" i="2"/>
  <c r="X425" i="2" s="1"/>
  <c r="N425" i="2"/>
  <c r="W424" i="2"/>
  <c r="X424" i="2" s="1"/>
  <c r="N424" i="2"/>
  <c r="W423" i="2"/>
  <c r="N423" i="2"/>
  <c r="V421" i="2"/>
  <c r="V420" i="2"/>
  <c r="W419" i="2"/>
  <c r="X419" i="2" s="1"/>
  <c r="N419" i="2"/>
  <c r="W418" i="2"/>
  <c r="N418" i="2"/>
  <c r="V415" i="2"/>
  <c r="V414" i="2"/>
  <c r="W413" i="2"/>
  <c r="X413" i="2" s="1"/>
  <c r="W412" i="2"/>
  <c r="X412" i="2" s="1"/>
  <c r="W411" i="2"/>
  <c r="W410" i="2"/>
  <c r="V408" i="2"/>
  <c r="V407" i="2"/>
  <c r="W406" i="2"/>
  <c r="X406" i="2" s="1"/>
  <c r="X407" i="2" s="1"/>
  <c r="N406" i="2"/>
  <c r="V404" i="2"/>
  <c r="V403" i="2"/>
  <c r="W402" i="2"/>
  <c r="X402" i="2" s="1"/>
  <c r="N402" i="2"/>
  <c r="W401" i="2"/>
  <c r="X401" i="2" s="1"/>
  <c r="N401" i="2"/>
  <c r="W400" i="2"/>
  <c r="N400" i="2"/>
  <c r="W399" i="2"/>
  <c r="X399" i="2" s="1"/>
  <c r="N399" i="2"/>
  <c r="V397" i="2"/>
  <c r="V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V381" i="2"/>
  <c r="V380" i="2"/>
  <c r="W379" i="2"/>
  <c r="X379" i="2" s="1"/>
  <c r="N379" i="2"/>
  <c r="W378" i="2"/>
  <c r="X378" i="2" s="1"/>
  <c r="X380" i="2" s="1"/>
  <c r="N378" i="2"/>
  <c r="V374" i="2"/>
  <c r="V373" i="2"/>
  <c r="W372" i="2"/>
  <c r="N372" i="2"/>
  <c r="V370" i="2"/>
  <c r="V369" i="2"/>
  <c r="W368" i="2"/>
  <c r="X368" i="2" s="1"/>
  <c r="N368" i="2"/>
  <c r="W367" i="2"/>
  <c r="X367" i="2" s="1"/>
  <c r="N367" i="2"/>
  <c r="W366" i="2"/>
  <c r="X366" i="2" s="1"/>
  <c r="N366" i="2"/>
  <c r="X365" i="2"/>
  <c r="W365" i="2"/>
  <c r="N365" i="2"/>
  <c r="V363" i="2"/>
  <c r="V362" i="2"/>
  <c r="W361" i="2"/>
  <c r="X361" i="2" s="1"/>
  <c r="N361" i="2"/>
  <c r="W360" i="2"/>
  <c r="X360" i="2" s="1"/>
  <c r="X362" i="2" s="1"/>
  <c r="N360" i="2"/>
  <c r="V358" i="2"/>
  <c r="V357" i="2"/>
  <c r="W356" i="2"/>
  <c r="X356" i="2" s="1"/>
  <c r="N356" i="2"/>
  <c r="W355" i="2"/>
  <c r="X355" i="2" s="1"/>
  <c r="W354" i="2"/>
  <c r="X354" i="2" s="1"/>
  <c r="N354" i="2"/>
  <c r="W353" i="2"/>
  <c r="X353" i="2" s="1"/>
  <c r="N353" i="2"/>
  <c r="W352" i="2"/>
  <c r="N352" i="2"/>
  <c r="V349" i="2"/>
  <c r="V348" i="2"/>
  <c r="W347" i="2"/>
  <c r="W349" i="2" s="1"/>
  <c r="N347" i="2"/>
  <c r="V345" i="2"/>
  <c r="V344" i="2"/>
  <c r="W343" i="2"/>
  <c r="X343" i="2" s="1"/>
  <c r="N343" i="2"/>
  <c r="W342" i="2"/>
  <c r="X342" i="2" s="1"/>
  <c r="V340" i="2"/>
  <c r="V339" i="2"/>
  <c r="W338" i="2"/>
  <c r="X338" i="2" s="1"/>
  <c r="N338" i="2"/>
  <c r="W337" i="2"/>
  <c r="X337" i="2" s="1"/>
  <c r="W336" i="2"/>
  <c r="X336" i="2" s="1"/>
  <c r="N336" i="2"/>
  <c r="V334" i="2"/>
  <c r="V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V321" i="2"/>
  <c r="V320" i="2"/>
  <c r="W319" i="2"/>
  <c r="X319" i="2" s="1"/>
  <c r="X320" i="2" s="1"/>
  <c r="N319" i="2"/>
  <c r="V315" i="2"/>
  <c r="V314" i="2"/>
  <c r="W313" i="2"/>
  <c r="N313" i="2"/>
  <c r="V311" i="2"/>
  <c r="V310" i="2"/>
  <c r="W309" i="2"/>
  <c r="N309" i="2"/>
  <c r="V307" i="2"/>
  <c r="V306" i="2"/>
  <c r="W305" i="2"/>
  <c r="X305" i="2" s="1"/>
  <c r="X306" i="2" s="1"/>
  <c r="N305" i="2"/>
  <c r="V303" i="2"/>
  <c r="V302" i="2"/>
  <c r="W301" i="2"/>
  <c r="X301" i="2" s="1"/>
  <c r="X302" i="2" s="1"/>
  <c r="N301" i="2"/>
  <c r="V298" i="2"/>
  <c r="V297" i="2"/>
  <c r="W296" i="2"/>
  <c r="X296" i="2" s="1"/>
  <c r="N296" i="2"/>
  <c r="W295" i="2"/>
  <c r="N295" i="2"/>
  <c r="V293" i="2"/>
  <c r="V292" i="2"/>
  <c r="W291" i="2"/>
  <c r="X291" i="2" s="1"/>
  <c r="N291" i="2"/>
  <c r="W290" i="2"/>
  <c r="X290" i="2" s="1"/>
  <c r="N290" i="2"/>
  <c r="W289" i="2"/>
  <c r="X289" i="2" s="1"/>
  <c r="N289" i="2"/>
  <c r="W288" i="2"/>
  <c r="N288" i="2"/>
  <c r="W287" i="2"/>
  <c r="X287" i="2" s="1"/>
  <c r="N287" i="2"/>
  <c r="W286" i="2"/>
  <c r="X286" i="2" s="1"/>
  <c r="W285" i="2"/>
  <c r="X285" i="2" s="1"/>
  <c r="N285" i="2"/>
  <c r="W284" i="2"/>
  <c r="X284" i="2" s="1"/>
  <c r="N284" i="2"/>
  <c r="V281" i="2"/>
  <c r="V280" i="2"/>
  <c r="W279" i="2"/>
  <c r="X279" i="2" s="1"/>
  <c r="N279" i="2"/>
  <c r="W278" i="2"/>
  <c r="X278" i="2" s="1"/>
  <c r="N278" i="2"/>
  <c r="W277" i="2"/>
  <c r="N277" i="2"/>
  <c r="V275" i="2"/>
  <c r="V274" i="2"/>
  <c r="W273" i="2"/>
  <c r="X273" i="2" s="1"/>
  <c r="N273" i="2"/>
  <c r="W272" i="2"/>
  <c r="X272" i="2" s="1"/>
  <c r="W271" i="2"/>
  <c r="X271" i="2" s="1"/>
  <c r="V269" i="2"/>
  <c r="V268" i="2"/>
  <c r="W267" i="2"/>
  <c r="X267" i="2" s="1"/>
  <c r="N267" i="2"/>
  <c r="W266" i="2"/>
  <c r="X266" i="2" s="1"/>
  <c r="N266" i="2"/>
  <c r="W265" i="2"/>
  <c r="X265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W255" i="2"/>
  <c r="X255" i="2" s="1"/>
  <c r="W254" i="2"/>
  <c r="X254" i="2" s="1"/>
  <c r="N254" i="2"/>
  <c r="W253" i="2"/>
  <c r="X253" i="2" s="1"/>
  <c r="N253" i="2"/>
  <c r="W252" i="2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X249" i="2" s="1"/>
  <c r="N245" i="2"/>
  <c r="V243" i="2"/>
  <c r="V242" i="2"/>
  <c r="W241" i="2"/>
  <c r="W243" i="2" s="1"/>
  <c r="N241" i="2"/>
  <c r="V239" i="2"/>
  <c r="V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W217" i="2"/>
  <c r="X217" i="2" s="1"/>
  <c r="W216" i="2"/>
  <c r="X216" i="2" s="1"/>
  <c r="W215" i="2"/>
  <c r="X215" i="2" s="1"/>
  <c r="W214" i="2"/>
  <c r="X214" i="2" s="1"/>
  <c r="W213" i="2"/>
  <c r="V210" i="2"/>
  <c r="V209" i="2"/>
  <c r="W208" i="2"/>
  <c r="N208" i="2"/>
  <c r="V205" i="2"/>
  <c r="V204" i="2"/>
  <c r="W203" i="2"/>
  <c r="N203" i="2"/>
  <c r="W202" i="2"/>
  <c r="X202" i="2" s="1"/>
  <c r="N202" i="2"/>
  <c r="W201" i="2"/>
  <c r="X201" i="2" s="1"/>
  <c r="W200" i="2"/>
  <c r="X200" i="2" s="1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W186" i="2"/>
  <c r="X186" i="2" s="1"/>
  <c r="W185" i="2"/>
  <c r="X185" i="2" s="1"/>
  <c r="N185" i="2"/>
  <c r="W184" i="2"/>
  <c r="X184" i="2" s="1"/>
  <c r="N184" i="2"/>
  <c r="W183" i="2"/>
  <c r="X183" i="2" s="1"/>
  <c r="W182" i="2"/>
  <c r="X182" i="2" s="1"/>
  <c r="N182" i="2"/>
  <c r="W181" i="2"/>
  <c r="X181" i="2" s="1"/>
  <c r="W180" i="2"/>
  <c r="X180" i="2" s="1"/>
  <c r="N180" i="2"/>
  <c r="V178" i="2"/>
  <c r="V177" i="2"/>
  <c r="W176" i="2"/>
  <c r="X176" i="2" s="1"/>
  <c r="N176" i="2"/>
  <c r="X175" i="2"/>
  <c r="W175" i="2"/>
  <c r="N175" i="2"/>
  <c r="W174" i="2"/>
  <c r="N174" i="2"/>
  <c r="W173" i="2"/>
  <c r="X173" i="2" s="1"/>
  <c r="N173" i="2"/>
  <c r="V171" i="2"/>
  <c r="V170" i="2"/>
  <c r="W169" i="2"/>
  <c r="N169" i="2"/>
  <c r="W168" i="2"/>
  <c r="X168" i="2" s="1"/>
  <c r="V166" i="2"/>
  <c r="V165" i="2"/>
  <c r="W164" i="2"/>
  <c r="X164" i="2" s="1"/>
  <c r="N164" i="2"/>
  <c r="W163" i="2"/>
  <c r="X163" i="2" s="1"/>
  <c r="X165" i="2" s="1"/>
  <c r="N163" i="2"/>
  <c r="V160" i="2"/>
  <c r="V159" i="2"/>
  <c r="W158" i="2"/>
  <c r="X158" i="2" s="1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X134" i="2" s="1"/>
  <c r="X138" i="2" s="1"/>
  <c r="V131" i="2"/>
  <c r="V130" i="2"/>
  <c r="W129" i="2"/>
  <c r="X129" i="2" s="1"/>
  <c r="W128" i="2"/>
  <c r="X128" i="2" s="1"/>
  <c r="N128" i="2"/>
  <c r="W127" i="2"/>
  <c r="X127" i="2" s="1"/>
  <c r="W126" i="2"/>
  <c r="X126" i="2" s="1"/>
  <c r="N126" i="2"/>
  <c r="W125" i="2"/>
  <c r="X125" i="2" s="1"/>
  <c r="W124" i="2"/>
  <c r="X124" i="2" s="1"/>
  <c r="W123" i="2"/>
  <c r="N123" i="2"/>
  <c r="V121" i="2"/>
  <c r="V120" i="2"/>
  <c r="W119" i="2"/>
  <c r="X119" i="2" s="1"/>
  <c r="W118" i="2"/>
  <c r="X118" i="2" s="1"/>
  <c r="N118" i="2"/>
  <c r="W117" i="2"/>
  <c r="X117" i="2" s="1"/>
  <c r="W116" i="2"/>
  <c r="X116" i="2" s="1"/>
  <c r="W115" i="2"/>
  <c r="X115" i="2" s="1"/>
  <c r="W114" i="2"/>
  <c r="X114" i="2" s="1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V107" i="2"/>
  <c r="V106" i="2"/>
  <c r="W105" i="2"/>
  <c r="X105" i="2" s="1"/>
  <c r="W104" i="2"/>
  <c r="X104" i="2" s="1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N98" i="2"/>
  <c r="V96" i="2"/>
  <c r="V95" i="2"/>
  <c r="W94" i="2"/>
  <c r="X94" i="2" s="1"/>
  <c r="N94" i="2"/>
  <c r="W93" i="2"/>
  <c r="X93" i="2" s="1"/>
  <c r="W92" i="2"/>
  <c r="X92" i="2" s="1"/>
  <c r="W91" i="2"/>
  <c r="X91" i="2" s="1"/>
  <c r="W90" i="2"/>
  <c r="X90" i="2" s="1"/>
  <c r="N90" i="2"/>
  <c r="V88" i="2"/>
  <c r="V87" i="2"/>
  <c r="W86" i="2"/>
  <c r="X86" i="2" s="1"/>
  <c r="N86" i="2"/>
  <c r="W85" i="2"/>
  <c r="X85" i="2" s="1"/>
  <c r="N85" i="2"/>
  <c r="W84" i="2"/>
  <c r="X84" i="2" s="1"/>
  <c r="N84" i="2"/>
  <c r="W83" i="2"/>
  <c r="X83" i="2" s="1"/>
  <c r="N83" i="2"/>
  <c r="W82" i="2"/>
  <c r="X82" i="2" s="1"/>
  <c r="W81" i="2"/>
  <c r="X81" i="2" s="1"/>
  <c r="W80" i="2"/>
  <c r="X80" i="2" s="1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W70" i="2"/>
  <c r="X70" i="2" s="1"/>
  <c r="N70" i="2"/>
  <c r="W69" i="2"/>
  <c r="X69" i="2" s="1"/>
  <c r="N69" i="2"/>
  <c r="W68" i="2"/>
  <c r="X68" i="2" s="1"/>
  <c r="W67" i="2"/>
  <c r="X67" i="2" s="1"/>
  <c r="N67" i="2"/>
  <c r="W66" i="2"/>
  <c r="W65" i="2"/>
  <c r="V62" i="2"/>
  <c r="V61" i="2"/>
  <c r="W60" i="2"/>
  <c r="X60" i="2" s="1"/>
  <c r="W59" i="2"/>
  <c r="N59" i="2"/>
  <c r="W58" i="2"/>
  <c r="X58" i="2" s="1"/>
  <c r="W57" i="2"/>
  <c r="X57" i="2" s="1"/>
  <c r="N57" i="2"/>
  <c r="V54" i="2"/>
  <c r="V53" i="2"/>
  <c r="W52" i="2"/>
  <c r="X52" i="2" s="1"/>
  <c r="N52" i="2"/>
  <c r="W51" i="2"/>
  <c r="N51" i="2"/>
  <c r="V47" i="2"/>
  <c r="V46" i="2"/>
  <c r="W45" i="2"/>
  <c r="W46" i="2" s="1"/>
  <c r="N45" i="2"/>
  <c r="V43" i="2"/>
  <c r="V42" i="2"/>
  <c r="W41" i="2"/>
  <c r="W42" i="2" s="1"/>
  <c r="N41" i="2"/>
  <c r="V39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W31" i="2"/>
  <c r="X31" i="2" s="1"/>
  <c r="N31" i="2"/>
  <c r="W30" i="2"/>
  <c r="X30" i="2" s="1"/>
  <c r="W29" i="2"/>
  <c r="N29" i="2"/>
  <c r="W28" i="2"/>
  <c r="X28" i="2" s="1"/>
  <c r="N28" i="2"/>
  <c r="W27" i="2"/>
  <c r="X27" i="2" s="1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X95" i="2" l="1"/>
  <c r="V510" i="2"/>
  <c r="W262" i="2"/>
  <c r="X347" i="2"/>
  <c r="X348" i="2" s="1"/>
  <c r="W348" i="2"/>
  <c r="W414" i="2"/>
  <c r="W462" i="2"/>
  <c r="W490" i="2"/>
  <c r="V509" i="2"/>
  <c r="W508" i="2"/>
  <c r="X120" i="2"/>
  <c r="X241" i="2"/>
  <c r="X242" i="2" s="1"/>
  <c r="W242" i="2"/>
  <c r="W303" i="2"/>
  <c r="X433" i="2"/>
  <c r="X434" i="2" s="1"/>
  <c r="W434" i="2"/>
  <c r="X487" i="2"/>
  <c r="W489" i="2"/>
  <c r="W24" i="2"/>
  <c r="W39" i="2"/>
  <c r="W178" i="2"/>
  <c r="X174" i="2"/>
  <c r="X177" i="2" s="1"/>
  <c r="W281" i="2"/>
  <c r="X277" i="2"/>
  <c r="X280" i="2" s="1"/>
  <c r="W298" i="2"/>
  <c r="X295" i="2"/>
  <c r="X297" i="2" s="1"/>
  <c r="W373" i="2"/>
  <c r="W374" i="2"/>
  <c r="X372" i="2"/>
  <c r="X373" i="2" s="1"/>
  <c r="W430" i="2"/>
  <c r="X423" i="2"/>
  <c r="W470" i="2"/>
  <c r="X464" i="2"/>
  <c r="W34" i="2"/>
  <c r="W38" i="2"/>
  <c r="X22" i="2"/>
  <c r="X23" i="2" s="1"/>
  <c r="W23" i="2"/>
  <c r="V506" i="2"/>
  <c r="X41" i="2"/>
  <c r="X42" i="2" s="1"/>
  <c r="C516" i="2"/>
  <c r="W54" i="2"/>
  <c r="W53" i="2"/>
  <c r="W88" i="2"/>
  <c r="X66" i="2"/>
  <c r="G516" i="2"/>
  <c r="X143" i="2"/>
  <c r="X146" i="2" s="1"/>
  <c r="W204" i="2"/>
  <c r="J516" i="2"/>
  <c r="W209" i="2"/>
  <c r="X208" i="2"/>
  <c r="X209" i="2" s="1"/>
  <c r="W210" i="2"/>
  <c r="W292" i="2"/>
  <c r="W297" i="2"/>
  <c r="W310" i="2"/>
  <c r="X309" i="2"/>
  <c r="X310" i="2" s="1"/>
  <c r="W311" i="2"/>
  <c r="X313" i="2"/>
  <c r="X314" i="2" s="1"/>
  <c r="W315" i="2"/>
  <c r="W404" i="2"/>
  <c r="X400" i="2"/>
  <c r="X403" i="2" s="1"/>
  <c r="W415" i="2"/>
  <c r="X410" i="2"/>
  <c r="W443" i="2"/>
  <c r="X441" i="2"/>
  <c r="X442" i="2" s="1"/>
  <c r="X489" i="2"/>
  <c r="W497" i="2"/>
  <c r="X492" i="2"/>
  <c r="D516" i="2"/>
  <c r="W61" i="2"/>
  <c r="E516" i="2"/>
  <c r="W96" i="2"/>
  <c r="W107" i="2"/>
  <c r="W130" i="2"/>
  <c r="F516" i="2"/>
  <c r="I516" i="2"/>
  <c r="W170" i="2"/>
  <c r="W177" i="2"/>
  <c r="W219" i="2"/>
  <c r="W239" i="2"/>
  <c r="W269" i="2"/>
  <c r="X274" i="2"/>
  <c r="Q516" i="2"/>
  <c r="X339" i="2"/>
  <c r="R516" i="2"/>
  <c r="W358" i="2"/>
  <c r="W363" i="2"/>
  <c r="W369" i="2"/>
  <c r="S516" i="2"/>
  <c r="W403" i="2"/>
  <c r="W407" i="2"/>
  <c r="W408" i="2"/>
  <c r="T516" i="2"/>
  <c r="W420" i="2"/>
  <c r="W477" i="2"/>
  <c r="V516" i="2"/>
  <c r="X197" i="2"/>
  <c r="X159" i="2"/>
  <c r="X369" i="2"/>
  <c r="X344" i="2"/>
  <c r="X396" i="2"/>
  <c r="X238" i="2"/>
  <c r="X496" i="2"/>
  <c r="X430" i="2"/>
  <c r="X470" i="2"/>
  <c r="X268" i="2"/>
  <c r="X333" i="2"/>
  <c r="X476" i="2"/>
  <c r="W139" i="2"/>
  <c r="W306" i="2"/>
  <c r="W320" i="2"/>
  <c r="W396" i="2"/>
  <c r="W496" i="2"/>
  <c r="W47" i="2"/>
  <c r="W87" i="2"/>
  <c r="W159" i="2"/>
  <c r="W171" i="2"/>
  <c r="W205" i="2"/>
  <c r="W238" i="2"/>
  <c r="W268" i="2"/>
  <c r="W274" i="2"/>
  <c r="W307" i="2"/>
  <c r="W321" i="2"/>
  <c r="W344" i="2"/>
  <c r="W397" i="2"/>
  <c r="W476" i="2"/>
  <c r="W197" i="2"/>
  <c r="W120" i="2"/>
  <c r="W220" i="2"/>
  <c r="W249" i="2"/>
  <c r="W263" i="2"/>
  <c r="W302" i="2"/>
  <c r="W314" i="2"/>
  <c r="W333" i="2"/>
  <c r="W421" i="2"/>
  <c r="W438" i="2"/>
  <c r="W504" i="2"/>
  <c r="L516" i="2"/>
  <c r="W198" i="2"/>
  <c r="W293" i="2"/>
  <c r="W35" i="2"/>
  <c r="W62" i="2"/>
  <c r="X51" i="2"/>
  <c r="X53" i="2" s="1"/>
  <c r="W43" i="2"/>
  <c r="X65" i="2"/>
  <c r="X87" i="2" s="1"/>
  <c r="W131" i="2"/>
  <c r="W166" i="2"/>
  <c r="W280" i="2"/>
  <c r="W339" i="2"/>
  <c r="X352" i="2"/>
  <c r="X357" i="2" s="1"/>
  <c r="W362" i="2"/>
  <c r="W380" i="2"/>
  <c r="W431" i="2"/>
  <c r="X447" i="2"/>
  <c r="X456" i="2" s="1"/>
  <c r="W471" i="2"/>
  <c r="W485" i="2"/>
  <c r="M516" i="2"/>
  <c r="J9" i="2"/>
  <c r="W138" i="2"/>
  <c r="W160" i="2"/>
  <c r="W275" i="2"/>
  <c r="W345" i="2"/>
  <c r="W357" i="2"/>
  <c r="W461" i="2"/>
  <c r="X499" i="2"/>
  <c r="X504" i="2" s="1"/>
  <c r="N516" i="2"/>
  <c r="W121" i="2"/>
  <c r="W250" i="2"/>
  <c r="W334" i="2"/>
  <c r="W439" i="2"/>
  <c r="W456" i="2"/>
  <c r="B516" i="2"/>
  <c r="O516" i="2"/>
  <c r="X45" i="2"/>
  <c r="X46" i="2" s="1"/>
  <c r="X59" i="2"/>
  <c r="X61" i="2" s="1"/>
  <c r="W95" i="2"/>
  <c r="W146" i="2"/>
  <c r="W340" i="2"/>
  <c r="W381" i="2"/>
  <c r="X411" i="2"/>
  <c r="X418" i="2"/>
  <c r="X420" i="2" s="1"/>
  <c r="X481" i="2"/>
  <c r="X484" i="2" s="1"/>
  <c r="P516" i="2"/>
  <c r="X203" i="2"/>
  <c r="X204" i="2" s="1"/>
  <c r="X252" i="2"/>
  <c r="X262" i="2" s="1"/>
  <c r="X288" i="2"/>
  <c r="X292" i="2" s="1"/>
  <c r="F9" i="2"/>
  <c r="X29" i="2"/>
  <c r="X34" i="2" s="1"/>
  <c r="X123" i="2"/>
  <c r="X130" i="2" s="1"/>
  <c r="X169" i="2"/>
  <c r="X170" i="2" s="1"/>
  <c r="H9" i="2"/>
  <c r="W106" i="2"/>
  <c r="W147" i="2"/>
  <c r="W442" i="2"/>
  <c r="W507" i="2"/>
  <c r="A10" i="2"/>
  <c r="X213" i="2"/>
  <c r="X219" i="2" s="1"/>
  <c r="W370" i="2"/>
  <c r="H516" i="2"/>
  <c r="U516" i="2"/>
  <c r="X98" i="2"/>
  <c r="X106" i="2" s="1"/>
  <c r="W165" i="2"/>
  <c r="W484" i="2"/>
  <c r="W509" i="2" l="1"/>
  <c r="X414" i="2"/>
  <c r="X511" i="2" s="1"/>
  <c r="W510" i="2"/>
  <c r="W506" i="2"/>
</calcChain>
</file>

<file path=xl/sharedStrings.xml><?xml version="1.0" encoding="utf-8"?>
<sst xmlns="http://schemas.openxmlformats.org/spreadsheetml/2006/main" count="3370" uniqueCount="769">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</sst>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66</v>
      </c>
      <c r="H1" s="346" t="s">
        <v>49</v>
      </c>
      <c r="I1" s="346"/>
      <c r="J1" s="346"/>
      <c r="K1" s="346"/>
      <c r="L1" s="346"/>
      <c r="M1" s="346"/>
      <c r="N1" s="346"/>
      <c r="O1" s="346"/>
      <c r="P1" s="347" t="s">
        <v>67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/>
      <c r="I5" s="351"/>
      <c r="J5" s="351"/>
      <c r="K5" s="351"/>
      <c r="L5" s="351"/>
      <c r="N5" s="27" t="s">
        <v>4</v>
      </c>
      <c r="O5" s="353">
        <v>45325</v>
      </c>
      <c r="P5" s="353"/>
      <c r="R5" s="354" t="s">
        <v>3</v>
      </c>
      <c r="S5" s="355"/>
      <c r="T5" s="356" t="s">
        <v>733</v>
      </c>
      <c r="U5" s="357"/>
      <c r="Z5" s="60"/>
      <c r="AA5" s="60"/>
      <c r="AB5" s="60"/>
    </row>
    <row r="6" spans="1:29" s="17" customFormat="1" ht="24" customHeight="1" x14ac:dyDescent="0.2">
      <c r="A6" s="350" t="s">
        <v>1</v>
      </c>
      <c r="B6" s="350"/>
      <c r="C6" s="350"/>
      <c r="D6" s="358" t="s">
        <v>743</v>
      </c>
      <c r="E6" s="358"/>
      <c r="F6" s="358"/>
      <c r="G6" s="358"/>
      <c r="H6" s="358"/>
      <c r="I6" s="358"/>
      <c r="J6" s="358"/>
      <c r="K6" s="358"/>
      <c r="L6" s="358"/>
      <c r="N6" s="27" t="s">
        <v>30</v>
      </c>
      <c r="O6" s="359" t="str">
        <f>IF(O5=0," ",CHOOSE(WEEKDAY(O5,2),"Понедельник","Вторник","Среда","Четверг","Пятница","Суббота","Воскресенье"))</f>
        <v>Суббота</v>
      </c>
      <c r="P6" s="359"/>
      <c r="R6" s="360" t="s">
        <v>5</v>
      </c>
      <c r="S6" s="361"/>
      <c r="T6" s="362" t="s">
        <v>69</v>
      </c>
      <c r="U6" s="36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8" t="str">
        <f>IFERROR(VLOOKUP(DeliveryAddress,Table,3,0),1)</f>
        <v>4</v>
      </c>
      <c r="E7" s="369"/>
      <c r="F7" s="369"/>
      <c r="G7" s="369"/>
      <c r="H7" s="369"/>
      <c r="I7" s="369"/>
      <c r="J7" s="369"/>
      <c r="K7" s="369"/>
      <c r="L7" s="370"/>
      <c r="N7" s="29"/>
      <c r="O7" s="49"/>
      <c r="P7" s="49"/>
      <c r="R7" s="360"/>
      <c r="S7" s="361"/>
      <c r="T7" s="364"/>
      <c r="U7" s="365"/>
      <c r="Z7" s="60"/>
      <c r="AA7" s="60"/>
      <c r="AB7" s="60"/>
    </row>
    <row r="8" spans="1:29" s="17" customFormat="1" ht="25.5" customHeight="1" x14ac:dyDescent="0.2">
      <c r="A8" s="371" t="s">
        <v>60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N8" s="27" t="s">
        <v>11</v>
      </c>
      <c r="O8" s="373">
        <v>0.41666666666666669</v>
      </c>
      <c r="P8" s="373"/>
      <c r="R8" s="360"/>
      <c r="S8" s="361"/>
      <c r="T8" s="364"/>
      <c r="U8" s="365"/>
      <c r="Z8" s="60"/>
      <c r="AA8" s="60"/>
      <c r="AB8" s="60"/>
    </row>
    <row r="9" spans="1:29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48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N9" s="31" t="s">
        <v>15</v>
      </c>
      <c r="O9" s="353"/>
      <c r="P9" s="353"/>
      <c r="R9" s="360"/>
      <c r="S9" s="361"/>
      <c r="T9" s="366"/>
      <c r="U9" s="36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8" t="str">
        <f>IFERROR(VLOOKUP($D$10,Proxy,2,FALSE),"")</f>
        <v/>
      </c>
      <c r="I10" s="378"/>
      <c r="J10" s="378"/>
      <c r="K10" s="378"/>
      <c r="L10" s="378"/>
      <c r="N10" s="31" t="s">
        <v>35</v>
      </c>
      <c r="O10" s="373"/>
      <c r="P10" s="373"/>
      <c r="S10" s="29" t="s">
        <v>12</v>
      </c>
      <c r="T10" s="379" t="s">
        <v>70</v>
      </c>
      <c r="U10" s="38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3"/>
      <c r="P11" s="373"/>
      <c r="S11" s="29" t="s">
        <v>31</v>
      </c>
      <c r="T11" s="381" t="s">
        <v>57</v>
      </c>
      <c r="U11" s="3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2" t="s">
        <v>71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N12" s="27" t="s">
        <v>33</v>
      </c>
      <c r="O12" s="383"/>
      <c r="P12" s="383"/>
      <c r="Q12" s="28"/>
      <c r="R12"/>
      <c r="S12" s="29" t="s">
        <v>48</v>
      </c>
      <c r="T12" s="384"/>
      <c r="U12" s="384"/>
      <c r="V12"/>
      <c r="Z12" s="60"/>
      <c r="AA12" s="60"/>
      <c r="AB12" s="60"/>
    </row>
    <row r="13" spans="1:29" s="17" customFormat="1" ht="23.25" customHeight="1" x14ac:dyDescent="0.2">
      <c r="A13" s="382" t="s">
        <v>72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1"/>
      <c r="N13" s="31" t="s">
        <v>34</v>
      </c>
      <c r="O13" s="381"/>
      <c r="P13" s="3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2" t="s">
        <v>73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5" t="s">
        <v>74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/>
      <c r="N15" s="386" t="s">
        <v>63</v>
      </c>
      <c r="O15" s="386"/>
      <c r="P15" s="386"/>
      <c r="Q15" s="386"/>
      <c r="R15" s="3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7"/>
      <c r="O16" s="387"/>
      <c r="P16" s="387"/>
      <c r="Q16" s="387"/>
      <c r="R16" s="3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9" t="s">
        <v>61</v>
      </c>
      <c r="B17" s="389" t="s">
        <v>51</v>
      </c>
      <c r="C17" s="390" t="s">
        <v>50</v>
      </c>
      <c r="D17" s="389" t="s">
        <v>52</v>
      </c>
      <c r="E17" s="389"/>
      <c r="F17" s="389" t="s">
        <v>24</v>
      </c>
      <c r="G17" s="389" t="s">
        <v>27</v>
      </c>
      <c r="H17" s="389" t="s">
        <v>25</v>
      </c>
      <c r="I17" s="389" t="s">
        <v>26</v>
      </c>
      <c r="J17" s="391" t="s">
        <v>16</v>
      </c>
      <c r="K17" s="391" t="s">
        <v>65</v>
      </c>
      <c r="L17" s="391" t="s">
        <v>2</v>
      </c>
      <c r="M17" s="389" t="s">
        <v>28</v>
      </c>
      <c r="N17" s="389" t="s">
        <v>17</v>
      </c>
      <c r="O17" s="389"/>
      <c r="P17" s="389"/>
      <c r="Q17" s="389"/>
      <c r="R17" s="389"/>
      <c r="S17" s="388" t="s">
        <v>58</v>
      </c>
      <c r="T17" s="389"/>
      <c r="U17" s="389" t="s">
        <v>6</v>
      </c>
      <c r="V17" s="389" t="s">
        <v>44</v>
      </c>
      <c r="W17" s="393" t="s">
        <v>56</v>
      </c>
      <c r="X17" s="389" t="s">
        <v>18</v>
      </c>
      <c r="Y17" s="395" t="s">
        <v>62</v>
      </c>
      <c r="Z17" s="395" t="s">
        <v>19</v>
      </c>
      <c r="AA17" s="396" t="s">
        <v>59</v>
      </c>
      <c r="AB17" s="397"/>
      <c r="AC17" s="398"/>
      <c r="AD17" s="402"/>
      <c r="BA17" s="403" t="s">
        <v>64</v>
      </c>
    </row>
    <row r="18" spans="1:53" ht="14.25" customHeight="1" x14ac:dyDescent="0.2">
      <c r="A18" s="389"/>
      <c r="B18" s="389"/>
      <c r="C18" s="390"/>
      <c r="D18" s="389"/>
      <c r="E18" s="389"/>
      <c r="F18" s="389" t="s">
        <v>20</v>
      </c>
      <c r="G18" s="389" t="s">
        <v>21</v>
      </c>
      <c r="H18" s="389" t="s">
        <v>22</v>
      </c>
      <c r="I18" s="389" t="s">
        <v>22</v>
      </c>
      <c r="J18" s="392"/>
      <c r="K18" s="392"/>
      <c r="L18" s="392"/>
      <c r="M18" s="389"/>
      <c r="N18" s="389"/>
      <c r="O18" s="389"/>
      <c r="P18" s="389"/>
      <c r="Q18" s="389"/>
      <c r="R18" s="389"/>
      <c r="S18" s="36" t="s">
        <v>47</v>
      </c>
      <c r="T18" s="36" t="s">
        <v>46</v>
      </c>
      <c r="U18" s="389"/>
      <c r="V18" s="389"/>
      <c r="W18" s="394"/>
      <c r="X18" s="389"/>
      <c r="Y18" s="395"/>
      <c r="Z18" s="395"/>
      <c r="AA18" s="399"/>
      <c r="AB18" s="400"/>
      <c r="AC18" s="401"/>
      <c r="AD18" s="402"/>
      <c r="BA18" s="403"/>
    </row>
    <row r="19" spans="1:53" ht="27.75" customHeight="1" x14ac:dyDescent="0.2">
      <c r="A19" s="404" t="s">
        <v>75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55"/>
      <c r="Z19" s="55"/>
    </row>
    <row r="20" spans="1:53" ht="16.5" customHeight="1" x14ac:dyDescent="0.25">
      <c r="A20" s="405" t="s">
        <v>75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66"/>
      <c r="Z20" s="66"/>
    </row>
    <row r="21" spans="1:53" ht="14.25" customHeight="1" x14ac:dyDescent="0.25">
      <c r="A21" s="406" t="s">
        <v>76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7">
        <v>4607091389258</v>
      </c>
      <c r="E22" s="40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9"/>
      <c r="P22" s="409"/>
      <c r="Q22" s="409"/>
      <c r="R22" s="41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N23" s="411" t="s">
        <v>43</v>
      </c>
      <c r="O23" s="412"/>
      <c r="P23" s="412"/>
      <c r="Q23" s="412"/>
      <c r="R23" s="412"/>
      <c r="S23" s="412"/>
      <c r="T23" s="41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5"/>
      <c r="N24" s="411" t="s">
        <v>43</v>
      </c>
      <c r="O24" s="412"/>
      <c r="P24" s="412"/>
      <c r="Q24" s="412"/>
      <c r="R24" s="412"/>
      <c r="S24" s="412"/>
      <c r="T24" s="41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6" t="s">
        <v>81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7">
        <v>4607091383881</v>
      </c>
      <c r="E26" s="40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9"/>
      <c r="P26" s="409"/>
      <c r="Q26" s="409"/>
      <c r="R26" s="41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07">
        <v>4607091388237</v>
      </c>
      <c r="E27" s="40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7" t="s">
        <v>86</v>
      </c>
      <c r="O27" s="409"/>
      <c r="P27" s="409"/>
      <c r="Q27" s="409"/>
      <c r="R27" s="41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407">
        <v>4607091383935</v>
      </c>
      <c r="E28" s="40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9"/>
      <c r="P28" s="409"/>
      <c r="Q28" s="409"/>
      <c r="R28" s="41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407">
        <v>4680115881853</v>
      </c>
      <c r="E29" s="40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9"/>
      <c r="P29" s="409"/>
      <c r="Q29" s="409"/>
      <c r="R29" s="41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407">
        <v>4607091383911</v>
      </c>
      <c r="E30" s="40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20" t="s">
        <v>93</v>
      </c>
      <c r="O30" s="409"/>
      <c r="P30" s="409"/>
      <c r="Q30" s="409"/>
      <c r="R30" s="41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407">
        <v>4607091383911</v>
      </c>
      <c r="E31" s="40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9"/>
      <c r="P31" s="409"/>
      <c r="Q31" s="409"/>
      <c r="R31" s="41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407">
        <v>4607091388244</v>
      </c>
      <c r="E32" s="40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22" t="s">
        <v>97</v>
      </c>
      <c r="O32" s="409"/>
      <c r="P32" s="409"/>
      <c r="Q32" s="409"/>
      <c r="R32" s="41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407">
        <v>4607091388244</v>
      </c>
      <c r="E33" s="40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9"/>
      <c r="P33" s="409"/>
      <c r="Q33" s="409"/>
      <c r="R33" s="410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5"/>
      <c r="N34" s="411" t="s">
        <v>43</v>
      </c>
      <c r="O34" s="412"/>
      <c r="P34" s="412"/>
      <c r="Q34" s="412"/>
      <c r="R34" s="412"/>
      <c r="S34" s="412"/>
      <c r="T34" s="41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5"/>
      <c r="N35" s="411" t="s">
        <v>43</v>
      </c>
      <c r="O35" s="412"/>
      <c r="P35" s="412"/>
      <c r="Q35" s="412"/>
      <c r="R35" s="412"/>
      <c r="S35" s="412"/>
      <c r="T35" s="41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06" t="s">
        <v>99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07">
        <v>4607091388503</v>
      </c>
      <c r="E37" s="40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9"/>
      <c r="P37" s="409"/>
      <c r="Q37" s="409"/>
      <c r="R37" s="410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5"/>
      <c r="N38" s="411" t="s">
        <v>43</v>
      </c>
      <c r="O38" s="412"/>
      <c r="P38" s="412"/>
      <c r="Q38" s="412"/>
      <c r="R38" s="412"/>
      <c r="S38" s="412"/>
      <c r="T38" s="41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5"/>
      <c r="N39" s="411" t="s">
        <v>43</v>
      </c>
      <c r="O39" s="412"/>
      <c r="P39" s="412"/>
      <c r="Q39" s="412"/>
      <c r="R39" s="412"/>
      <c r="S39" s="412"/>
      <c r="T39" s="41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06" t="s">
        <v>104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07">
        <v>4607091388282</v>
      </c>
      <c r="E41" s="40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9"/>
      <c r="P41" s="409"/>
      <c r="Q41" s="409"/>
      <c r="R41" s="410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5"/>
      <c r="N42" s="411" t="s">
        <v>43</v>
      </c>
      <c r="O42" s="412"/>
      <c r="P42" s="412"/>
      <c r="Q42" s="412"/>
      <c r="R42" s="412"/>
      <c r="S42" s="412"/>
      <c r="T42" s="41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5"/>
      <c r="N43" s="411" t="s">
        <v>43</v>
      </c>
      <c r="O43" s="412"/>
      <c r="P43" s="412"/>
      <c r="Q43" s="412"/>
      <c r="R43" s="412"/>
      <c r="S43" s="412"/>
      <c r="T43" s="41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06" t="s">
        <v>108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07">
        <v>4607091389111</v>
      </c>
      <c r="E45" s="40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9"/>
      <c r="P45" s="409"/>
      <c r="Q45" s="409"/>
      <c r="R45" s="410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14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5"/>
      <c r="N46" s="411" t="s">
        <v>43</v>
      </c>
      <c r="O46" s="412"/>
      <c r="P46" s="412"/>
      <c r="Q46" s="412"/>
      <c r="R46" s="412"/>
      <c r="S46" s="412"/>
      <c r="T46" s="41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5"/>
      <c r="N47" s="411" t="s">
        <v>43</v>
      </c>
      <c r="O47" s="412"/>
      <c r="P47" s="412"/>
      <c r="Q47" s="412"/>
      <c r="R47" s="412"/>
      <c r="S47" s="412"/>
      <c r="T47" s="41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4" t="s">
        <v>111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55"/>
      <c r="Z48" s="55"/>
    </row>
    <row r="49" spans="1:53" ht="16.5" customHeight="1" x14ac:dyDescent="0.25">
      <c r="A49" s="405" t="s">
        <v>112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66"/>
      <c r="Z49" s="66"/>
    </row>
    <row r="50" spans="1:53" ht="14.25" customHeight="1" x14ac:dyDescent="0.25">
      <c r="A50" s="406" t="s">
        <v>113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07">
        <v>4680115881440</v>
      </c>
      <c r="E51" s="40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9"/>
      <c r="P51" s="409"/>
      <c r="Q51" s="409"/>
      <c r="R51" s="41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07">
        <v>4680115881433</v>
      </c>
      <c r="E52" s="40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9"/>
      <c r="P52" s="409"/>
      <c r="Q52" s="409"/>
      <c r="R52" s="410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5"/>
      <c r="N53" s="411" t="s">
        <v>43</v>
      </c>
      <c r="O53" s="412"/>
      <c r="P53" s="412"/>
      <c r="Q53" s="412"/>
      <c r="R53" s="412"/>
      <c r="S53" s="412"/>
      <c r="T53" s="41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5"/>
      <c r="N54" s="411" t="s">
        <v>43</v>
      </c>
      <c r="O54" s="412"/>
      <c r="P54" s="412"/>
      <c r="Q54" s="412"/>
      <c r="R54" s="412"/>
      <c r="S54" s="412"/>
      <c r="T54" s="41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05" t="s">
        <v>120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66"/>
      <c r="Z55" s="66"/>
    </row>
    <row r="56" spans="1:53" ht="14.25" customHeight="1" x14ac:dyDescent="0.25">
      <c r="A56" s="406" t="s">
        <v>121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07">
        <v>4680115881426</v>
      </c>
      <c r="E57" s="40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9"/>
      <c r="P57" s="409"/>
      <c r="Q57" s="409"/>
      <c r="R57" s="41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07">
        <v>4680115881426</v>
      </c>
      <c r="E58" s="40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430" t="s">
        <v>125</v>
      </c>
      <c r="O58" s="409"/>
      <c r="P58" s="409"/>
      <c r="Q58" s="409"/>
      <c r="R58" s="41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407">
        <v>4680115881419</v>
      </c>
      <c r="E59" s="40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9"/>
      <c r="P59" s="409"/>
      <c r="Q59" s="409"/>
      <c r="R59" s="41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407">
        <v>4680115881525</v>
      </c>
      <c r="E60" s="40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32" t="s">
        <v>131</v>
      </c>
      <c r="O60" s="409"/>
      <c r="P60" s="409"/>
      <c r="Q60" s="409"/>
      <c r="R60" s="410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5"/>
      <c r="N61" s="411" t="s">
        <v>43</v>
      </c>
      <c r="O61" s="412"/>
      <c r="P61" s="412"/>
      <c r="Q61" s="412"/>
      <c r="R61" s="412"/>
      <c r="S61" s="412"/>
      <c r="T61" s="41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5"/>
      <c r="N62" s="411" t="s">
        <v>43</v>
      </c>
      <c r="O62" s="412"/>
      <c r="P62" s="412"/>
      <c r="Q62" s="412"/>
      <c r="R62" s="412"/>
      <c r="S62" s="412"/>
      <c r="T62" s="41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05" t="s">
        <v>111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66"/>
      <c r="Z63" s="66"/>
    </row>
    <row r="64" spans="1:53" ht="14.25" customHeight="1" x14ac:dyDescent="0.25">
      <c r="A64" s="406" t="s">
        <v>121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407">
        <v>4607091382945</v>
      </c>
      <c r="E65" s="40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33" t="s">
        <v>134</v>
      </c>
      <c r="O65" s="409"/>
      <c r="P65" s="409"/>
      <c r="Q65" s="409"/>
      <c r="R65" s="41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6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4301011540</v>
      </c>
      <c r="D66" s="407">
        <v>4607091385670</v>
      </c>
      <c r="E66" s="407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138</v>
      </c>
      <c r="M66" s="38">
        <v>50</v>
      </c>
      <c r="N66" s="434" t="s">
        <v>137</v>
      </c>
      <c r="O66" s="409"/>
      <c r="P66" s="409"/>
      <c r="Q66" s="409"/>
      <c r="R66" s="41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139</v>
      </c>
      <c r="C67" s="37">
        <v>4301011380</v>
      </c>
      <c r="D67" s="407">
        <v>4607091385670</v>
      </c>
      <c r="E67" s="40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8">
        <v>50</v>
      </c>
      <c r="N67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409"/>
      <c r="P67" s="409"/>
      <c r="Q67" s="409"/>
      <c r="R67" s="41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407">
        <v>4680115883956</v>
      </c>
      <c r="E68" s="40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36" t="s">
        <v>142</v>
      </c>
      <c r="O68" s="409"/>
      <c r="P68" s="409"/>
      <c r="Q68" s="409"/>
      <c r="R68" s="41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407">
        <v>4680115881327</v>
      </c>
      <c r="E69" s="40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9"/>
      <c r="P69" s="409"/>
      <c r="Q69" s="409"/>
      <c r="R69" s="41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4301011514</v>
      </c>
      <c r="D70" s="407">
        <v>4680115882133</v>
      </c>
      <c r="E70" s="407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09"/>
      <c r="P70" s="409"/>
      <c r="Q70" s="409"/>
      <c r="R70" s="41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148</v>
      </c>
      <c r="C71" s="37">
        <v>4301011703</v>
      </c>
      <c r="D71" s="407">
        <v>4680115882133</v>
      </c>
      <c r="E71" s="407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439" t="s">
        <v>149</v>
      </c>
      <c r="O71" s="409"/>
      <c r="P71" s="409"/>
      <c r="Q71" s="409"/>
      <c r="R71" s="41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407">
        <v>4607091382952</v>
      </c>
      <c r="E72" s="40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9"/>
      <c r="P72" s="409"/>
      <c r="Q72" s="409"/>
      <c r="R72" s="41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4301011565</v>
      </c>
      <c r="D73" s="407">
        <v>4680115882539</v>
      </c>
      <c r="E73" s="407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138</v>
      </c>
      <c r="M73" s="38">
        <v>50</v>
      </c>
      <c r="N73" s="4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09"/>
      <c r="P73" s="409"/>
      <c r="Q73" s="409"/>
      <c r="R73" s="41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4301011382</v>
      </c>
      <c r="D74" s="407">
        <v>4607091385687</v>
      </c>
      <c r="E74" s="40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138</v>
      </c>
      <c r="M74" s="38">
        <v>50</v>
      </c>
      <c r="N74" s="4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409"/>
      <c r="P74" s="409"/>
      <c r="Q74" s="409"/>
      <c r="R74" s="41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407">
        <v>4607091384604</v>
      </c>
      <c r="E75" s="40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9"/>
      <c r="P75" s="409"/>
      <c r="Q75" s="409"/>
      <c r="R75" s="41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407">
        <v>4680115880283</v>
      </c>
      <c r="E76" s="40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9"/>
      <c r="P76" s="409"/>
      <c r="Q76" s="409"/>
      <c r="R76" s="41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407">
        <v>4680115883949</v>
      </c>
      <c r="E77" s="40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45" t="s">
        <v>162</v>
      </c>
      <c r="O77" s="409"/>
      <c r="P77" s="409"/>
      <c r="Q77" s="409"/>
      <c r="R77" s="41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4301011476</v>
      </c>
      <c r="D78" s="407">
        <v>4680115881518</v>
      </c>
      <c r="E78" s="407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138</v>
      </c>
      <c r="M78" s="38">
        <v>50</v>
      </c>
      <c r="N78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09"/>
      <c r="P78" s="409"/>
      <c r="Q78" s="409"/>
      <c r="R78" s="41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4301011443</v>
      </c>
      <c r="D79" s="407">
        <v>4680115881303</v>
      </c>
      <c r="E79" s="407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09"/>
      <c r="P79" s="409"/>
      <c r="Q79" s="409"/>
      <c r="R79" s="41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4301011562</v>
      </c>
      <c r="D80" s="407">
        <v>4680115882577</v>
      </c>
      <c r="E80" s="40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48" t="s">
        <v>169</v>
      </c>
      <c r="O80" s="409"/>
      <c r="P80" s="409"/>
      <c r="Q80" s="409"/>
      <c r="R80" s="41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167</v>
      </c>
      <c r="B81" s="64" t="s">
        <v>170</v>
      </c>
      <c r="C81" s="37">
        <v>4301011564</v>
      </c>
      <c r="D81" s="407">
        <v>4680115882577</v>
      </c>
      <c r="E81" s="407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49" t="s">
        <v>171</v>
      </c>
      <c r="O81" s="409"/>
      <c r="P81" s="409"/>
      <c r="Q81" s="409"/>
      <c r="R81" s="41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4301011432</v>
      </c>
      <c r="D82" s="407">
        <v>4680115882720</v>
      </c>
      <c r="E82" s="407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0" t="s">
        <v>174</v>
      </c>
      <c r="O82" s="409"/>
      <c r="P82" s="409"/>
      <c r="Q82" s="409"/>
      <c r="R82" s="41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4301011352</v>
      </c>
      <c r="D83" s="407">
        <v>4607091388466</v>
      </c>
      <c r="E83" s="407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138</v>
      </c>
      <c r="M83" s="38">
        <v>45</v>
      </c>
      <c r="N83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409"/>
      <c r="P83" s="409"/>
      <c r="Q83" s="409"/>
      <c r="R83" s="41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customHeight="1" x14ac:dyDescent="0.25">
      <c r="A84" s="64" t="s">
        <v>177</v>
      </c>
      <c r="B84" s="64" t="s">
        <v>178</v>
      </c>
      <c r="C84" s="37">
        <v>4301011417</v>
      </c>
      <c r="D84" s="407">
        <v>4680115880269</v>
      </c>
      <c r="E84" s="407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138</v>
      </c>
      <c r="M84" s="38">
        <v>50</v>
      </c>
      <c r="N84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409"/>
      <c r="P84" s="409"/>
      <c r="Q84" s="409"/>
      <c r="R84" s="41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4301011415</v>
      </c>
      <c r="D85" s="407">
        <v>4680115880429</v>
      </c>
      <c r="E85" s="407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138</v>
      </c>
      <c r="M85" s="38">
        <v>50</v>
      </c>
      <c r="N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409"/>
      <c r="P85" s="409"/>
      <c r="Q85" s="409"/>
      <c r="R85" s="41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customHeight="1" x14ac:dyDescent="0.25">
      <c r="A86" s="64" t="s">
        <v>181</v>
      </c>
      <c r="B86" s="64" t="s">
        <v>182</v>
      </c>
      <c r="C86" s="37">
        <v>4301011462</v>
      </c>
      <c r="D86" s="407">
        <v>4680115881457</v>
      </c>
      <c r="E86" s="407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138</v>
      </c>
      <c r="M86" s="38">
        <v>50</v>
      </c>
      <c r="N86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409"/>
      <c r="P86" s="409"/>
      <c r="Q86" s="409"/>
      <c r="R86" s="41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x14ac:dyDescent="0.2">
      <c r="A87" s="414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5"/>
      <c r="N87" s="411" t="s">
        <v>43</v>
      </c>
      <c r="O87" s="412"/>
      <c r="P87" s="412"/>
      <c r="Q87" s="412"/>
      <c r="R87" s="412"/>
      <c r="S87" s="412"/>
      <c r="T87" s="413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414"/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5"/>
      <c r="N88" s="411" t="s">
        <v>43</v>
      </c>
      <c r="O88" s="412"/>
      <c r="P88" s="412"/>
      <c r="Q88" s="412"/>
      <c r="R88" s="412"/>
      <c r="S88" s="412"/>
      <c r="T88" s="413"/>
      <c r="U88" s="43" t="s">
        <v>0</v>
      </c>
      <c r="V88" s="44">
        <f>IFERROR(SUM(V65:V86),"0")</f>
        <v>0</v>
      </c>
      <c r="W88" s="44">
        <f>IFERROR(SUM(W65:W86),"0")</f>
        <v>0</v>
      </c>
      <c r="X88" s="43"/>
      <c r="Y88" s="68"/>
      <c r="Z88" s="68"/>
    </row>
    <row r="89" spans="1:53" ht="14.25" customHeight="1" x14ac:dyDescent="0.25">
      <c r="A89" s="406" t="s">
        <v>113</v>
      </c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  <c r="U89" s="406"/>
      <c r="V89" s="406"/>
      <c r="W89" s="406"/>
      <c r="X89" s="406"/>
      <c r="Y89" s="67"/>
      <c r="Z89" s="67"/>
    </row>
    <row r="90" spans="1:53" ht="16.5" customHeight="1" x14ac:dyDescent="0.25">
      <c r="A90" s="64" t="s">
        <v>183</v>
      </c>
      <c r="B90" s="64" t="s">
        <v>184</v>
      </c>
      <c r="C90" s="37">
        <v>4301020235</v>
      </c>
      <c r="D90" s="407">
        <v>4680115881488</v>
      </c>
      <c r="E90" s="407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4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409"/>
      <c r="P90" s="409"/>
      <c r="Q90" s="409"/>
      <c r="R90" s="410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185</v>
      </c>
      <c r="B91" s="64" t="s">
        <v>186</v>
      </c>
      <c r="C91" s="37">
        <v>4301020183</v>
      </c>
      <c r="D91" s="407">
        <v>4607091384765</v>
      </c>
      <c r="E91" s="407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456" t="s">
        <v>187</v>
      </c>
      <c r="O91" s="409"/>
      <c r="P91" s="409"/>
      <c r="Q91" s="409"/>
      <c r="R91" s="410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188</v>
      </c>
      <c r="B92" s="64" t="s">
        <v>189</v>
      </c>
      <c r="C92" s="37">
        <v>4301020228</v>
      </c>
      <c r="D92" s="407">
        <v>4680115882751</v>
      </c>
      <c r="E92" s="407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457" t="s">
        <v>190</v>
      </c>
      <c r="O92" s="409"/>
      <c r="P92" s="409"/>
      <c r="Q92" s="409"/>
      <c r="R92" s="410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191</v>
      </c>
      <c r="B93" s="64" t="s">
        <v>192</v>
      </c>
      <c r="C93" s="37">
        <v>4301020258</v>
      </c>
      <c r="D93" s="407">
        <v>4680115882775</v>
      </c>
      <c r="E93" s="407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138</v>
      </c>
      <c r="M93" s="38">
        <v>50</v>
      </c>
      <c r="N93" s="458" t="s">
        <v>193</v>
      </c>
      <c r="O93" s="409"/>
      <c r="P93" s="409"/>
      <c r="Q93" s="409"/>
      <c r="R93" s="410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customHeight="1" x14ac:dyDescent="0.25">
      <c r="A94" s="64" t="s">
        <v>195</v>
      </c>
      <c r="B94" s="64" t="s">
        <v>196</v>
      </c>
      <c r="C94" s="37">
        <v>4301020217</v>
      </c>
      <c r="D94" s="407">
        <v>4680115880658</v>
      </c>
      <c r="E94" s="407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4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409"/>
      <c r="P94" s="409"/>
      <c r="Q94" s="409"/>
      <c r="R94" s="410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x14ac:dyDescent="0.2">
      <c r="A95" s="414"/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5"/>
      <c r="N95" s="411" t="s">
        <v>43</v>
      </c>
      <c r="O95" s="412"/>
      <c r="P95" s="412"/>
      <c r="Q95" s="412"/>
      <c r="R95" s="412"/>
      <c r="S95" s="412"/>
      <c r="T95" s="413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x14ac:dyDescent="0.2">
      <c r="A96" s="414"/>
      <c r="B96" s="414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5"/>
      <c r="N96" s="411" t="s">
        <v>43</v>
      </c>
      <c r="O96" s="412"/>
      <c r="P96" s="412"/>
      <c r="Q96" s="412"/>
      <c r="R96" s="412"/>
      <c r="S96" s="412"/>
      <c r="T96" s="413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customHeight="1" x14ac:dyDescent="0.25">
      <c r="A97" s="406" t="s">
        <v>76</v>
      </c>
      <c r="B97" s="406"/>
      <c r="C97" s="406"/>
      <c r="D97" s="406"/>
      <c r="E97" s="406"/>
      <c r="F97" s="406"/>
      <c r="G97" s="406"/>
      <c r="H97" s="406"/>
      <c r="I97" s="406"/>
      <c r="J97" s="406"/>
      <c r="K97" s="406"/>
      <c r="L97" s="406"/>
      <c r="M97" s="406"/>
      <c r="N97" s="406"/>
      <c r="O97" s="406"/>
      <c r="P97" s="406"/>
      <c r="Q97" s="406"/>
      <c r="R97" s="406"/>
      <c r="S97" s="406"/>
      <c r="T97" s="406"/>
      <c r="U97" s="406"/>
      <c r="V97" s="406"/>
      <c r="W97" s="406"/>
      <c r="X97" s="406"/>
      <c r="Y97" s="67"/>
      <c r="Z97" s="67"/>
    </row>
    <row r="98" spans="1:53" ht="16.5" customHeight="1" x14ac:dyDescent="0.25">
      <c r="A98" s="64" t="s">
        <v>197</v>
      </c>
      <c r="B98" s="64" t="s">
        <v>198</v>
      </c>
      <c r="C98" s="37">
        <v>4301030895</v>
      </c>
      <c r="D98" s="407">
        <v>4607091387667</v>
      </c>
      <c r="E98" s="40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4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409"/>
      <c r="P98" s="409"/>
      <c r="Q98" s="409"/>
      <c r="R98" s="41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ref="W98:W105" si="5">IFERROR(IF(V98="",0,CEILING((V98/$H98),1)*$H98),"")</f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4301030961</v>
      </c>
      <c r="D99" s="407">
        <v>4607091387636</v>
      </c>
      <c r="E99" s="407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4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409"/>
      <c r="P99" s="409"/>
      <c r="Q99" s="409"/>
      <c r="R99" s="41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IFERROR(IF(W99=0,"",ROUNDUP(W99/H99,0)*0.00937),"")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6.5" customHeight="1" x14ac:dyDescent="0.25">
      <c r="A100" s="64" t="s">
        <v>201</v>
      </c>
      <c r="B100" s="64" t="s">
        <v>202</v>
      </c>
      <c r="C100" s="37">
        <v>4301030963</v>
      </c>
      <c r="D100" s="407">
        <v>4607091382426</v>
      </c>
      <c r="E100" s="407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4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409"/>
      <c r="P100" s="409"/>
      <c r="Q100" s="409"/>
      <c r="R100" s="41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IFERROR(IF(W100=0,"",ROUNDUP(W100/H100,0)*0.02175),"")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4301030962</v>
      </c>
      <c r="D101" s="407">
        <v>4607091386547</v>
      </c>
      <c r="E101" s="407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409"/>
      <c r="P101" s="409"/>
      <c r="Q101" s="409"/>
      <c r="R101" s="41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4301031079</v>
      </c>
      <c r="D102" s="407">
        <v>4607091384734</v>
      </c>
      <c r="E102" s="407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46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409"/>
      <c r="P102" s="409"/>
      <c r="Q102" s="409"/>
      <c r="R102" s="41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4301030964</v>
      </c>
      <c r="D103" s="407">
        <v>4607091382464</v>
      </c>
      <c r="E103" s="407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4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409"/>
      <c r="P103" s="409"/>
      <c r="Q103" s="409"/>
      <c r="R103" s="41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209</v>
      </c>
      <c r="B104" s="64" t="s">
        <v>210</v>
      </c>
      <c r="C104" s="37">
        <v>4301031235</v>
      </c>
      <c r="D104" s="407">
        <v>4680115883444</v>
      </c>
      <c r="E104" s="407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466" t="s">
        <v>211</v>
      </c>
      <c r="O104" s="409"/>
      <c r="P104" s="409"/>
      <c r="Q104" s="409"/>
      <c r="R104" s="410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customHeight="1" x14ac:dyDescent="0.25">
      <c r="A105" s="64" t="s">
        <v>209</v>
      </c>
      <c r="B105" s="64" t="s">
        <v>212</v>
      </c>
      <c r="C105" s="37">
        <v>4301031234</v>
      </c>
      <c r="D105" s="407">
        <v>4680115883444</v>
      </c>
      <c r="E105" s="407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467" t="s">
        <v>211</v>
      </c>
      <c r="O105" s="409"/>
      <c r="P105" s="409"/>
      <c r="Q105" s="409"/>
      <c r="R105" s="410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x14ac:dyDescent="0.2">
      <c r="A106" s="414"/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5"/>
      <c r="N106" s="411" t="s">
        <v>43</v>
      </c>
      <c r="O106" s="412"/>
      <c r="P106" s="412"/>
      <c r="Q106" s="412"/>
      <c r="R106" s="412"/>
      <c r="S106" s="412"/>
      <c r="T106" s="413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0</v>
      </c>
      <c r="W106" s="44">
        <f>IFERROR(W98/H98,"0")+IFERROR(W99/H99,"0")+IFERROR(W100/H100,"0")+IFERROR(W101/H101,"0")+IFERROR(W102/H102,"0")+IFERROR(W103/H103,"0")+IFERROR(W104/H104,"0")+IFERROR(W105/H105,"0")</f>
        <v>0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68"/>
      <c r="Z106" s="68"/>
    </row>
    <row r="107" spans="1:53" x14ac:dyDescent="0.2">
      <c r="A107" s="414"/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5"/>
      <c r="N107" s="411" t="s">
        <v>43</v>
      </c>
      <c r="O107" s="412"/>
      <c r="P107" s="412"/>
      <c r="Q107" s="412"/>
      <c r="R107" s="412"/>
      <c r="S107" s="412"/>
      <c r="T107" s="413"/>
      <c r="U107" s="43" t="s">
        <v>0</v>
      </c>
      <c r="V107" s="44">
        <f>IFERROR(SUM(V98:V105),"0")</f>
        <v>0</v>
      </c>
      <c r="W107" s="44">
        <f>IFERROR(SUM(W98:W105),"0")</f>
        <v>0</v>
      </c>
      <c r="X107" s="43"/>
      <c r="Y107" s="68"/>
      <c r="Z107" s="68"/>
    </row>
    <row r="108" spans="1:53" ht="14.25" customHeight="1" x14ac:dyDescent="0.25">
      <c r="A108" s="406" t="s">
        <v>81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67"/>
      <c r="Z108" s="67"/>
    </row>
    <row r="109" spans="1:53" ht="27" customHeight="1" x14ac:dyDescent="0.25">
      <c r="A109" s="64" t="s">
        <v>213</v>
      </c>
      <c r="B109" s="64" t="s">
        <v>214</v>
      </c>
      <c r="C109" s="37">
        <v>4301051543</v>
      </c>
      <c r="D109" s="407">
        <v>4607091386967</v>
      </c>
      <c r="E109" s="40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468" t="s">
        <v>215</v>
      </c>
      <c r="O109" s="409"/>
      <c r="P109" s="409"/>
      <c r="Q109" s="409"/>
      <c r="R109" s="41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ref="W109:W119" si="6">IFERROR(IF(V109="",0,CEILING((V109/$H109),1)*$H109),"")</f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213</v>
      </c>
      <c r="B110" s="64" t="s">
        <v>216</v>
      </c>
      <c r="C110" s="37">
        <v>4301051437</v>
      </c>
      <c r="D110" s="407">
        <v>4607091386967</v>
      </c>
      <c r="E110" s="407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117</v>
      </c>
      <c r="L110" s="39" t="s">
        <v>138</v>
      </c>
      <c r="M110" s="38">
        <v>45</v>
      </c>
      <c r="N110" s="469" t="s">
        <v>217</v>
      </c>
      <c r="O110" s="409"/>
      <c r="P110" s="409"/>
      <c r="Q110" s="409"/>
      <c r="R110" s="41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4301051611</v>
      </c>
      <c r="D111" s="407">
        <v>4607091385304</v>
      </c>
      <c r="E111" s="407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470" t="s">
        <v>220</v>
      </c>
      <c r="O111" s="409"/>
      <c r="P111" s="409"/>
      <c r="Q111" s="409"/>
      <c r="R111" s="41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IFERROR(IF(W111=0,"",ROUNDUP(W111/H111,0)*0.02175),"")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4301051306</v>
      </c>
      <c r="D112" s="407">
        <v>4607091386264</v>
      </c>
      <c r="E112" s="407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4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409"/>
      <c r="P112" s="409"/>
      <c r="Q112" s="409"/>
      <c r="R112" s="41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4301051477</v>
      </c>
      <c r="D113" s="407">
        <v>4680115882584</v>
      </c>
      <c r="E113" s="407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72" t="s">
        <v>225</v>
      </c>
      <c r="O113" s="409"/>
      <c r="P113" s="409"/>
      <c r="Q113" s="409"/>
      <c r="R113" s="41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223</v>
      </c>
      <c r="B114" s="64" t="s">
        <v>226</v>
      </c>
      <c r="C114" s="37">
        <v>4301051476</v>
      </c>
      <c r="D114" s="407">
        <v>4680115882584</v>
      </c>
      <c r="E114" s="407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473" t="s">
        <v>227</v>
      </c>
      <c r="O114" s="409"/>
      <c r="P114" s="409"/>
      <c r="Q114" s="409"/>
      <c r="R114" s="41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4301051436</v>
      </c>
      <c r="D115" s="407">
        <v>4607091385731</v>
      </c>
      <c r="E115" s="407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138</v>
      </c>
      <c r="M115" s="38">
        <v>45</v>
      </c>
      <c r="N115" s="474" t="s">
        <v>230</v>
      </c>
      <c r="O115" s="409"/>
      <c r="P115" s="409"/>
      <c r="Q115" s="409"/>
      <c r="R115" s="41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4301051439</v>
      </c>
      <c r="D116" s="407">
        <v>4680115880214</v>
      </c>
      <c r="E116" s="407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138</v>
      </c>
      <c r="M116" s="38">
        <v>45</v>
      </c>
      <c r="N116" s="475" t="s">
        <v>233</v>
      </c>
      <c r="O116" s="409"/>
      <c r="P116" s="409"/>
      <c r="Q116" s="409"/>
      <c r="R116" s="41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27" customHeight="1" x14ac:dyDescent="0.25">
      <c r="A117" s="64" t="s">
        <v>234</v>
      </c>
      <c r="B117" s="64" t="s">
        <v>235</v>
      </c>
      <c r="C117" s="37">
        <v>4301051438</v>
      </c>
      <c r="D117" s="407">
        <v>4680115880894</v>
      </c>
      <c r="E117" s="407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138</v>
      </c>
      <c r="M117" s="38">
        <v>45</v>
      </c>
      <c r="N117" s="476" t="s">
        <v>236</v>
      </c>
      <c r="O117" s="409"/>
      <c r="P117" s="409"/>
      <c r="Q117" s="409"/>
      <c r="R117" s="41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237</v>
      </c>
      <c r="B118" s="64" t="s">
        <v>238</v>
      </c>
      <c r="C118" s="37">
        <v>4301051313</v>
      </c>
      <c r="D118" s="407">
        <v>4607091385427</v>
      </c>
      <c r="E118" s="407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409"/>
      <c r="P118" s="409"/>
      <c r="Q118" s="409"/>
      <c r="R118" s="410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customHeight="1" x14ac:dyDescent="0.25">
      <c r="A119" s="64" t="s">
        <v>239</v>
      </c>
      <c r="B119" s="64" t="s">
        <v>240</v>
      </c>
      <c r="C119" s="37">
        <v>4301051480</v>
      </c>
      <c r="D119" s="407">
        <v>4680115882645</v>
      </c>
      <c r="E119" s="407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478" t="s">
        <v>241</v>
      </c>
      <c r="O119" s="409"/>
      <c r="P119" s="409"/>
      <c r="Q119" s="409"/>
      <c r="R119" s="41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x14ac:dyDescent="0.2">
      <c r="A120" s="414"/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5"/>
      <c r="N120" s="411" t="s">
        <v>43</v>
      </c>
      <c r="O120" s="412"/>
      <c r="P120" s="412"/>
      <c r="Q120" s="412"/>
      <c r="R120" s="412"/>
      <c r="S120" s="412"/>
      <c r="T120" s="413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414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5"/>
      <c r="N121" s="411" t="s">
        <v>43</v>
      </c>
      <c r="O121" s="412"/>
      <c r="P121" s="412"/>
      <c r="Q121" s="412"/>
      <c r="R121" s="412"/>
      <c r="S121" s="412"/>
      <c r="T121" s="413"/>
      <c r="U121" s="43" t="s">
        <v>0</v>
      </c>
      <c r="V121" s="44">
        <f>IFERROR(SUM(V109:V119),"0")</f>
        <v>0</v>
      </c>
      <c r="W121" s="44">
        <f>IFERROR(SUM(W109:W119),"0")</f>
        <v>0</v>
      </c>
      <c r="X121" s="43"/>
      <c r="Y121" s="68"/>
      <c r="Z121" s="68"/>
    </row>
    <row r="122" spans="1:53" ht="14.25" customHeight="1" x14ac:dyDescent="0.25">
      <c r="A122" s="406" t="s">
        <v>242</v>
      </c>
      <c r="B122" s="406"/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6"/>
      <c r="X122" s="406"/>
      <c r="Y122" s="67"/>
      <c r="Z122" s="67"/>
    </row>
    <row r="123" spans="1:53" ht="27" customHeight="1" x14ac:dyDescent="0.25">
      <c r="A123" s="64" t="s">
        <v>243</v>
      </c>
      <c r="B123" s="64" t="s">
        <v>244</v>
      </c>
      <c r="C123" s="37">
        <v>4301060296</v>
      </c>
      <c r="D123" s="407">
        <v>4607091383065</v>
      </c>
      <c r="E123" s="407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409"/>
      <c r="P123" s="409"/>
      <c r="Q123" s="409"/>
      <c r="R123" s="41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245</v>
      </c>
      <c r="B124" s="64" t="s">
        <v>246</v>
      </c>
      <c r="C124" s="37">
        <v>4301060366</v>
      </c>
      <c r="D124" s="407">
        <v>4680115881532</v>
      </c>
      <c r="E124" s="407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480" t="s">
        <v>247</v>
      </c>
      <c r="O124" s="409"/>
      <c r="P124" s="409"/>
      <c r="Q124" s="409"/>
      <c r="R124" s="41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248</v>
      </c>
      <c r="C125" s="37">
        <v>4301060371</v>
      </c>
      <c r="D125" s="407">
        <v>4680115881532</v>
      </c>
      <c r="E125" s="407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481" t="s">
        <v>247</v>
      </c>
      <c r="O125" s="409"/>
      <c r="P125" s="409"/>
      <c r="Q125" s="409"/>
      <c r="R125" s="41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245</v>
      </c>
      <c r="B126" s="64" t="s">
        <v>249</v>
      </c>
      <c r="C126" s="37">
        <v>4301060350</v>
      </c>
      <c r="D126" s="407">
        <v>4680115881532</v>
      </c>
      <c r="E126" s="407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117</v>
      </c>
      <c r="L126" s="39" t="s">
        <v>138</v>
      </c>
      <c r="M126" s="38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409"/>
      <c r="P126" s="409"/>
      <c r="Q126" s="409"/>
      <c r="R126" s="41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4301060356</v>
      </c>
      <c r="D127" s="407">
        <v>4680115882652</v>
      </c>
      <c r="E127" s="407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483" t="s">
        <v>252</v>
      </c>
      <c r="O127" s="409"/>
      <c r="P127" s="409"/>
      <c r="Q127" s="409"/>
      <c r="R127" s="410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customHeight="1" x14ac:dyDescent="0.25">
      <c r="A128" s="64" t="s">
        <v>253</v>
      </c>
      <c r="B128" s="64" t="s">
        <v>254</v>
      </c>
      <c r="C128" s="37">
        <v>4301060309</v>
      </c>
      <c r="D128" s="407">
        <v>4680115880238</v>
      </c>
      <c r="E128" s="407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409"/>
      <c r="P128" s="409"/>
      <c r="Q128" s="409"/>
      <c r="R128" s="410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customHeight="1" x14ac:dyDescent="0.25">
      <c r="A129" s="64" t="s">
        <v>255</v>
      </c>
      <c r="B129" s="64" t="s">
        <v>256</v>
      </c>
      <c r="C129" s="37">
        <v>4301060351</v>
      </c>
      <c r="D129" s="407">
        <v>4680115881464</v>
      </c>
      <c r="E129" s="407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138</v>
      </c>
      <c r="M129" s="38">
        <v>30</v>
      </c>
      <c r="N129" s="485" t="s">
        <v>257</v>
      </c>
      <c r="O129" s="409"/>
      <c r="P129" s="409"/>
      <c r="Q129" s="409"/>
      <c r="R129" s="410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x14ac:dyDescent="0.2">
      <c r="A130" s="414"/>
      <c r="B130" s="414"/>
      <c r="C130" s="414"/>
      <c r="D130" s="414"/>
      <c r="E130" s="414"/>
      <c r="F130" s="414"/>
      <c r="G130" s="414"/>
      <c r="H130" s="414"/>
      <c r="I130" s="414"/>
      <c r="J130" s="414"/>
      <c r="K130" s="414"/>
      <c r="L130" s="414"/>
      <c r="M130" s="415"/>
      <c r="N130" s="411" t="s">
        <v>43</v>
      </c>
      <c r="O130" s="412"/>
      <c r="P130" s="412"/>
      <c r="Q130" s="412"/>
      <c r="R130" s="412"/>
      <c r="S130" s="412"/>
      <c r="T130" s="413"/>
      <c r="U130" s="43" t="s">
        <v>42</v>
      </c>
      <c r="V130" s="44">
        <f>IFERROR(V123/H123,"0")+IFERROR(V124/H124,"0")+IFERROR(V125/H125,"0")+IFERROR(V126/H126,"0")+IFERROR(V127/H127,"0")+IFERROR(V128/H128,"0")+IFERROR(V129/H129,"0")</f>
        <v>0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68"/>
      <c r="Z130" s="68"/>
    </row>
    <row r="131" spans="1:53" x14ac:dyDescent="0.2">
      <c r="A131" s="414"/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5"/>
      <c r="N131" s="411" t="s">
        <v>43</v>
      </c>
      <c r="O131" s="412"/>
      <c r="P131" s="412"/>
      <c r="Q131" s="412"/>
      <c r="R131" s="412"/>
      <c r="S131" s="412"/>
      <c r="T131" s="413"/>
      <c r="U131" s="43" t="s">
        <v>0</v>
      </c>
      <c r="V131" s="44">
        <f>IFERROR(SUM(V123:V129),"0")</f>
        <v>0</v>
      </c>
      <c r="W131" s="44">
        <f>IFERROR(SUM(W123:W129),"0")</f>
        <v>0</v>
      </c>
      <c r="X131" s="43"/>
      <c r="Y131" s="68"/>
      <c r="Z131" s="68"/>
    </row>
    <row r="132" spans="1:53" ht="16.5" customHeight="1" x14ac:dyDescent="0.25">
      <c r="A132" s="405" t="s">
        <v>258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66"/>
      <c r="Z132" s="66"/>
    </row>
    <row r="133" spans="1:53" ht="14.25" customHeight="1" x14ac:dyDescent="0.25">
      <c r="A133" s="406" t="s">
        <v>81</v>
      </c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67"/>
      <c r="Z133" s="67"/>
    </row>
    <row r="134" spans="1:53" ht="27" customHeight="1" x14ac:dyDescent="0.25">
      <c r="A134" s="64" t="s">
        <v>259</v>
      </c>
      <c r="B134" s="64" t="s">
        <v>260</v>
      </c>
      <c r="C134" s="37">
        <v>4301051612</v>
      </c>
      <c r="D134" s="407">
        <v>4607091385168</v>
      </c>
      <c r="E134" s="407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486" t="s">
        <v>261</v>
      </c>
      <c r="O134" s="409"/>
      <c r="P134" s="409"/>
      <c r="Q134" s="409"/>
      <c r="R134" s="410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259</v>
      </c>
      <c r="B135" s="64" t="s">
        <v>262</v>
      </c>
      <c r="C135" s="37">
        <v>4301051360</v>
      </c>
      <c r="D135" s="407">
        <v>4607091385168</v>
      </c>
      <c r="E135" s="407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117</v>
      </c>
      <c r="L135" s="39" t="s">
        <v>138</v>
      </c>
      <c r="M135" s="38">
        <v>45</v>
      </c>
      <c r="N135" s="4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409"/>
      <c r="P135" s="409"/>
      <c r="Q135" s="409"/>
      <c r="R135" s="410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263</v>
      </c>
      <c r="B136" s="64" t="s">
        <v>264</v>
      </c>
      <c r="C136" s="37">
        <v>4301051362</v>
      </c>
      <c r="D136" s="407">
        <v>4607091383256</v>
      </c>
      <c r="E136" s="407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138</v>
      </c>
      <c r="M136" s="38">
        <v>45</v>
      </c>
      <c r="N136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09"/>
      <c r="P136" s="409"/>
      <c r="Q136" s="409"/>
      <c r="R136" s="410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265</v>
      </c>
      <c r="B137" s="64" t="s">
        <v>266</v>
      </c>
      <c r="C137" s="37">
        <v>4301051358</v>
      </c>
      <c r="D137" s="407">
        <v>4607091385748</v>
      </c>
      <c r="E137" s="407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138</v>
      </c>
      <c r="M137" s="38">
        <v>45</v>
      </c>
      <c r="N137" s="4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09"/>
      <c r="P137" s="409"/>
      <c r="Q137" s="409"/>
      <c r="R137" s="41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414"/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5"/>
      <c r="N138" s="411" t="s">
        <v>43</v>
      </c>
      <c r="O138" s="412"/>
      <c r="P138" s="412"/>
      <c r="Q138" s="412"/>
      <c r="R138" s="412"/>
      <c r="S138" s="412"/>
      <c r="T138" s="413"/>
      <c r="U138" s="43" t="s">
        <v>42</v>
      </c>
      <c r="V138" s="44">
        <f>IFERROR(V134/H134,"0")+IFERROR(V135/H135,"0")+IFERROR(V136/H136,"0")+IFERROR(V137/H137,"0")</f>
        <v>0</v>
      </c>
      <c r="W138" s="44">
        <f>IFERROR(W134/H134,"0")+IFERROR(W135/H135,"0")+IFERROR(W136/H136,"0")+IFERROR(W137/H137,"0")</f>
        <v>0</v>
      </c>
      <c r="X138" s="44">
        <f>IFERROR(IF(X134="",0,X134),"0")+IFERROR(IF(X135="",0,X135),"0")+IFERROR(IF(X136="",0,X136),"0")+IFERROR(IF(X137="",0,X137),"0")</f>
        <v>0</v>
      </c>
      <c r="Y138" s="68"/>
      <c r="Z138" s="68"/>
    </row>
    <row r="139" spans="1:53" x14ac:dyDescent="0.2">
      <c r="A139" s="414"/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5"/>
      <c r="N139" s="411" t="s">
        <v>43</v>
      </c>
      <c r="O139" s="412"/>
      <c r="P139" s="412"/>
      <c r="Q139" s="412"/>
      <c r="R139" s="412"/>
      <c r="S139" s="412"/>
      <c r="T139" s="413"/>
      <c r="U139" s="43" t="s">
        <v>0</v>
      </c>
      <c r="V139" s="44">
        <f>IFERROR(SUM(V134:V137),"0")</f>
        <v>0</v>
      </c>
      <c r="W139" s="44">
        <f>IFERROR(SUM(W134:W137),"0")</f>
        <v>0</v>
      </c>
      <c r="X139" s="43"/>
      <c r="Y139" s="68"/>
      <c r="Z139" s="68"/>
    </row>
    <row r="140" spans="1:53" ht="27.75" customHeight="1" x14ac:dyDescent="0.2">
      <c r="A140" s="404" t="s">
        <v>267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55"/>
      <c r="Z140" s="55"/>
    </row>
    <row r="141" spans="1:53" ht="16.5" customHeight="1" x14ac:dyDescent="0.25">
      <c r="A141" s="405" t="s">
        <v>268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66"/>
      <c r="Z141" s="66"/>
    </row>
    <row r="142" spans="1:53" ht="14.25" customHeight="1" x14ac:dyDescent="0.25">
      <c r="A142" s="406" t="s">
        <v>121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67"/>
      <c r="Z142" s="67"/>
    </row>
    <row r="143" spans="1:53" ht="27" customHeight="1" x14ac:dyDescent="0.25">
      <c r="A143" s="64" t="s">
        <v>269</v>
      </c>
      <c r="B143" s="64" t="s">
        <v>270</v>
      </c>
      <c r="C143" s="37">
        <v>4301011223</v>
      </c>
      <c r="D143" s="407">
        <v>4607091383423</v>
      </c>
      <c r="E143" s="407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138</v>
      </c>
      <c r="M143" s="38">
        <v>35</v>
      </c>
      <c r="N143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09"/>
      <c r="P143" s="409"/>
      <c r="Q143" s="409"/>
      <c r="R143" s="410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271</v>
      </c>
      <c r="B144" s="64" t="s">
        <v>272</v>
      </c>
      <c r="C144" s="37">
        <v>4301011338</v>
      </c>
      <c r="D144" s="407">
        <v>4607091381405</v>
      </c>
      <c r="E144" s="407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4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09"/>
      <c r="P144" s="409"/>
      <c r="Q144" s="409"/>
      <c r="R144" s="410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customHeight="1" x14ac:dyDescent="0.25">
      <c r="A145" s="64" t="s">
        <v>273</v>
      </c>
      <c r="B145" s="64" t="s">
        <v>274</v>
      </c>
      <c r="C145" s="37">
        <v>4301011333</v>
      </c>
      <c r="D145" s="407">
        <v>4607091386516</v>
      </c>
      <c r="E145" s="407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4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09"/>
      <c r="P145" s="409"/>
      <c r="Q145" s="409"/>
      <c r="R145" s="410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5"/>
      <c r="N146" s="411" t="s">
        <v>43</v>
      </c>
      <c r="O146" s="412"/>
      <c r="P146" s="412"/>
      <c r="Q146" s="412"/>
      <c r="R146" s="412"/>
      <c r="S146" s="412"/>
      <c r="T146" s="413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414"/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5"/>
      <c r="N147" s="411" t="s">
        <v>43</v>
      </c>
      <c r="O147" s="412"/>
      <c r="P147" s="412"/>
      <c r="Q147" s="412"/>
      <c r="R147" s="412"/>
      <c r="S147" s="412"/>
      <c r="T147" s="413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405" t="s">
        <v>275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66"/>
      <c r="Z148" s="66"/>
    </row>
    <row r="149" spans="1:53" ht="14.25" customHeight="1" x14ac:dyDescent="0.25">
      <c r="A149" s="406" t="s">
        <v>76</v>
      </c>
      <c r="B149" s="406"/>
      <c r="C149" s="406"/>
      <c r="D149" s="406"/>
      <c r="E149" s="406"/>
      <c r="F149" s="406"/>
      <c r="G149" s="406"/>
      <c r="H149" s="406"/>
      <c r="I149" s="406"/>
      <c r="J149" s="406"/>
      <c r="K149" s="406"/>
      <c r="L149" s="406"/>
      <c r="M149" s="406"/>
      <c r="N149" s="406"/>
      <c r="O149" s="406"/>
      <c r="P149" s="406"/>
      <c r="Q149" s="406"/>
      <c r="R149" s="406"/>
      <c r="S149" s="406"/>
      <c r="T149" s="406"/>
      <c r="U149" s="406"/>
      <c r="V149" s="406"/>
      <c r="W149" s="406"/>
      <c r="X149" s="406"/>
      <c r="Y149" s="67"/>
      <c r="Z149" s="67"/>
    </row>
    <row r="150" spans="1:53" ht="27" customHeight="1" x14ac:dyDescent="0.25">
      <c r="A150" s="64" t="s">
        <v>276</v>
      </c>
      <c r="B150" s="64" t="s">
        <v>277</v>
      </c>
      <c r="C150" s="37">
        <v>4301031191</v>
      </c>
      <c r="D150" s="407">
        <v>4680115880993</v>
      </c>
      <c r="E150" s="407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09"/>
      <c r="P150" s="409"/>
      <c r="Q150" s="409"/>
      <c r="R150" s="41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4301031204</v>
      </c>
      <c r="D151" s="407">
        <v>4680115881761</v>
      </c>
      <c r="E151" s="407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09"/>
      <c r="P151" s="409"/>
      <c r="Q151" s="409"/>
      <c r="R151" s="41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4301031201</v>
      </c>
      <c r="D152" s="407">
        <v>4680115881563</v>
      </c>
      <c r="E152" s="407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09"/>
      <c r="P152" s="409"/>
      <c r="Q152" s="409"/>
      <c r="R152" s="41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4301031199</v>
      </c>
      <c r="D153" s="407">
        <v>4680115880986</v>
      </c>
      <c r="E153" s="407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09"/>
      <c r="P153" s="409"/>
      <c r="Q153" s="409"/>
      <c r="R153" s="41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284</v>
      </c>
      <c r="B154" s="64" t="s">
        <v>285</v>
      </c>
      <c r="C154" s="37">
        <v>4301031190</v>
      </c>
      <c r="D154" s="407">
        <v>4680115880207</v>
      </c>
      <c r="E154" s="407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09"/>
      <c r="P154" s="409"/>
      <c r="Q154" s="409"/>
      <c r="R154" s="41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286</v>
      </c>
      <c r="B155" s="64" t="s">
        <v>287</v>
      </c>
      <c r="C155" s="37">
        <v>4301031205</v>
      </c>
      <c r="D155" s="407">
        <v>4680115881785</v>
      </c>
      <c r="E155" s="407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09"/>
      <c r="P155" s="409"/>
      <c r="Q155" s="409"/>
      <c r="R155" s="410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288</v>
      </c>
      <c r="B156" s="64" t="s">
        <v>289</v>
      </c>
      <c r="C156" s="37">
        <v>4301031202</v>
      </c>
      <c r="D156" s="407">
        <v>4680115881679</v>
      </c>
      <c r="E156" s="407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09"/>
      <c r="P156" s="409"/>
      <c r="Q156" s="409"/>
      <c r="R156" s="410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290</v>
      </c>
      <c r="B157" s="64" t="s">
        <v>291</v>
      </c>
      <c r="C157" s="37">
        <v>4301031158</v>
      </c>
      <c r="D157" s="407">
        <v>4680115880191</v>
      </c>
      <c r="E157" s="407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09"/>
      <c r="P157" s="409"/>
      <c r="Q157" s="409"/>
      <c r="R157" s="410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292</v>
      </c>
      <c r="B158" s="64" t="s">
        <v>293</v>
      </c>
      <c r="C158" s="37">
        <v>4301031245</v>
      </c>
      <c r="D158" s="407">
        <v>4680115883963</v>
      </c>
      <c r="E158" s="407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01" t="s">
        <v>294</v>
      </c>
      <c r="O158" s="409"/>
      <c r="P158" s="409"/>
      <c r="Q158" s="409"/>
      <c r="R158" s="410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414"/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5"/>
      <c r="N159" s="411" t="s">
        <v>43</v>
      </c>
      <c r="O159" s="412"/>
      <c r="P159" s="412"/>
      <c r="Q159" s="412"/>
      <c r="R159" s="412"/>
      <c r="S159" s="412"/>
      <c r="T159" s="413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414"/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5"/>
      <c r="N160" s="411" t="s">
        <v>43</v>
      </c>
      <c r="O160" s="412"/>
      <c r="P160" s="412"/>
      <c r="Q160" s="412"/>
      <c r="R160" s="412"/>
      <c r="S160" s="412"/>
      <c r="T160" s="413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405" t="s">
        <v>295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66"/>
      <c r="Z161" s="66"/>
    </row>
    <row r="162" spans="1:53" ht="14.25" customHeight="1" x14ac:dyDescent="0.25">
      <c r="A162" s="406" t="s">
        <v>121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67"/>
      <c r="Z162" s="67"/>
    </row>
    <row r="163" spans="1:53" ht="16.5" customHeight="1" x14ac:dyDescent="0.25">
      <c r="A163" s="64" t="s">
        <v>296</v>
      </c>
      <c r="B163" s="64" t="s">
        <v>297</v>
      </c>
      <c r="C163" s="37">
        <v>4301011450</v>
      </c>
      <c r="D163" s="407">
        <v>4680115881402</v>
      </c>
      <c r="E163" s="407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09"/>
      <c r="P163" s="409"/>
      <c r="Q163" s="409"/>
      <c r="R163" s="41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298</v>
      </c>
      <c r="B164" s="64" t="s">
        <v>299</v>
      </c>
      <c r="C164" s="37">
        <v>4301011454</v>
      </c>
      <c r="D164" s="407">
        <v>4680115881396</v>
      </c>
      <c r="E164" s="407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09"/>
      <c r="P164" s="409"/>
      <c r="Q164" s="409"/>
      <c r="R164" s="41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5"/>
      <c r="N165" s="411" t="s">
        <v>43</v>
      </c>
      <c r="O165" s="412"/>
      <c r="P165" s="412"/>
      <c r="Q165" s="412"/>
      <c r="R165" s="412"/>
      <c r="S165" s="412"/>
      <c r="T165" s="413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5"/>
      <c r="N166" s="411" t="s">
        <v>43</v>
      </c>
      <c r="O166" s="412"/>
      <c r="P166" s="412"/>
      <c r="Q166" s="412"/>
      <c r="R166" s="412"/>
      <c r="S166" s="412"/>
      <c r="T166" s="413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406" t="s">
        <v>113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67"/>
      <c r="Z167" s="67"/>
    </row>
    <row r="168" spans="1:53" ht="16.5" customHeight="1" x14ac:dyDescent="0.25">
      <c r="A168" s="64" t="s">
        <v>300</v>
      </c>
      <c r="B168" s="64" t="s">
        <v>301</v>
      </c>
      <c r="C168" s="37">
        <v>4301020262</v>
      </c>
      <c r="D168" s="407">
        <v>4680115882935</v>
      </c>
      <c r="E168" s="407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138</v>
      </c>
      <c r="M168" s="38">
        <v>50</v>
      </c>
      <c r="N168" s="504" t="s">
        <v>302</v>
      </c>
      <c r="O168" s="409"/>
      <c r="P168" s="409"/>
      <c r="Q168" s="409"/>
      <c r="R168" s="41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303</v>
      </c>
      <c r="B169" s="64" t="s">
        <v>304</v>
      </c>
      <c r="C169" s="37">
        <v>4301020220</v>
      </c>
      <c r="D169" s="407">
        <v>4680115880764</v>
      </c>
      <c r="E169" s="407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09"/>
      <c r="P169" s="409"/>
      <c r="Q169" s="409"/>
      <c r="R169" s="41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414"/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5"/>
      <c r="N170" s="411" t="s">
        <v>43</v>
      </c>
      <c r="O170" s="412"/>
      <c r="P170" s="412"/>
      <c r="Q170" s="412"/>
      <c r="R170" s="412"/>
      <c r="S170" s="412"/>
      <c r="T170" s="413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414"/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5"/>
      <c r="N171" s="411" t="s">
        <v>43</v>
      </c>
      <c r="O171" s="412"/>
      <c r="P171" s="412"/>
      <c r="Q171" s="412"/>
      <c r="R171" s="412"/>
      <c r="S171" s="412"/>
      <c r="T171" s="413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406" t="s">
        <v>76</v>
      </c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6"/>
      <c r="N172" s="406"/>
      <c r="O172" s="406"/>
      <c r="P172" s="406"/>
      <c r="Q172" s="406"/>
      <c r="R172" s="406"/>
      <c r="S172" s="406"/>
      <c r="T172" s="406"/>
      <c r="U172" s="406"/>
      <c r="V172" s="406"/>
      <c r="W172" s="406"/>
      <c r="X172" s="406"/>
      <c r="Y172" s="67"/>
      <c r="Z172" s="67"/>
    </row>
    <row r="173" spans="1:53" ht="27" customHeight="1" x14ac:dyDescent="0.25">
      <c r="A173" s="64" t="s">
        <v>305</v>
      </c>
      <c r="B173" s="64" t="s">
        <v>306</v>
      </c>
      <c r="C173" s="37">
        <v>4301031224</v>
      </c>
      <c r="D173" s="407">
        <v>4680115882683</v>
      </c>
      <c r="E173" s="407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09"/>
      <c r="P173" s="409"/>
      <c r="Q173" s="409"/>
      <c r="R173" s="410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4301031230</v>
      </c>
      <c r="D174" s="407">
        <v>4680115882690</v>
      </c>
      <c r="E174" s="407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09"/>
      <c r="P174" s="409"/>
      <c r="Q174" s="409"/>
      <c r="R174" s="410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4301031220</v>
      </c>
      <c r="D175" s="407">
        <v>4680115882669</v>
      </c>
      <c r="E175" s="407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09"/>
      <c r="P175" s="409"/>
      <c r="Q175" s="409"/>
      <c r="R175" s="410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4301031221</v>
      </c>
      <c r="D176" s="407">
        <v>4680115882676</v>
      </c>
      <c r="E176" s="407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09"/>
      <c r="P176" s="409"/>
      <c r="Q176" s="409"/>
      <c r="R176" s="410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414"/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5"/>
      <c r="N177" s="411" t="s">
        <v>43</v>
      </c>
      <c r="O177" s="412"/>
      <c r="P177" s="412"/>
      <c r="Q177" s="412"/>
      <c r="R177" s="412"/>
      <c r="S177" s="412"/>
      <c r="T177" s="413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414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5"/>
      <c r="N178" s="411" t="s">
        <v>43</v>
      </c>
      <c r="O178" s="412"/>
      <c r="P178" s="412"/>
      <c r="Q178" s="412"/>
      <c r="R178" s="412"/>
      <c r="S178" s="412"/>
      <c r="T178" s="413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406" t="s">
        <v>81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6"/>
      <c r="L179" s="406"/>
      <c r="M179" s="406"/>
      <c r="N179" s="406"/>
      <c r="O179" s="406"/>
      <c r="P179" s="406"/>
      <c r="Q179" s="406"/>
      <c r="R179" s="406"/>
      <c r="S179" s="406"/>
      <c r="T179" s="406"/>
      <c r="U179" s="406"/>
      <c r="V179" s="406"/>
      <c r="W179" s="406"/>
      <c r="X179" s="406"/>
      <c r="Y179" s="67"/>
      <c r="Z179" s="67"/>
    </row>
    <row r="180" spans="1:53" ht="27" customHeight="1" x14ac:dyDescent="0.25">
      <c r="A180" s="64" t="s">
        <v>313</v>
      </c>
      <c r="B180" s="64" t="s">
        <v>314</v>
      </c>
      <c r="C180" s="37">
        <v>4301051409</v>
      </c>
      <c r="D180" s="407">
        <v>4680115881556</v>
      </c>
      <c r="E180" s="407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138</v>
      </c>
      <c r="M180" s="38">
        <v>45</v>
      </c>
      <c r="N180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09"/>
      <c r="P180" s="409"/>
      <c r="Q180" s="409"/>
      <c r="R180" s="41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315</v>
      </c>
      <c r="B181" s="64" t="s">
        <v>316</v>
      </c>
      <c r="C181" s="37">
        <v>4301051538</v>
      </c>
      <c r="D181" s="407">
        <v>4680115880573</v>
      </c>
      <c r="E181" s="407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11" t="s">
        <v>317</v>
      </c>
      <c r="O181" s="409"/>
      <c r="P181" s="409"/>
      <c r="Q181" s="409"/>
      <c r="R181" s="41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4301051408</v>
      </c>
      <c r="D182" s="407">
        <v>4680115881594</v>
      </c>
      <c r="E182" s="407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138</v>
      </c>
      <c r="M182" s="38">
        <v>40</v>
      </c>
      <c r="N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09"/>
      <c r="P182" s="409"/>
      <c r="Q182" s="409"/>
      <c r="R182" s="41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4301051505</v>
      </c>
      <c r="D183" s="407">
        <v>4680115881587</v>
      </c>
      <c r="E183" s="407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13" t="s">
        <v>322</v>
      </c>
      <c r="O183" s="409"/>
      <c r="P183" s="409"/>
      <c r="Q183" s="409"/>
      <c r="R183" s="41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323</v>
      </c>
      <c r="B184" s="64" t="s">
        <v>324</v>
      </c>
      <c r="C184" s="37">
        <v>4301051380</v>
      </c>
      <c r="D184" s="407">
        <v>4680115880962</v>
      </c>
      <c r="E184" s="407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09"/>
      <c r="P184" s="409"/>
      <c r="Q184" s="409"/>
      <c r="R184" s="41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4301051411</v>
      </c>
      <c r="D185" s="407">
        <v>4680115881617</v>
      </c>
      <c r="E185" s="407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138</v>
      </c>
      <c r="M185" s="38">
        <v>40</v>
      </c>
      <c r="N185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09"/>
      <c r="P185" s="409"/>
      <c r="Q185" s="409"/>
      <c r="R185" s="41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4301051487</v>
      </c>
      <c r="D186" s="407">
        <v>4680115881228</v>
      </c>
      <c r="E186" s="40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16" t="s">
        <v>329</v>
      </c>
      <c r="O186" s="409"/>
      <c r="P186" s="409"/>
      <c r="Q186" s="409"/>
      <c r="R186" s="41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4301051506</v>
      </c>
      <c r="D187" s="407">
        <v>4680115881037</v>
      </c>
      <c r="E187" s="407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17" t="s">
        <v>332</v>
      </c>
      <c r="O187" s="409"/>
      <c r="P187" s="409"/>
      <c r="Q187" s="409"/>
      <c r="R187" s="41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4301051384</v>
      </c>
      <c r="D188" s="407">
        <v>4680115881211</v>
      </c>
      <c r="E188" s="407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09"/>
      <c r="P188" s="409"/>
      <c r="Q188" s="409"/>
      <c r="R188" s="41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4301051378</v>
      </c>
      <c r="D189" s="407">
        <v>4680115881020</v>
      </c>
      <c r="E189" s="407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09"/>
      <c r="P189" s="409"/>
      <c r="Q189" s="409"/>
      <c r="R189" s="41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337</v>
      </c>
      <c r="B190" s="64" t="s">
        <v>338</v>
      </c>
      <c r="C190" s="37">
        <v>4301051407</v>
      </c>
      <c r="D190" s="407">
        <v>4680115882195</v>
      </c>
      <c r="E190" s="407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138</v>
      </c>
      <c r="M190" s="38">
        <v>40</v>
      </c>
      <c r="N190" s="5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09"/>
      <c r="P190" s="409"/>
      <c r="Q190" s="409"/>
      <c r="R190" s="41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339</v>
      </c>
      <c r="B191" s="64" t="s">
        <v>340</v>
      </c>
      <c r="C191" s="37">
        <v>4301051479</v>
      </c>
      <c r="D191" s="407">
        <v>4680115882607</v>
      </c>
      <c r="E191" s="407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138</v>
      </c>
      <c r="M191" s="38">
        <v>45</v>
      </c>
      <c r="N191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09"/>
      <c r="P191" s="409"/>
      <c r="Q191" s="409"/>
      <c r="R191" s="41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4301051468</v>
      </c>
      <c r="D192" s="407">
        <v>4680115880092</v>
      </c>
      <c r="E192" s="40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138</v>
      </c>
      <c r="M192" s="38">
        <v>45</v>
      </c>
      <c r="N192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09"/>
      <c r="P192" s="409"/>
      <c r="Q192" s="409"/>
      <c r="R192" s="41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343</v>
      </c>
      <c r="B193" s="64" t="s">
        <v>344</v>
      </c>
      <c r="C193" s="37">
        <v>4301051469</v>
      </c>
      <c r="D193" s="407">
        <v>4680115880221</v>
      </c>
      <c r="E193" s="40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138</v>
      </c>
      <c r="M193" s="38">
        <v>45</v>
      </c>
      <c r="N193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09"/>
      <c r="P193" s="409"/>
      <c r="Q193" s="409"/>
      <c r="R193" s="410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4301051523</v>
      </c>
      <c r="D194" s="407">
        <v>4680115882942</v>
      </c>
      <c r="E194" s="407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09"/>
      <c r="P194" s="409"/>
      <c r="Q194" s="409"/>
      <c r="R194" s="410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347</v>
      </c>
      <c r="B195" s="64" t="s">
        <v>348</v>
      </c>
      <c r="C195" s="37">
        <v>4301051326</v>
      </c>
      <c r="D195" s="407">
        <v>4680115880504</v>
      </c>
      <c r="E195" s="407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09"/>
      <c r="P195" s="409"/>
      <c r="Q195" s="409"/>
      <c r="R195" s="410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349</v>
      </c>
      <c r="B196" s="64" t="s">
        <v>350</v>
      </c>
      <c r="C196" s="37">
        <v>4301051410</v>
      </c>
      <c r="D196" s="407">
        <v>4680115882164</v>
      </c>
      <c r="E196" s="407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138</v>
      </c>
      <c r="M196" s="38">
        <v>40</v>
      </c>
      <c r="N196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09"/>
      <c r="P196" s="409"/>
      <c r="Q196" s="409"/>
      <c r="R196" s="410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414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5"/>
      <c r="N197" s="411" t="s">
        <v>43</v>
      </c>
      <c r="O197" s="412"/>
      <c r="P197" s="412"/>
      <c r="Q197" s="412"/>
      <c r="R197" s="412"/>
      <c r="S197" s="412"/>
      <c r="T197" s="413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5"/>
      <c r="N198" s="411" t="s">
        <v>43</v>
      </c>
      <c r="O198" s="412"/>
      <c r="P198" s="412"/>
      <c r="Q198" s="412"/>
      <c r="R198" s="412"/>
      <c r="S198" s="412"/>
      <c r="T198" s="413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406" t="s">
        <v>242</v>
      </c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6"/>
      <c r="N199" s="406"/>
      <c r="O199" s="406"/>
      <c r="P199" s="406"/>
      <c r="Q199" s="406"/>
      <c r="R199" s="406"/>
      <c r="S199" s="406"/>
      <c r="T199" s="406"/>
      <c r="U199" s="406"/>
      <c r="V199" s="406"/>
      <c r="W199" s="406"/>
      <c r="X199" s="406"/>
      <c r="Y199" s="67"/>
      <c r="Z199" s="67"/>
    </row>
    <row r="200" spans="1:53" ht="16.5" customHeight="1" x14ac:dyDescent="0.25">
      <c r="A200" s="64" t="s">
        <v>351</v>
      </c>
      <c r="B200" s="64" t="s">
        <v>352</v>
      </c>
      <c r="C200" s="37">
        <v>4301060360</v>
      </c>
      <c r="D200" s="407">
        <v>4680115882874</v>
      </c>
      <c r="E200" s="407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7" t="s">
        <v>353</v>
      </c>
      <c r="O200" s="409"/>
      <c r="P200" s="409"/>
      <c r="Q200" s="409"/>
      <c r="R200" s="410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4301060359</v>
      </c>
      <c r="D201" s="407">
        <v>4680115884434</v>
      </c>
      <c r="E201" s="407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8" t="s">
        <v>356</v>
      </c>
      <c r="O201" s="409"/>
      <c r="P201" s="409"/>
      <c r="Q201" s="409"/>
      <c r="R201" s="410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357</v>
      </c>
      <c r="B202" s="64" t="s">
        <v>358</v>
      </c>
      <c r="C202" s="37">
        <v>4301060338</v>
      </c>
      <c r="D202" s="407">
        <v>4680115880801</v>
      </c>
      <c r="E202" s="407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09"/>
      <c r="P202" s="409"/>
      <c r="Q202" s="409"/>
      <c r="R202" s="41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359</v>
      </c>
      <c r="B203" s="64" t="s">
        <v>360</v>
      </c>
      <c r="C203" s="37">
        <v>4301060339</v>
      </c>
      <c r="D203" s="407">
        <v>4680115880818</v>
      </c>
      <c r="E203" s="407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3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09"/>
      <c r="P203" s="409"/>
      <c r="Q203" s="409"/>
      <c r="R203" s="410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414"/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5"/>
      <c r="N204" s="411" t="s">
        <v>43</v>
      </c>
      <c r="O204" s="412"/>
      <c r="P204" s="412"/>
      <c r="Q204" s="412"/>
      <c r="R204" s="412"/>
      <c r="S204" s="412"/>
      <c r="T204" s="413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5"/>
      <c r="N205" s="411" t="s">
        <v>43</v>
      </c>
      <c r="O205" s="412"/>
      <c r="P205" s="412"/>
      <c r="Q205" s="412"/>
      <c r="R205" s="412"/>
      <c r="S205" s="412"/>
      <c r="T205" s="413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405" t="s">
        <v>361</v>
      </c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5"/>
      <c r="O206" s="405"/>
      <c r="P206" s="405"/>
      <c r="Q206" s="405"/>
      <c r="R206" s="405"/>
      <c r="S206" s="405"/>
      <c r="T206" s="405"/>
      <c r="U206" s="405"/>
      <c r="V206" s="405"/>
      <c r="W206" s="405"/>
      <c r="X206" s="405"/>
      <c r="Y206" s="66"/>
      <c r="Z206" s="66"/>
    </row>
    <row r="207" spans="1:53" ht="14.25" customHeight="1" x14ac:dyDescent="0.25">
      <c r="A207" s="406" t="s">
        <v>76</v>
      </c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6"/>
      <c r="P207" s="406"/>
      <c r="Q207" s="406"/>
      <c r="R207" s="406"/>
      <c r="S207" s="406"/>
      <c r="T207" s="406"/>
      <c r="U207" s="406"/>
      <c r="V207" s="406"/>
      <c r="W207" s="406"/>
      <c r="X207" s="406"/>
      <c r="Y207" s="67"/>
      <c r="Z207" s="67"/>
    </row>
    <row r="208" spans="1:53" ht="27" customHeight="1" x14ac:dyDescent="0.25">
      <c r="A208" s="64" t="s">
        <v>362</v>
      </c>
      <c r="B208" s="64" t="s">
        <v>363</v>
      </c>
      <c r="C208" s="37">
        <v>4301031151</v>
      </c>
      <c r="D208" s="407">
        <v>4607091389845</v>
      </c>
      <c r="E208" s="407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409"/>
      <c r="P208" s="409"/>
      <c r="Q208" s="409"/>
      <c r="R208" s="410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5"/>
      <c r="N209" s="411" t="s">
        <v>43</v>
      </c>
      <c r="O209" s="412"/>
      <c r="P209" s="412"/>
      <c r="Q209" s="412"/>
      <c r="R209" s="412"/>
      <c r="S209" s="412"/>
      <c r="T209" s="413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x14ac:dyDescent="0.2">
      <c r="A210" s="414"/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  <c r="L210" s="414"/>
      <c r="M210" s="415"/>
      <c r="N210" s="411" t="s">
        <v>43</v>
      </c>
      <c r="O210" s="412"/>
      <c r="P210" s="412"/>
      <c r="Q210" s="412"/>
      <c r="R210" s="412"/>
      <c r="S210" s="412"/>
      <c r="T210" s="413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customHeight="1" x14ac:dyDescent="0.25">
      <c r="A211" s="405" t="s">
        <v>364</v>
      </c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5"/>
      <c r="P211" s="405"/>
      <c r="Q211" s="405"/>
      <c r="R211" s="405"/>
      <c r="S211" s="405"/>
      <c r="T211" s="405"/>
      <c r="U211" s="405"/>
      <c r="V211" s="405"/>
      <c r="W211" s="405"/>
      <c r="X211" s="405"/>
      <c r="Y211" s="66"/>
      <c r="Z211" s="66"/>
    </row>
    <row r="212" spans="1:53" ht="14.25" customHeight="1" x14ac:dyDescent="0.25">
      <c r="A212" s="406" t="s">
        <v>121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67"/>
      <c r="Z212" s="67"/>
    </row>
    <row r="213" spans="1:53" ht="27" customHeight="1" x14ac:dyDescent="0.25">
      <c r="A213" s="64" t="s">
        <v>365</v>
      </c>
      <c r="B213" s="64" t="s">
        <v>366</v>
      </c>
      <c r="C213" s="37">
        <v>4301011826</v>
      </c>
      <c r="D213" s="407">
        <v>4680115884137</v>
      </c>
      <c r="E213" s="407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32" t="s">
        <v>367</v>
      </c>
      <c r="O213" s="409"/>
      <c r="P213" s="409"/>
      <c r="Q213" s="409"/>
      <c r="R213" s="41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customHeight="1" x14ac:dyDescent="0.25">
      <c r="A214" s="64" t="s">
        <v>369</v>
      </c>
      <c r="B214" s="64" t="s">
        <v>370</v>
      </c>
      <c r="C214" s="37">
        <v>4301011824</v>
      </c>
      <c r="D214" s="407">
        <v>4680115884144</v>
      </c>
      <c r="E214" s="40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33" t="s">
        <v>371</v>
      </c>
      <c r="O214" s="409"/>
      <c r="P214" s="409"/>
      <c r="Q214" s="409"/>
      <c r="R214" s="41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4301011724</v>
      </c>
      <c r="D215" s="407">
        <v>4680115884236</v>
      </c>
      <c r="E215" s="407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34" t="s">
        <v>374</v>
      </c>
      <c r="O215" s="409"/>
      <c r="P215" s="409"/>
      <c r="Q215" s="409"/>
      <c r="R215" s="41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4301011721</v>
      </c>
      <c r="D216" s="407">
        <v>4680115884175</v>
      </c>
      <c r="E216" s="407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35" t="s">
        <v>377</v>
      </c>
      <c r="O216" s="409"/>
      <c r="P216" s="409"/>
      <c r="Q216" s="409"/>
      <c r="R216" s="41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4301011726</v>
      </c>
      <c r="D217" s="407">
        <v>4680115884182</v>
      </c>
      <c r="E217" s="407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36" t="s">
        <v>380</v>
      </c>
      <c r="O217" s="409"/>
      <c r="P217" s="409"/>
      <c r="Q217" s="409"/>
      <c r="R217" s="41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381</v>
      </c>
      <c r="B218" s="64" t="s">
        <v>382</v>
      </c>
      <c r="C218" s="37">
        <v>4301011722</v>
      </c>
      <c r="D218" s="407">
        <v>4680115884205</v>
      </c>
      <c r="E218" s="40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37" t="s">
        <v>383</v>
      </c>
      <c r="O218" s="409"/>
      <c r="P218" s="409"/>
      <c r="Q218" s="409"/>
      <c r="R218" s="41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5"/>
      <c r="N219" s="411" t="s">
        <v>43</v>
      </c>
      <c r="O219" s="412"/>
      <c r="P219" s="412"/>
      <c r="Q219" s="412"/>
      <c r="R219" s="412"/>
      <c r="S219" s="412"/>
      <c r="T219" s="413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414"/>
      <c r="B220" s="414"/>
      <c r="C220" s="414"/>
      <c r="D220" s="414"/>
      <c r="E220" s="414"/>
      <c r="F220" s="414"/>
      <c r="G220" s="414"/>
      <c r="H220" s="414"/>
      <c r="I220" s="414"/>
      <c r="J220" s="414"/>
      <c r="K220" s="414"/>
      <c r="L220" s="414"/>
      <c r="M220" s="415"/>
      <c r="N220" s="411" t="s">
        <v>43</v>
      </c>
      <c r="O220" s="412"/>
      <c r="P220" s="412"/>
      <c r="Q220" s="412"/>
      <c r="R220" s="412"/>
      <c r="S220" s="412"/>
      <c r="T220" s="413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customHeight="1" x14ac:dyDescent="0.25">
      <c r="A221" s="405" t="s">
        <v>384</v>
      </c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5"/>
      <c r="P221" s="405"/>
      <c r="Q221" s="405"/>
      <c r="R221" s="405"/>
      <c r="S221" s="405"/>
      <c r="T221" s="405"/>
      <c r="U221" s="405"/>
      <c r="V221" s="405"/>
      <c r="W221" s="405"/>
      <c r="X221" s="405"/>
      <c r="Y221" s="66"/>
      <c r="Z221" s="66"/>
    </row>
    <row r="222" spans="1:53" ht="14.25" customHeight="1" x14ac:dyDescent="0.25">
      <c r="A222" s="406" t="s">
        <v>121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67"/>
      <c r="Z222" s="67"/>
    </row>
    <row r="223" spans="1:53" ht="27" customHeight="1" x14ac:dyDescent="0.25">
      <c r="A223" s="64" t="s">
        <v>385</v>
      </c>
      <c r="B223" s="64" t="s">
        <v>386</v>
      </c>
      <c r="C223" s="37">
        <v>4301011346</v>
      </c>
      <c r="D223" s="407">
        <v>4607091387445</v>
      </c>
      <c r="E223" s="407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409"/>
      <c r="P223" s="409"/>
      <c r="Q223" s="409"/>
      <c r="R223" s="41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387</v>
      </c>
      <c r="B224" s="64" t="s">
        <v>388</v>
      </c>
      <c r="C224" s="37">
        <v>4301011362</v>
      </c>
      <c r="D224" s="407">
        <v>4607091386004</v>
      </c>
      <c r="E224" s="407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09"/>
      <c r="P224" s="409"/>
      <c r="Q224" s="409"/>
      <c r="R224" s="41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387</v>
      </c>
      <c r="B225" s="64" t="s">
        <v>389</v>
      </c>
      <c r="C225" s="37">
        <v>4301011308</v>
      </c>
      <c r="D225" s="407">
        <v>4607091386004</v>
      </c>
      <c r="E225" s="407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409"/>
      <c r="P225" s="409"/>
      <c r="Q225" s="409"/>
      <c r="R225" s="410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390</v>
      </c>
      <c r="B226" s="64" t="s">
        <v>391</v>
      </c>
      <c r="C226" s="37">
        <v>4301011347</v>
      </c>
      <c r="D226" s="407">
        <v>4607091386073</v>
      </c>
      <c r="E226" s="407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409"/>
      <c r="P226" s="409"/>
      <c r="Q226" s="409"/>
      <c r="R226" s="41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392</v>
      </c>
      <c r="B227" s="64" t="s">
        <v>393</v>
      </c>
      <c r="C227" s="37">
        <v>4301011395</v>
      </c>
      <c r="D227" s="407">
        <v>4607091387322</v>
      </c>
      <c r="E227" s="407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09"/>
      <c r="P227" s="409"/>
      <c r="Q227" s="409"/>
      <c r="R227" s="41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394</v>
      </c>
      <c r="C228" s="37">
        <v>4301010928</v>
      </c>
      <c r="D228" s="407">
        <v>4607091387322</v>
      </c>
      <c r="E228" s="407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409"/>
      <c r="P228" s="409"/>
      <c r="Q228" s="409"/>
      <c r="R228" s="41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395</v>
      </c>
      <c r="B229" s="64" t="s">
        <v>396</v>
      </c>
      <c r="C229" s="37">
        <v>4301011311</v>
      </c>
      <c r="D229" s="407">
        <v>4607091387377</v>
      </c>
      <c r="E229" s="407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409"/>
      <c r="P229" s="409"/>
      <c r="Q229" s="409"/>
      <c r="R229" s="41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397</v>
      </c>
      <c r="B230" s="64" t="s">
        <v>398</v>
      </c>
      <c r="C230" s="37">
        <v>4301010945</v>
      </c>
      <c r="D230" s="407">
        <v>4607091387353</v>
      </c>
      <c r="E230" s="407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409"/>
      <c r="P230" s="409"/>
      <c r="Q230" s="409"/>
      <c r="R230" s="41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399</v>
      </c>
      <c r="B231" s="64" t="s">
        <v>400</v>
      </c>
      <c r="C231" s="37">
        <v>4301011328</v>
      </c>
      <c r="D231" s="407">
        <v>4607091386011</v>
      </c>
      <c r="E231" s="407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409"/>
      <c r="P231" s="409"/>
      <c r="Q231" s="409"/>
      <c r="R231" s="41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401</v>
      </c>
      <c r="B232" s="64" t="s">
        <v>402</v>
      </c>
      <c r="C232" s="37">
        <v>4301011329</v>
      </c>
      <c r="D232" s="407">
        <v>4607091387308</v>
      </c>
      <c r="E232" s="407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409"/>
      <c r="P232" s="409"/>
      <c r="Q232" s="409"/>
      <c r="R232" s="41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403</v>
      </c>
      <c r="B233" s="64" t="s">
        <v>404</v>
      </c>
      <c r="C233" s="37">
        <v>4301011049</v>
      </c>
      <c r="D233" s="407">
        <v>4607091387339</v>
      </c>
      <c r="E233" s="407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5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409"/>
      <c r="P233" s="409"/>
      <c r="Q233" s="409"/>
      <c r="R233" s="41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405</v>
      </c>
      <c r="B234" s="64" t="s">
        <v>406</v>
      </c>
      <c r="C234" s="37">
        <v>4301011433</v>
      </c>
      <c r="D234" s="407">
        <v>4680115882638</v>
      </c>
      <c r="E234" s="407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5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409"/>
      <c r="P234" s="409"/>
      <c r="Q234" s="409"/>
      <c r="R234" s="410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407</v>
      </c>
      <c r="B235" s="64" t="s">
        <v>408</v>
      </c>
      <c r="C235" s="37">
        <v>4301011573</v>
      </c>
      <c r="D235" s="407">
        <v>4680115881938</v>
      </c>
      <c r="E235" s="407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409"/>
      <c r="P235" s="409"/>
      <c r="Q235" s="409"/>
      <c r="R235" s="410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409</v>
      </c>
      <c r="B236" s="64" t="s">
        <v>410</v>
      </c>
      <c r="C236" s="37">
        <v>4301010944</v>
      </c>
      <c r="D236" s="407">
        <v>4607091387346</v>
      </c>
      <c r="E236" s="407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409"/>
      <c r="P236" s="409"/>
      <c r="Q236" s="409"/>
      <c r="R236" s="41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customHeight="1" x14ac:dyDescent="0.25">
      <c r="A237" s="64" t="s">
        <v>411</v>
      </c>
      <c r="B237" s="64" t="s">
        <v>412</v>
      </c>
      <c r="C237" s="37">
        <v>4301011353</v>
      </c>
      <c r="D237" s="407">
        <v>4607091389807</v>
      </c>
      <c r="E237" s="407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409"/>
      <c r="P237" s="409"/>
      <c r="Q237" s="409"/>
      <c r="R237" s="41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5"/>
      <c r="N238" s="411" t="s">
        <v>43</v>
      </c>
      <c r="O238" s="412"/>
      <c r="P238" s="412"/>
      <c r="Q238" s="412"/>
      <c r="R238" s="412"/>
      <c r="S238" s="412"/>
      <c r="T238" s="413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5"/>
      <c r="N239" s="411" t="s">
        <v>43</v>
      </c>
      <c r="O239" s="412"/>
      <c r="P239" s="412"/>
      <c r="Q239" s="412"/>
      <c r="R239" s="412"/>
      <c r="S239" s="412"/>
      <c r="T239" s="413"/>
      <c r="U239" s="43" t="s">
        <v>0</v>
      </c>
      <c r="V239" s="44">
        <f>IFERROR(SUM(V223:V237),"0")</f>
        <v>0</v>
      </c>
      <c r="W239" s="44">
        <f>IFERROR(SUM(W223:W237),"0")</f>
        <v>0</v>
      </c>
      <c r="X239" s="43"/>
      <c r="Y239" s="68"/>
      <c r="Z239" s="68"/>
    </row>
    <row r="240" spans="1:53" ht="14.25" customHeight="1" x14ac:dyDescent="0.25">
      <c r="A240" s="406" t="s">
        <v>113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67"/>
      <c r="Z240" s="67"/>
    </row>
    <row r="241" spans="1:53" ht="27" customHeight="1" x14ac:dyDescent="0.25">
      <c r="A241" s="64" t="s">
        <v>413</v>
      </c>
      <c r="B241" s="64" t="s">
        <v>414</v>
      </c>
      <c r="C241" s="37">
        <v>4301020254</v>
      </c>
      <c r="D241" s="407">
        <v>4680115881914</v>
      </c>
      <c r="E241" s="407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5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409"/>
      <c r="P241" s="409"/>
      <c r="Q241" s="409"/>
      <c r="R241" s="41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5"/>
      <c r="N242" s="411" t="s">
        <v>43</v>
      </c>
      <c r="O242" s="412"/>
      <c r="P242" s="412"/>
      <c r="Q242" s="412"/>
      <c r="R242" s="412"/>
      <c r="S242" s="412"/>
      <c r="T242" s="413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5"/>
      <c r="N243" s="411" t="s">
        <v>43</v>
      </c>
      <c r="O243" s="412"/>
      <c r="P243" s="412"/>
      <c r="Q243" s="412"/>
      <c r="R243" s="412"/>
      <c r="S243" s="412"/>
      <c r="T243" s="413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customHeight="1" x14ac:dyDescent="0.25">
      <c r="A244" s="406" t="s">
        <v>76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406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67"/>
      <c r="Z244" s="67"/>
    </row>
    <row r="245" spans="1:53" ht="27" customHeight="1" x14ac:dyDescent="0.25">
      <c r="A245" s="64" t="s">
        <v>415</v>
      </c>
      <c r="B245" s="64" t="s">
        <v>416</v>
      </c>
      <c r="C245" s="37">
        <v>4301030878</v>
      </c>
      <c r="D245" s="407">
        <v>4607091387193</v>
      </c>
      <c r="E245" s="407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409"/>
      <c r="P245" s="409"/>
      <c r="Q245" s="409"/>
      <c r="R245" s="410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417</v>
      </c>
      <c r="B246" s="64" t="s">
        <v>418</v>
      </c>
      <c r="C246" s="37">
        <v>4301031153</v>
      </c>
      <c r="D246" s="407">
        <v>4607091387230</v>
      </c>
      <c r="E246" s="407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409"/>
      <c r="P246" s="409"/>
      <c r="Q246" s="409"/>
      <c r="R246" s="410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419</v>
      </c>
      <c r="B247" s="64" t="s">
        <v>420</v>
      </c>
      <c r="C247" s="37">
        <v>4301031152</v>
      </c>
      <c r="D247" s="407">
        <v>4607091387285</v>
      </c>
      <c r="E247" s="407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409"/>
      <c r="P247" s="409"/>
      <c r="Q247" s="409"/>
      <c r="R247" s="41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t="27" customHeight="1" x14ac:dyDescent="0.25">
      <c r="A248" s="64" t="s">
        <v>421</v>
      </c>
      <c r="B248" s="64" t="s">
        <v>422</v>
      </c>
      <c r="C248" s="37">
        <v>4301031164</v>
      </c>
      <c r="D248" s="407">
        <v>4680115880481</v>
      </c>
      <c r="E248" s="407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55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409"/>
      <c r="P248" s="409"/>
      <c r="Q248" s="409"/>
      <c r="R248" s="41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5"/>
      <c r="N249" s="411" t="s">
        <v>43</v>
      </c>
      <c r="O249" s="412"/>
      <c r="P249" s="412"/>
      <c r="Q249" s="412"/>
      <c r="R249" s="412"/>
      <c r="S249" s="412"/>
      <c r="T249" s="413"/>
      <c r="U249" s="43" t="s">
        <v>42</v>
      </c>
      <c r="V249" s="44">
        <f>IFERROR(V245/H245,"0")+IFERROR(V246/H246,"0")+IFERROR(V247/H247,"0")+IFERROR(V248/H248,"0")</f>
        <v>0</v>
      </c>
      <c r="W249" s="44">
        <f>IFERROR(W245/H245,"0")+IFERROR(W246/H246,"0")+IFERROR(W247/H247,"0")+IFERROR(W248/H248,"0")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414"/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5"/>
      <c r="N250" s="411" t="s">
        <v>43</v>
      </c>
      <c r="O250" s="412"/>
      <c r="P250" s="412"/>
      <c r="Q250" s="412"/>
      <c r="R250" s="412"/>
      <c r="S250" s="412"/>
      <c r="T250" s="413"/>
      <c r="U250" s="43" t="s">
        <v>0</v>
      </c>
      <c r="V250" s="44">
        <f>IFERROR(SUM(V245:V248),"0")</f>
        <v>0</v>
      </c>
      <c r="W250" s="44">
        <f>IFERROR(SUM(W245:W248),"0")</f>
        <v>0</v>
      </c>
      <c r="X250" s="43"/>
      <c r="Y250" s="68"/>
      <c r="Z250" s="68"/>
    </row>
    <row r="251" spans="1:53" ht="14.25" customHeight="1" x14ac:dyDescent="0.25">
      <c r="A251" s="406" t="s">
        <v>81</v>
      </c>
      <c r="B251" s="406"/>
      <c r="C251" s="406"/>
      <c r="D251" s="406"/>
      <c r="E251" s="406"/>
      <c r="F251" s="406"/>
      <c r="G251" s="406"/>
      <c r="H251" s="406"/>
      <c r="I251" s="406"/>
      <c r="J251" s="406"/>
      <c r="K251" s="406"/>
      <c r="L251" s="406"/>
      <c r="M251" s="406"/>
      <c r="N251" s="406"/>
      <c r="O251" s="406"/>
      <c r="P251" s="406"/>
      <c r="Q251" s="406"/>
      <c r="R251" s="406"/>
      <c r="S251" s="406"/>
      <c r="T251" s="406"/>
      <c r="U251" s="406"/>
      <c r="V251" s="406"/>
      <c r="W251" s="406"/>
      <c r="X251" s="406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407">
        <v>4607091387766</v>
      </c>
      <c r="E252" s="407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138</v>
      </c>
      <c r="M252" s="38">
        <v>40</v>
      </c>
      <c r="N252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409"/>
      <c r="P252" s="409"/>
      <c r="Q252" s="409"/>
      <c r="R252" s="410"/>
      <c r="S252" s="40" t="s">
        <v>48</v>
      </c>
      <c r="T252" s="40" t="s">
        <v>48</v>
      </c>
      <c r="U252" s="41" t="s">
        <v>0</v>
      </c>
      <c r="V252" s="59">
        <v>800</v>
      </c>
      <c r="W252" s="56">
        <f t="shared" ref="W252:W261" si="14">IFERROR(IF(V252="",0,CEILING((V252/$H252),1)*$H252),"")</f>
        <v>803.4</v>
      </c>
      <c r="X252" s="42">
        <f>IFERROR(IF(W252=0,"",ROUNDUP(W252/H252,0)*0.02175),"")</f>
        <v>2.2402499999999996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4301051116</v>
      </c>
      <c r="D253" s="407">
        <v>4607091387957</v>
      </c>
      <c r="E253" s="407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409"/>
      <c r="P253" s="409"/>
      <c r="Q253" s="409"/>
      <c r="R253" s="41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4301051115</v>
      </c>
      <c r="D254" s="407">
        <v>4607091387964</v>
      </c>
      <c r="E254" s="407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409"/>
      <c r="P254" s="409"/>
      <c r="Q254" s="409"/>
      <c r="R254" s="41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4301051461</v>
      </c>
      <c r="D255" s="407">
        <v>4680115883604</v>
      </c>
      <c r="E255" s="407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138</v>
      </c>
      <c r="M255" s="38">
        <v>45</v>
      </c>
      <c r="N255" s="561" t="s">
        <v>431</v>
      </c>
      <c r="O255" s="409"/>
      <c r="P255" s="409"/>
      <c r="Q255" s="409"/>
      <c r="R255" s="41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4301051485</v>
      </c>
      <c r="D256" s="407">
        <v>4680115883567</v>
      </c>
      <c r="E256" s="407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562" t="s">
        <v>434</v>
      </c>
      <c r="O256" s="409"/>
      <c r="P256" s="409"/>
      <c r="Q256" s="409"/>
      <c r="R256" s="41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435</v>
      </c>
      <c r="B257" s="64" t="s">
        <v>436</v>
      </c>
      <c r="C257" s="37">
        <v>4301051134</v>
      </c>
      <c r="D257" s="407">
        <v>4607091381672</v>
      </c>
      <c r="E257" s="407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56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409"/>
      <c r="P257" s="409"/>
      <c r="Q257" s="409"/>
      <c r="R257" s="41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437</v>
      </c>
      <c r="B258" s="64" t="s">
        <v>438</v>
      </c>
      <c r="C258" s="37">
        <v>4301051130</v>
      </c>
      <c r="D258" s="407">
        <v>4607091387537</v>
      </c>
      <c r="E258" s="407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409"/>
      <c r="P258" s="409"/>
      <c r="Q258" s="409"/>
      <c r="R258" s="410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439</v>
      </c>
      <c r="B259" s="64" t="s">
        <v>440</v>
      </c>
      <c r="C259" s="37">
        <v>4301051132</v>
      </c>
      <c r="D259" s="407">
        <v>4607091387513</v>
      </c>
      <c r="E259" s="407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409"/>
      <c r="P259" s="409"/>
      <c r="Q259" s="409"/>
      <c r="R259" s="410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441</v>
      </c>
      <c r="B260" s="64" t="s">
        <v>442</v>
      </c>
      <c r="C260" s="37">
        <v>4301051277</v>
      </c>
      <c r="D260" s="407">
        <v>4680115880511</v>
      </c>
      <c r="E260" s="407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138</v>
      </c>
      <c r="M260" s="38">
        <v>40</v>
      </c>
      <c r="N260" s="5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409"/>
      <c r="P260" s="409"/>
      <c r="Q260" s="409"/>
      <c r="R260" s="410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customHeight="1" x14ac:dyDescent="0.25">
      <c r="A261" s="64" t="s">
        <v>443</v>
      </c>
      <c r="B261" s="64" t="s">
        <v>444</v>
      </c>
      <c r="C261" s="37">
        <v>4301051344</v>
      </c>
      <c r="D261" s="407">
        <v>4680115880412</v>
      </c>
      <c r="E261" s="407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138</v>
      </c>
      <c r="M261" s="38">
        <v>45</v>
      </c>
      <c r="N261" s="56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409"/>
      <c r="P261" s="409"/>
      <c r="Q261" s="409"/>
      <c r="R261" s="410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5"/>
      <c r="N262" s="411" t="s">
        <v>43</v>
      </c>
      <c r="O262" s="412"/>
      <c r="P262" s="412"/>
      <c r="Q262" s="412"/>
      <c r="R262" s="412"/>
      <c r="S262" s="412"/>
      <c r="T262" s="413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102.56410256410257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103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2.2402499999999996</v>
      </c>
      <c r="Y262" s="68"/>
      <c r="Z262" s="68"/>
    </row>
    <row r="263" spans="1:53" x14ac:dyDescent="0.2">
      <c r="A263" s="414"/>
      <c r="B263" s="414"/>
      <c r="C263" s="414"/>
      <c r="D263" s="414"/>
      <c r="E263" s="414"/>
      <c r="F263" s="414"/>
      <c r="G263" s="414"/>
      <c r="H263" s="414"/>
      <c r="I263" s="414"/>
      <c r="J263" s="414"/>
      <c r="K263" s="414"/>
      <c r="L263" s="414"/>
      <c r="M263" s="415"/>
      <c r="N263" s="411" t="s">
        <v>43</v>
      </c>
      <c r="O263" s="412"/>
      <c r="P263" s="412"/>
      <c r="Q263" s="412"/>
      <c r="R263" s="412"/>
      <c r="S263" s="412"/>
      <c r="T263" s="413"/>
      <c r="U263" s="43" t="s">
        <v>0</v>
      </c>
      <c r="V263" s="44">
        <f>IFERROR(SUM(V252:V261),"0")</f>
        <v>800</v>
      </c>
      <c r="W263" s="44">
        <f>IFERROR(SUM(W252:W261),"0")</f>
        <v>803.4</v>
      </c>
      <c r="X263" s="43"/>
      <c r="Y263" s="68"/>
      <c r="Z263" s="68"/>
    </row>
    <row r="264" spans="1:53" ht="14.25" customHeight="1" x14ac:dyDescent="0.25">
      <c r="A264" s="406" t="s">
        <v>242</v>
      </c>
      <c r="B264" s="406"/>
      <c r="C264" s="406"/>
      <c r="D264" s="406"/>
      <c r="E264" s="406"/>
      <c r="F264" s="406"/>
      <c r="G264" s="406"/>
      <c r="H264" s="406"/>
      <c r="I264" s="406"/>
      <c r="J264" s="406"/>
      <c r="K264" s="406"/>
      <c r="L264" s="406"/>
      <c r="M264" s="406"/>
      <c r="N264" s="406"/>
      <c r="O264" s="406"/>
      <c r="P264" s="406"/>
      <c r="Q264" s="406"/>
      <c r="R264" s="406"/>
      <c r="S264" s="406"/>
      <c r="T264" s="406"/>
      <c r="U264" s="406"/>
      <c r="V264" s="406"/>
      <c r="W264" s="406"/>
      <c r="X264" s="406"/>
      <c r="Y264" s="67"/>
      <c r="Z264" s="67"/>
    </row>
    <row r="265" spans="1:53" ht="16.5" customHeight="1" x14ac:dyDescent="0.25">
      <c r="A265" s="64" t="s">
        <v>445</v>
      </c>
      <c r="B265" s="64" t="s">
        <v>446</v>
      </c>
      <c r="C265" s="37">
        <v>4301060326</v>
      </c>
      <c r="D265" s="407">
        <v>4607091380880</v>
      </c>
      <c r="E265" s="407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409"/>
      <c r="P265" s="409"/>
      <c r="Q265" s="409"/>
      <c r="R265" s="410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447</v>
      </c>
      <c r="B266" s="64" t="s">
        <v>448</v>
      </c>
      <c r="C266" s="37">
        <v>4301060308</v>
      </c>
      <c r="D266" s="407">
        <v>4607091384482</v>
      </c>
      <c r="E266" s="407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409"/>
      <c r="P266" s="409"/>
      <c r="Q266" s="409"/>
      <c r="R266" s="410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16.5" customHeight="1" x14ac:dyDescent="0.25">
      <c r="A267" s="64" t="s">
        <v>449</v>
      </c>
      <c r="B267" s="64" t="s">
        <v>450</v>
      </c>
      <c r="C267" s="37">
        <v>4301060325</v>
      </c>
      <c r="D267" s="407">
        <v>4607091380897</v>
      </c>
      <c r="E267" s="407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5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409"/>
      <c r="P267" s="409"/>
      <c r="Q267" s="409"/>
      <c r="R267" s="41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5"/>
      <c r="N268" s="411" t="s">
        <v>43</v>
      </c>
      <c r="O268" s="412"/>
      <c r="P268" s="412"/>
      <c r="Q268" s="412"/>
      <c r="R268" s="412"/>
      <c r="S268" s="412"/>
      <c r="T268" s="413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414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5"/>
      <c r="N269" s="411" t="s">
        <v>43</v>
      </c>
      <c r="O269" s="412"/>
      <c r="P269" s="412"/>
      <c r="Q269" s="412"/>
      <c r="R269" s="412"/>
      <c r="S269" s="412"/>
      <c r="T269" s="413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4.25" customHeight="1" x14ac:dyDescent="0.25">
      <c r="A270" s="406" t="s">
        <v>99</v>
      </c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6"/>
      <c r="P270" s="406"/>
      <c r="Q270" s="406"/>
      <c r="R270" s="406"/>
      <c r="S270" s="406"/>
      <c r="T270" s="406"/>
      <c r="U270" s="406"/>
      <c r="V270" s="406"/>
      <c r="W270" s="406"/>
      <c r="X270" s="406"/>
      <c r="Y270" s="67"/>
      <c r="Z270" s="67"/>
    </row>
    <row r="271" spans="1:53" ht="16.5" customHeight="1" x14ac:dyDescent="0.25">
      <c r="A271" s="64" t="s">
        <v>451</v>
      </c>
      <c r="B271" s="64" t="s">
        <v>452</v>
      </c>
      <c r="C271" s="37">
        <v>4301030232</v>
      </c>
      <c r="D271" s="407">
        <v>4607091388374</v>
      </c>
      <c r="E271" s="407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571" t="s">
        <v>453</v>
      </c>
      <c r="O271" s="409"/>
      <c r="P271" s="409"/>
      <c r="Q271" s="409"/>
      <c r="R271" s="410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454</v>
      </c>
      <c r="B272" s="64" t="s">
        <v>455</v>
      </c>
      <c r="C272" s="37">
        <v>4301030235</v>
      </c>
      <c r="D272" s="407">
        <v>4607091388381</v>
      </c>
      <c r="E272" s="407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572" t="s">
        <v>456</v>
      </c>
      <c r="O272" s="409"/>
      <c r="P272" s="409"/>
      <c r="Q272" s="409"/>
      <c r="R272" s="410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457</v>
      </c>
      <c r="B273" s="64" t="s">
        <v>458</v>
      </c>
      <c r="C273" s="37">
        <v>4301030233</v>
      </c>
      <c r="D273" s="407">
        <v>4607091388404</v>
      </c>
      <c r="E273" s="407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5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409"/>
      <c r="P273" s="409"/>
      <c r="Q273" s="409"/>
      <c r="R273" s="410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14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5"/>
      <c r="N274" s="411" t="s">
        <v>43</v>
      </c>
      <c r="O274" s="412"/>
      <c r="P274" s="412"/>
      <c r="Q274" s="412"/>
      <c r="R274" s="412"/>
      <c r="S274" s="412"/>
      <c r="T274" s="413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14"/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5"/>
      <c r="N275" s="411" t="s">
        <v>43</v>
      </c>
      <c r="O275" s="412"/>
      <c r="P275" s="412"/>
      <c r="Q275" s="412"/>
      <c r="R275" s="412"/>
      <c r="S275" s="412"/>
      <c r="T275" s="413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06" t="s">
        <v>459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67"/>
      <c r="Z276" s="67"/>
    </row>
    <row r="277" spans="1:53" ht="16.5" customHeight="1" x14ac:dyDescent="0.25">
      <c r="A277" s="64" t="s">
        <v>460</v>
      </c>
      <c r="B277" s="64" t="s">
        <v>461</v>
      </c>
      <c r="C277" s="37">
        <v>4301180007</v>
      </c>
      <c r="D277" s="407">
        <v>4680115881808</v>
      </c>
      <c r="E277" s="407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409"/>
      <c r="P277" s="409"/>
      <c r="Q277" s="409"/>
      <c r="R277" s="41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464</v>
      </c>
      <c r="B278" s="64" t="s">
        <v>465</v>
      </c>
      <c r="C278" s="37">
        <v>4301180006</v>
      </c>
      <c r="D278" s="407">
        <v>4680115881822</v>
      </c>
      <c r="E278" s="407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409"/>
      <c r="P278" s="409"/>
      <c r="Q278" s="409"/>
      <c r="R278" s="41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466</v>
      </c>
      <c r="B279" s="64" t="s">
        <v>467</v>
      </c>
      <c r="C279" s="37">
        <v>4301180001</v>
      </c>
      <c r="D279" s="407">
        <v>4680115880016</v>
      </c>
      <c r="E279" s="407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5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409"/>
      <c r="P279" s="409"/>
      <c r="Q279" s="409"/>
      <c r="R279" s="41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5"/>
      <c r="N280" s="411" t="s">
        <v>43</v>
      </c>
      <c r="O280" s="412"/>
      <c r="P280" s="412"/>
      <c r="Q280" s="412"/>
      <c r="R280" s="412"/>
      <c r="S280" s="412"/>
      <c r="T280" s="413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14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5"/>
      <c r="N281" s="411" t="s">
        <v>43</v>
      </c>
      <c r="O281" s="412"/>
      <c r="P281" s="412"/>
      <c r="Q281" s="412"/>
      <c r="R281" s="412"/>
      <c r="S281" s="412"/>
      <c r="T281" s="413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customHeight="1" x14ac:dyDescent="0.25">
      <c r="A282" s="405" t="s">
        <v>468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66"/>
      <c r="Z282" s="66"/>
    </row>
    <row r="283" spans="1:53" ht="14.25" customHeight="1" x14ac:dyDescent="0.25">
      <c r="A283" s="406" t="s">
        <v>121</v>
      </c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6"/>
      <c r="P283" s="406"/>
      <c r="Q283" s="406"/>
      <c r="R283" s="406"/>
      <c r="S283" s="406"/>
      <c r="T283" s="406"/>
      <c r="U283" s="406"/>
      <c r="V283" s="406"/>
      <c r="W283" s="406"/>
      <c r="X283" s="406"/>
      <c r="Y283" s="67"/>
      <c r="Z283" s="67"/>
    </row>
    <row r="284" spans="1:53" ht="27" customHeight="1" x14ac:dyDescent="0.25">
      <c r="A284" s="64" t="s">
        <v>469</v>
      </c>
      <c r="B284" s="64" t="s">
        <v>470</v>
      </c>
      <c r="C284" s="37">
        <v>4301011315</v>
      </c>
      <c r="D284" s="407">
        <v>4607091387421</v>
      </c>
      <c r="E284" s="407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5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09"/>
      <c r="P284" s="409"/>
      <c r="Q284" s="409"/>
      <c r="R284" s="410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ref="W284:W291" si="15"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469</v>
      </c>
      <c r="B285" s="64" t="s">
        <v>471</v>
      </c>
      <c r="C285" s="37">
        <v>4301011121</v>
      </c>
      <c r="D285" s="407">
        <v>4607091387421</v>
      </c>
      <c r="E285" s="407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5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409"/>
      <c r="P285" s="409"/>
      <c r="Q285" s="409"/>
      <c r="R285" s="410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472</v>
      </c>
      <c r="B286" s="64" t="s">
        <v>473</v>
      </c>
      <c r="C286" s="37">
        <v>4301011619</v>
      </c>
      <c r="D286" s="407">
        <v>4607091387452</v>
      </c>
      <c r="E286" s="407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117</v>
      </c>
      <c r="L286" s="39" t="s">
        <v>116</v>
      </c>
      <c r="M286" s="38">
        <v>55</v>
      </c>
      <c r="N286" s="579" t="s">
        <v>474</v>
      </c>
      <c r="O286" s="409"/>
      <c r="P286" s="409"/>
      <c r="Q286" s="409"/>
      <c r="R286" s="410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475</v>
      </c>
      <c r="C287" s="37">
        <v>4301011396</v>
      </c>
      <c r="D287" s="407">
        <v>4607091387452</v>
      </c>
      <c r="E287" s="407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117</v>
      </c>
      <c r="L287" s="39" t="s">
        <v>126</v>
      </c>
      <c r="M287" s="38">
        <v>55</v>
      </c>
      <c r="N287" s="5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09"/>
      <c r="P287" s="409"/>
      <c r="Q287" s="409"/>
      <c r="R287" s="410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472</v>
      </c>
      <c r="B288" s="64" t="s">
        <v>476</v>
      </c>
      <c r="C288" s="37">
        <v>4301011322</v>
      </c>
      <c r="D288" s="407">
        <v>4607091387452</v>
      </c>
      <c r="E288" s="407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138</v>
      </c>
      <c r="M288" s="38">
        <v>55</v>
      </c>
      <c r="N288" s="5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409"/>
      <c r="P288" s="409"/>
      <c r="Q288" s="409"/>
      <c r="R288" s="410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477</v>
      </c>
      <c r="B289" s="64" t="s">
        <v>478</v>
      </c>
      <c r="C289" s="37">
        <v>4301011313</v>
      </c>
      <c r="D289" s="407">
        <v>4607091385984</v>
      </c>
      <c r="E289" s="407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5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409"/>
      <c r="P289" s="409"/>
      <c r="Q289" s="409"/>
      <c r="R289" s="410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479</v>
      </c>
      <c r="B290" s="64" t="s">
        <v>480</v>
      </c>
      <c r="C290" s="37">
        <v>4301011316</v>
      </c>
      <c r="D290" s="407">
        <v>4607091387438</v>
      </c>
      <c r="E290" s="407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5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409"/>
      <c r="P290" s="409"/>
      <c r="Q290" s="409"/>
      <c r="R290" s="410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t="27" customHeight="1" x14ac:dyDescent="0.25">
      <c r="A291" s="64" t="s">
        <v>481</v>
      </c>
      <c r="B291" s="64" t="s">
        <v>482</v>
      </c>
      <c r="C291" s="37">
        <v>4301011318</v>
      </c>
      <c r="D291" s="407">
        <v>4607091387469</v>
      </c>
      <c r="E291" s="407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5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409"/>
      <c r="P291" s="409"/>
      <c r="Q291" s="409"/>
      <c r="R291" s="410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x14ac:dyDescent="0.2">
      <c r="A292" s="414"/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5"/>
      <c r="N292" s="411" t="s">
        <v>43</v>
      </c>
      <c r="O292" s="412"/>
      <c r="P292" s="412"/>
      <c r="Q292" s="412"/>
      <c r="R292" s="412"/>
      <c r="S292" s="412"/>
      <c r="T292" s="413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IFERROR(W284/H284,"0")+IFERROR(W285/H285,"0")+IFERROR(W286/H286,"0")+IFERROR(W287/H287,"0")+IFERROR(W288/H288,"0")+IFERROR(W289/H289,"0")+IFERROR(W290/H290,"0")+IFERROR(W291/H291,"0")</f>
        <v>0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68"/>
      <c r="Z292" s="68"/>
    </row>
    <row r="293" spans="1:53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5"/>
      <c r="N293" s="411" t="s">
        <v>43</v>
      </c>
      <c r="O293" s="412"/>
      <c r="P293" s="412"/>
      <c r="Q293" s="412"/>
      <c r="R293" s="412"/>
      <c r="S293" s="412"/>
      <c r="T293" s="413"/>
      <c r="U293" s="43" t="s">
        <v>0</v>
      </c>
      <c r="V293" s="44">
        <f>IFERROR(SUM(V284:V291),"0")</f>
        <v>0</v>
      </c>
      <c r="W293" s="44">
        <f>IFERROR(SUM(W284:W291),"0")</f>
        <v>0</v>
      </c>
      <c r="X293" s="43"/>
      <c r="Y293" s="68"/>
      <c r="Z293" s="68"/>
    </row>
    <row r="294" spans="1:53" ht="14.25" customHeight="1" x14ac:dyDescent="0.25">
      <c r="A294" s="406" t="s">
        <v>76</v>
      </c>
      <c r="B294" s="406"/>
      <c r="C294" s="406"/>
      <c r="D294" s="406"/>
      <c r="E294" s="406"/>
      <c r="F294" s="406"/>
      <c r="G294" s="406"/>
      <c r="H294" s="406"/>
      <c r="I294" s="406"/>
      <c r="J294" s="406"/>
      <c r="K294" s="406"/>
      <c r="L294" s="406"/>
      <c r="M294" s="406"/>
      <c r="N294" s="406"/>
      <c r="O294" s="406"/>
      <c r="P294" s="406"/>
      <c r="Q294" s="406"/>
      <c r="R294" s="406"/>
      <c r="S294" s="406"/>
      <c r="T294" s="406"/>
      <c r="U294" s="406"/>
      <c r="V294" s="406"/>
      <c r="W294" s="406"/>
      <c r="X294" s="406"/>
      <c r="Y294" s="67"/>
      <c r="Z294" s="67"/>
    </row>
    <row r="295" spans="1:53" ht="27" customHeight="1" x14ac:dyDescent="0.25">
      <c r="A295" s="64" t="s">
        <v>483</v>
      </c>
      <c r="B295" s="64" t="s">
        <v>484</v>
      </c>
      <c r="C295" s="37">
        <v>4301031154</v>
      </c>
      <c r="D295" s="407">
        <v>4607091387292</v>
      </c>
      <c r="E295" s="407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5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409"/>
      <c r="P295" s="409"/>
      <c r="Q295" s="409"/>
      <c r="R295" s="410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485</v>
      </c>
      <c r="B296" s="64" t="s">
        <v>486</v>
      </c>
      <c r="C296" s="37">
        <v>4301031155</v>
      </c>
      <c r="D296" s="407">
        <v>4607091387315</v>
      </c>
      <c r="E296" s="407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5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409"/>
      <c r="P296" s="409"/>
      <c r="Q296" s="409"/>
      <c r="R296" s="410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14"/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5"/>
      <c r="N297" s="411" t="s">
        <v>43</v>
      </c>
      <c r="O297" s="412"/>
      <c r="P297" s="412"/>
      <c r="Q297" s="412"/>
      <c r="R297" s="412"/>
      <c r="S297" s="412"/>
      <c r="T297" s="413"/>
      <c r="U297" s="43" t="s">
        <v>42</v>
      </c>
      <c r="V297" s="44">
        <f>IFERROR(V295/H295,"0")+IFERROR(V296/H296,"0")</f>
        <v>0</v>
      </c>
      <c r="W297" s="44">
        <f>IFERROR(W295/H295,"0")+IFERROR(W296/H296,"0")</f>
        <v>0</v>
      </c>
      <c r="X297" s="44">
        <f>IFERROR(IF(X295="",0,X295),"0")+IFERROR(IF(X296="",0,X296),"0")</f>
        <v>0</v>
      </c>
      <c r="Y297" s="68"/>
      <c r="Z297" s="68"/>
    </row>
    <row r="298" spans="1:53" x14ac:dyDescent="0.2">
      <c r="A298" s="414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5"/>
      <c r="N298" s="411" t="s">
        <v>43</v>
      </c>
      <c r="O298" s="412"/>
      <c r="P298" s="412"/>
      <c r="Q298" s="412"/>
      <c r="R298" s="412"/>
      <c r="S298" s="412"/>
      <c r="T298" s="413"/>
      <c r="U298" s="43" t="s">
        <v>0</v>
      </c>
      <c r="V298" s="44">
        <f>IFERROR(SUM(V295:V296),"0")</f>
        <v>0</v>
      </c>
      <c r="W298" s="44">
        <f>IFERROR(SUM(W295:W296),"0")</f>
        <v>0</v>
      </c>
      <c r="X298" s="43"/>
      <c r="Y298" s="68"/>
      <c r="Z298" s="68"/>
    </row>
    <row r="299" spans="1:53" ht="16.5" customHeight="1" x14ac:dyDescent="0.25">
      <c r="A299" s="405" t="s">
        <v>487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66"/>
      <c r="Z299" s="66"/>
    </row>
    <row r="300" spans="1:53" ht="14.25" customHeight="1" x14ac:dyDescent="0.25">
      <c r="A300" s="406" t="s">
        <v>76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67"/>
      <c r="Z300" s="67"/>
    </row>
    <row r="301" spans="1:53" ht="27" customHeight="1" x14ac:dyDescent="0.25">
      <c r="A301" s="64" t="s">
        <v>488</v>
      </c>
      <c r="B301" s="64" t="s">
        <v>489</v>
      </c>
      <c r="C301" s="37">
        <v>4301031066</v>
      </c>
      <c r="D301" s="407">
        <v>4607091383836</v>
      </c>
      <c r="E301" s="407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5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409"/>
      <c r="P301" s="409"/>
      <c r="Q301" s="409"/>
      <c r="R301" s="41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5"/>
      <c r="N302" s="411" t="s">
        <v>43</v>
      </c>
      <c r="O302" s="412"/>
      <c r="P302" s="412"/>
      <c r="Q302" s="412"/>
      <c r="R302" s="412"/>
      <c r="S302" s="412"/>
      <c r="T302" s="41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14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5"/>
      <c r="N303" s="411" t="s">
        <v>43</v>
      </c>
      <c r="O303" s="412"/>
      <c r="P303" s="412"/>
      <c r="Q303" s="412"/>
      <c r="R303" s="412"/>
      <c r="S303" s="412"/>
      <c r="T303" s="41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406" t="s">
        <v>81</v>
      </c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  <c r="U304" s="406"/>
      <c r="V304" s="406"/>
      <c r="W304" s="406"/>
      <c r="X304" s="406"/>
      <c r="Y304" s="67"/>
      <c r="Z304" s="67"/>
    </row>
    <row r="305" spans="1:53" ht="27" customHeight="1" x14ac:dyDescent="0.25">
      <c r="A305" s="64" t="s">
        <v>490</v>
      </c>
      <c r="B305" s="64" t="s">
        <v>491</v>
      </c>
      <c r="C305" s="37">
        <v>4301051142</v>
      </c>
      <c r="D305" s="407">
        <v>4607091387919</v>
      </c>
      <c r="E305" s="407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409"/>
      <c r="P305" s="409"/>
      <c r="Q305" s="409"/>
      <c r="R305" s="410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5"/>
      <c r="N306" s="411" t="s">
        <v>43</v>
      </c>
      <c r="O306" s="412"/>
      <c r="P306" s="412"/>
      <c r="Q306" s="412"/>
      <c r="R306" s="412"/>
      <c r="S306" s="412"/>
      <c r="T306" s="41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5"/>
      <c r="N307" s="411" t="s">
        <v>43</v>
      </c>
      <c r="O307" s="412"/>
      <c r="P307" s="412"/>
      <c r="Q307" s="412"/>
      <c r="R307" s="412"/>
      <c r="S307" s="412"/>
      <c r="T307" s="41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406" t="s">
        <v>242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67"/>
      <c r="Z308" s="67"/>
    </row>
    <row r="309" spans="1:53" ht="27" customHeight="1" x14ac:dyDescent="0.25">
      <c r="A309" s="64" t="s">
        <v>492</v>
      </c>
      <c r="B309" s="64" t="s">
        <v>493</v>
      </c>
      <c r="C309" s="37">
        <v>4301060324</v>
      </c>
      <c r="D309" s="407">
        <v>4607091388831</v>
      </c>
      <c r="E309" s="407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5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409"/>
      <c r="P309" s="409"/>
      <c r="Q309" s="409"/>
      <c r="R309" s="410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414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5"/>
      <c r="N310" s="411" t="s">
        <v>43</v>
      </c>
      <c r="O310" s="412"/>
      <c r="P310" s="412"/>
      <c r="Q310" s="412"/>
      <c r="R310" s="412"/>
      <c r="S310" s="412"/>
      <c r="T310" s="41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5"/>
      <c r="N311" s="411" t="s">
        <v>43</v>
      </c>
      <c r="O311" s="412"/>
      <c r="P311" s="412"/>
      <c r="Q311" s="412"/>
      <c r="R311" s="412"/>
      <c r="S311" s="412"/>
      <c r="T311" s="41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406" t="s">
        <v>99</v>
      </c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6"/>
      <c r="O312" s="406"/>
      <c r="P312" s="406"/>
      <c r="Q312" s="406"/>
      <c r="R312" s="406"/>
      <c r="S312" s="406"/>
      <c r="T312" s="406"/>
      <c r="U312" s="406"/>
      <c r="V312" s="406"/>
      <c r="W312" s="406"/>
      <c r="X312" s="406"/>
      <c r="Y312" s="67"/>
      <c r="Z312" s="67"/>
    </row>
    <row r="313" spans="1:53" ht="27" customHeight="1" x14ac:dyDescent="0.25">
      <c r="A313" s="64" t="s">
        <v>494</v>
      </c>
      <c r="B313" s="64" t="s">
        <v>495</v>
      </c>
      <c r="C313" s="37">
        <v>4301032015</v>
      </c>
      <c r="D313" s="407">
        <v>4607091383102</v>
      </c>
      <c r="E313" s="407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5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409"/>
      <c r="P313" s="409"/>
      <c r="Q313" s="409"/>
      <c r="R313" s="41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414"/>
      <c r="B314" s="414"/>
      <c r="C314" s="414"/>
      <c r="D314" s="414"/>
      <c r="E314" s="414"/>
      <c r="F314" s="414"/>
      <c r="G314" s="414"/>
      <c r="H314" s="414"/>
      <c r="I314" s="414"/>
      <c r="J314" s="414"/>
      <c r="K314" s="414"/>
      <c r="L314" s="414"/>
      <c r="M314" s="415"/>
      <c r="N314" s="411" t="s">
        <v>43</v>
      </c>
      <c r="O314" s="412"/>
      <c r="P314" s="412"/>
      <c r="Q314" s="412"/>
      <c r="R314" s="412"/>
      <c r="S314" s="412"/>
      <c r="T314" s="413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414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5"/>
      <c r="N315" s="411" t="s">
        <v>43</v>
      </c>
      <c r="O315" s="412"/>
      <c r="P315" s="412"/>
      <c r="Q315" s="412"/>
      <c r="R315" s="412"/>
      <c r="S315" s="412"/>
      <c r="T315" s="413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customHeight="1" x14ac:dyDescent="0.2">
      <c r="A316" s="404" t="s">
        <v>496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55"/>
      <c r="Z316" s="55"/>
    </row>
    <row r="317" spans="1:53" ht="16.5" customHeight="1" x14ac:dyDescent="0.25">
      <c r="A317" s="405" t="s">
        <v>497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66"/>
      <c r="Z317" s="66"/>
    </row>
    <row r="318" spans="1:53" ht="14.25" customHeight="1" x14ac:dyDescent="0.25">
      <c r="A318" s="406" t="s">
        <v>81</v>
      </c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6"/>
      <c r="P318" s="406"/>
      <c r="Q318" s="406"/>
      <c r="R318" s="406"/>
      <c r="S318" s="406"/>
      <c r="T318" s="406"/>
      <c r="U318" s="406"/>
      <c r="V318" s="406"/>
      <c r="W318" s="406"/>
      <c r="X318" s="406"/>
      <c r="Y318" s="67"/>
      <c r="Z318" s="67"/>
    </row>
    <row r="319" spans="1:53" ht="27" customHeight="1" x14ac:dyDescent="0.25">
      <c r="A319" s="64" t="s">
        <v>498</v>
      </c>
      <c r="B319" s="64" t="s">
        <v>499</v>
      </c>
      <c r="C319" s="37">
        <v>4301051292</v>
      </c>
      <c r="D319" s="407">
        <v>4607091383928</v>
      </c>
      <c r="E319" s="407"/>
      <c r="F319" s="63">
        <v>1.3</v>
      </c>
      <c r="G319" s="38">
        <v>6</v>
      </c>
      <c r="H319" s="63">
        <v>7.8</v>
      </c>
      <c r="I319" s="63">
        <v>8.3699999999999992</v>
      </c>
      <c r="J319" s="38">
        <v>56</v>
      </c>
      <c r="K319" s="38" t="s">
        <v>117</v>
      </c>
      <c r="L319" s="39" t="s">
        <v>79</v>
      </c>
      <c r="M319" s="38">
        <v>40</v>
      </c>
      <c r="N319" s="59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409"/>
      <c r="P319" s="409"/>
      <c r="Q319" s="409"/>
      <c r="R319" s="410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414"/>
      <c r="B320" s="414"/>
      <c r="C320" s="414"/>
      <c r="D320" s="414"/>
      <c r="E320" s="414"/>
      <c r="F320" s="414"/>
      <c r="G320" s="414"/>
      <c r="H320" s="414"/>
      <c r="I320" s="414"/>
      <c r="J320" s="414"/>
      <c r="K320" s="414"/>
      <c r="L320" s="414"/>
      <c r="M320" s="415"/>
      <c r="N320" s="411" t="s">
        <v>43</v>
      </c>
      <c r="O320" s="412"/>
      <c r="P320" s="412"/>
      <c r="Q320" s="412"/>
      <c r="R320" s="412"/>
      <c r="S320" s="412"/>
      <c r="T320" s="413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414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5"/>
      <c r="N321" s="411" t="s">
        <v>43</v>
      </c>
      <c r="O321" s="412"/>
      <c r="P321" s="412"/>
      <c r="Q321" s="412"/>
      <c r="R321" s="412"/>
      <c r="S321" s="412"/>
      <c r="T321" s="413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27.75" customHeight="1" x14ac:dyDescent="0.2">
      <c r="A322" s="404" t="s">
        <v>500</v>
      </c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4"/>
      <c r="O322" s="404"/>
      <c r="P322" s="404"/>
      <c r="Q322" s="404"/>
      <c r="R322" s="404"/>
      <c r="S322" s="404"/>
      <c r="T322" s="404"/>
      <c r="U322" s="404"/>
      <c r="V322" s="404"/>
      <c r="W322" s="404"/>
      <c r="X322" s="404"/>
      <c r="Y322" s="55"/>
      <c r="Z322" s="55"/>
    </row>
    <row r="323" spans="1:53" ht="16.5" customHeight="1" x14ac:dyDescent="0.25">
      <c r="A323" s="405" t="s">
        <v>501</v>
      </c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5"/>
      <c r="P323" s="405"/>
      <c r="Q323" s="405"/>
      <c r="R323" s="405"/>
      <c r="S323" s="405"/>
      <c r="T323" s="405"/>
      <c r="U323" s="405"/>
      <c r="V323" s="405"/>
      <c r="W323" s="405"/>
      <c r="X323" s="405"/>
      <c r="Y323" s="66"/>
      <c r="Z323" s="66"/>
    </row>
    <row r="324" spans="1:53" ht="14.25" customHeight="1" x14ac:dyDescent="0.25">
      <c r="A324" s="406" t="s">
        <v>121</v>
      </c>
      <c r="B324" s="406"/>
      <c r="C324" s="406"/>
      <c r="D324" s="406"/>
      <c r="E324" s="406"/>
      <c r="F324" s="406"/>
      <c r="G324" s="406"/>
      <c r="H324" s="406"/>
      <c r="I324" s="406"/>
      <c r="J324" s="406"/>
      <c r="K324" s="406"/>
      <c r="L324" s="406"/>
      <c r="M324" s="406"/>
      <c r="N324" s="406"/>
      <c r="O324" s="406"/>
      <c r="P324" s="406"/>
      <c r="Q324" s="406"/>
      <c r="R324" s="406"/>
      <c r="S324" s="406"/>
      <c r="T324" s="406"/>
      <c r="U324" s="406"/>
      <c r="V324" s="406"/>
      <c r="W324" s="406"/>
      <c r="X324" s="406"/>
      <c r="Y324" s="67"/>
      <c r="Z324" s="67"/>
    </row>
    <row r="325" spans="1:53" ht="27" customHeight="1" x14ac:dyDescent="0.25">
      <c r="A325" s="64" t="s">
        <v>502</v>
      </c>
      <c r="B325" s="64" t="s">
        <v>503</v>
      </c>
      <c r="C325" s="37">
        <v>4301011339</v>
      </c>
      <c r="D325" s="407">
        <v>4607091383997</v>
      </c>
      <c r="E325" s="407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117</v>
      </c>
      <c r="L325" s="39" t="s">
        <v>79</v>
      </c>
      <c r="M325" s="38">
        <v>60</v>
      </c>
      <c r="N325" s="5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09"/>
      <c r="P325" s="409"/>
      <c r="Q325" s="409"/>
      <c r="R325" s="410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ref="W325:W332" si="16"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502</v>
      </c>
      <c r="B326" s="64" t="s">
        <v>504</v>
      </c>
      <c r="C326" s="37">
        <v>4301011239</v>
      </c>
      <c r="D326" s="407">
        <v>4607091383997</v>
      </c>
      <c r="E326" s="40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117</v>
      </c>
      <c r="L326" s="39" t="s">
        <v>126</v>
      </c>
      <c r="M326" s="38">
        <v>60</v>
      </c>
      <c r="N326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09"/>
      <c r="P326" s="409"/>
      <c r="Q326" s="409"/>
      <c r="R326" s="410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505</v>
      </c>
      <c r="B327" s="64" t="s">
        <v>506</v>
      </c>
      <c r="C327" s="37">
        <v>4301011240</v>
      </c>
      <c r="D327" s="407">
        <v>4607091384130</v>
      </c>
      <c r="E327" s="407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126</v>
      </c>
      <c r="M327" s="38">
        <v>60</v>
      </c>
      <c r="N327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09"/>
      <c r="P327" s="409"/>
      <c r="Q327" s="409"/>
      <c r="R327" s="410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507</v>
      </c>
      <c r="C328" s="37">
        <v>4301011326</v>
      </c>
      <c r="D328" s="407">
        <v>4607091384130</v>
      </c>
      <c r="E328" s="407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79</v>
      </c>
      <c r="M328" s="38">
        <v>60</v>
      </c>
      <c r="N328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09"/>
      <c r="P328" s="409"/>
      <c r="Q328" s="409"/>
      <c r="R328" s="410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508</v>
      </c>
      <c r="B329" s="64" t="s">
        <v>509</v>
      </c>
      <c r="C329" s="37">
        <v>4301011238</v>
      </c>
      <c r="D329" s="407">
        <v>4607091384147</v>
      </c>
      <c r="E329" s="407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126</v>
      </c>
      <c r="M329" s="38">
        <v>60</v>
      </c>
      <c r="N329" s="596" t="s">
        <v>510</v>
      </c>
      <c r="O329" s="409"/>
      <c r="P329" s="409"/>
      <c r="Q329" s="409"/>
      <c r="R329" s="410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16.5" customHeight="1" x14ac:dyDescent="0.25">
      <c r="A330" s="64" t="s">
        <v>508</v>
      </c>
      <c r="B330" s="64" t="s">
        <v>511</v>
      </c>
      <c r="C330" s="37">
        <v>4301011330</v>
      </c>
      <c r="D330" s="407">
        <v>4607091384147</v>
      </c>
      <c r="E330" s="407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79</v>
      </c>
      <c r="M330" s="38">
        <v>60</v>
      </c>
      <c r="N330" s="59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09"/>
      <c r="P330" s="409"/>
      <c r="Q330" s="409"/>
      <c r="R330" s="410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512</v>
      </c>
      <c r="B331" s="64" t="s">
        <v>513</v>
      </c>
      <c r="C331" s="37">
        <v>4301011327</v>
      </c>
      <c r="D331" s="407">
        <v>4607091384154</v>
      </c>
      <c r="E331" s="407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5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409"/>
      <c r="P331" s="409"/>
      <c r="Q331" s="409"/>
      <c r="R331" s="410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t="27" customHeight="1" x14ac:dyDescent="0.25">
      <c r="A332" s="64" t="s">
        <v>514</v>
      </c>
      <c r="B332" s="64" t="s">
        <v>515</v>
      </c>
      <c r="C332" s="37">
        <v>4301011332</v>
      </c>
      <c r="D332" s="407">
        <v>4607091384161</v>
      </c>
      <c r="E332" s="407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5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409"/>
      <c r="P332" s="409"/>
      <c r="Q332" s="409"/>
      <c r="R332" s="410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6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7" t="s">
        <v>66</v>
      </c>
    </row>
    <row r="333" spans="1:53" x14ac:dyDescent="0.2">
      <c r="A333" s="414"/>
      <c r="B333" s="414"/>
      <c r="C333" s="414"/>
      <c r="D333" s="414"/>
      <c r="E333" s="414"/>
      <c r="F333" s="414"/>
      <c r="G333" s="414"/>
      <c r="H333" s="414"/>
      <c r="I333" s="414"/>
      <c r="J333" s="414"/>
      <c r="K333" s="414"/>
      <c r="L333" s="414"/>
      <c r="M333" s="415"/>
      <c r="N333" s="411" t="s">
        <v>43</v>
      </c>
      <c r="O333" s="412"/>
      <c r="P333" s="412"/>
      <c r="Q333" s="412"/>
      <c r="R333" s="412"/>
      <c r="S333" s="412"/>
      <c r="T333" s="413"/>
      <c r="U333" s="43" t="s">
        <v>42</v>
      </c>
      <c r="V333" s="44">
        <f>IFERROR(V325/H325,"0")+IFERROR(V326/H326,"0")+IFERROR(V327/H327,"0")+IFERROR(V328/H328,"0")+IFERROR(V329/H329,"0")+IFERROR(V330/H330,"0")+IFERROR(V331/H331,"0")+IFERROR(V332/H332,"0")</f>
        <v>0</v>
      </c>
      <c r="W333" s="44">
        <f>IFERROR(W325/H325,"0")+IFERROR(W326/H326,"0")+IFERROR(W327/H327,"0")+IFERROR(W328/H328,"0")+IFERROR(W329/H329,"0")+IFERROR(W330/H330,"0")+IFERROR(W331/H331,"0")+IFERROR(W332/H332,"0")</f>
        <v>0</v>
      </c>
      <c r="X333" s="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414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5"/>
      <c r="N334" s="411" t="s">
        <v>43</v>
      </c>
      <c r="O334" s="412"/>
      <c r="P334" s="412"/>
      <c r="Q334" s="412"/>
      <c r="R334" s="412"/>
      <c r="S334" s="412"/>
      <c r="T334" s="413"/>
      <c r="U334" s="43" t="s">
        <v>0</v>
      </c>
      <c r="V334" s="44">
        <f>IFERROR(SUM(V325:V332),"0")</f>
        <v>0</v>
      </c>
      <c r="W334" s="44">
        <f>IFERROR(SUM(W325:W332),"0")</f>
        <v>0</v>
      </c>
      <c r="X334" s="43"/>
      <c r="Y334" s="68"/>
      <c r="Z334" s="68"/>
    </row>
    <row r="335" spans="1:53" ht="14.25" customHeight="1" x14ac:dyDescent="0.25">
      <c r="A335" s="406" t="s">
        <v>113</v>
      </c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6"/>
      <c r="P335" s="406"/>
      <c r="Q335" s="406"/>
      <c r="R335" s="406"/>
      <c r="S335" s="406"/>
      <c r="T335" s="406"/>
      <c r="U335" s="406"/>
      <c r="V335" s="406"/>
      <c r="W335" s="406"/>
      <c r="X335" s="406"/>
      <c r="Y335" s="67"/>
      <c r="Z335" s="67"/>
    </row>
    <row r="336" spans="1:53" ht="27" customHeight="1" x14ac:dyDescent="0.25">
      <c r="A336" s="64" t="s">
        <v>516</v>
      </c>
      <c r="B336" s="64" t="s">
        <v>517</v>
      </c>
      <c r="C336" s="37">
        <v>4301020178</v>
      </c>
      <c r="D336" s="407">
        <v>4607091383980</v>
      </c>
      <c r="E336" s="407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116</v>
      </c>
      <c r="M336" s="38">
        <v>50</v>
      </c>
      <c r="N336" s="6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409"/>
      <c r="P336" s="409"/>
      <c r="Q336" s="409"/>
      <c r="R336" s="41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16.5" customHeight="1" x14ac:dyDescent="0.25">
      <c r="A337" s="64" t="s">
        <v>518</v>
      </c>
      <c r="B337" s="64" t="s">
        <v>519</v>
      </c>
      <c r="C337" s="37">
        <v>4301020270</v>
      </c>
      <c r="D337" s="407">
        <v>4680115883314</v>
      </c>
      <c r="E337" s="407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117</v>
      </c>
      <c r="L337" s="39" t="s">
        <v>138</v>
      </c>
      <c r="M337" s="38">
        <v>50</v>
      </c>
      <c r="N337" s="601" t="s">
        <v>520</v>
      </c>
      <c r="O337" s="409"/>
      <c r="P337" s="409"/>
      <c r="Q337" s="409"/>
      <c r="R337" s="41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521</v>
      </c>
      <c r="B338" s="64" t="s">
        <v>522</v>
      </c>
      <c r="C338" s="37">
        <v>4301020179</v>
      </c>
      <c r="D338" s="407">
        <v>4607091384178</v>
      </c>
      <c r="E338" s="407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116</v>
      </c>
      <c r="M338" s="38">
        <v>50</v>
      </c>
      <c r="N338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409"/>
      <c r="P338" s="409"/>
      <c r="Q338" s="409"/>
      <c r="R338" s="410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x14ac:dyDescent="0.2">
      <c r="A339" s="414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5"/>
      <c r="N339" s="411" t="s">
        <v>43</v>
      </c>
      <c r="O339" s="412"/>
      <c r="P339" s="412"/>
      <c r="Q339" s="412"/>
      <c r="R339" s="412"/>
      <c r="S339" s="412"/>
      <c r="T339" s="413"/>
      <c r="U339" s="43" t="s">
        <v>42</v>
      </c>
      <c r="V339" s="44">
        <f>IFERROR(V336/H336,"0")+IFERROR(V337/H337,"0")+IFERROR(V338/H338,"0")</f>
        <v>0</v>
      </c>
      <c r="W339" s="44">
        <f>IFERROR(W336/H336,"0")+IFERROR(W337/H337,"0")+IFERROR(W338/H338,"0")</f>
        <v>0</v>
      </c>
      <c r="X339" s="44">
        <f>IFERROR(IF(X336="",0,X336),"0")+IFERROR(IF(X337="",0,X337),"0")+IFERROR(IF(X338="",0,X338),"0")</f>
        <v>0</v>
      </c>
      <c r="Y339" s="68"/>
      <c r="Z339" s="68"/>
    </row>
    <row r="340" spans="1:53" x14ac:dyDescent="0.2">
      <c r="A340" s="414"/>
      <c r="B340" s="414"/>
      <c r="C340" s="414"/>
      <c r="D340" s="414"/>
      <c r="E340" s="414"/>
      <c r="F340" s="414"/>
      <c r="G340" s="414"/>
      <c r="H340" s="414"/>
      <c r="I340" s="414"/>
      <c r="J340" s="414"/>
      <c r="K340" s="414"/>
      <c r="L340" s="414"/>
      <c r="M340" s="415"/>
      <c r="N340" s="411" t="s">
        <v>43</v>
      </c>
      <c r="O340" s="412"/>
      <c r="P340" s="412"/>
      <c r="Q340" s="412"/>
      <c r="R340" s="412"/>
      <c r="S340" s="412"/>
      <c r="T340" s="413"/>
      <c r="U340" s="43" t="s">
        <v>0</v>
      </c>
      <c r="V340" s="44">
        <f>IFERROR(SUM(V336:V338),"0")</f>
        <v>0</v>
      </c>
      <c r="W340" s="44">
        <f>IFERROR(SUM(W336:W338),"0")</f>
        <v>0</v>
      </c>
      <c r="X340" s="43"/>
      <c r="Y340" s="68"/>
      <c r="Z340" s="68"/>
    </row>
    <row r="341" spans="1:53" ht="14.25" customHeight="1" x14ac:dyDescent="0.25">
      <c r="A341" s="406" t="s">
        <v>81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67"/>
      <c r="Z341" s="67"/>
    </row>
    <row r="342" spans="1:53" ht="27" customHeight="1" x14ac:dyDescent="0.25">
      <c r="A342" s="64" t="s">
        <v>523</v>
      </c>
      <c r="B342" s="64" t="s">
        <v>524</v>
      </c>
      <c r="C342" s="37">
        <v>4301051560</v>
      </c>
      <c r="D342" s="407">
        <v>4607091383928</v>
      </c>
      <c r="E342" s="407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117</v>
      </c>
      <c r="L342" s="39" t="s">
        <v>138</v>
      </c>
      <c r="M342" s="38">
        <v>40</v>
      </c>
      <c r="N342" s="603" t="s">
        <v>525</v>
      </c>
      <c r="O342" s="409"/>
      <c r="P342" s="409"/>
      <c r="Q342" s="409"/>
      <c r="R342" s="41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526</v>
      </c>
      <c r="B343" s="64" t="s">
        <v>527</v>
      </c>
      <c r="C343" s="37">
        <v>4301051298</v>
      </c>
      <c r="D343" s="407">
        <v>4607091384260</v>
      </c>
      <c r="E343" s="407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117</v>
      </c>
      <c r="L343" s="39" t="s">
        <v>79</v>
      </c>
      <c r="M343" s="38">
        <v>35</v>
      </c>
      <c r="N343" s="6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409"/>
      <c r="P343" s="409"/>
      <c r="Q343" s="409"/>
      <c r="R343" s="41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414"/>
      <c r="B344" s="414"/>
      <c r="C344" s="414"/>
      <c r="D344" s="414"/>
      <c r="E344" s="414"/>
      <c r="F344" s="414"/>
      <c r="G344" s="414"/>
      <c r="H344" s="414"/>
      <c r="I344" s="414"/>
      <c r="J344" s="414"/>
      <c r="K344" s="414"/>
      <c r="L344" s="414"/>
      <c r="M344" s="415"/>
      <c r="N344" s="411" t="s">
        <v>43</v>
      </c>
      <c r="O344" s="412"/>
      <c r="P344" s="412"/>
      <c r="Q344" s="412"/>
      <c r="R344" s="412"/>
      <c r="S344" s="412"/>
      <c r="T344" s="41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414"/>
      <c r="B345" s="414"/>
      <c r="C345" s="414"/>
      <c r="D345" s="414"/>
      <c r="E345" s="414"/>
      <c r="F345" s="414"/>
      <c r="G345" s="414"/>
      <c r="H345" s="414"/>
      <c r="I345" s="414"/>
      <c r="J345" s="414"/>
      <c r="K345" s="414"/>
      <c r="L345" s="414"/>
      <c r="M345" s="415"/>
      <c r="N345" s="411" t="s">
        <v>43</v>
      </c>
      <c r="O345" s="412"/>
      <c r="P345" s="412"/>
      <c r="Q345" s="412"/>
      <c r="R345" s="412"/>
      <c r="S345" s="412"/>
      <c r="T345" s="41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406" t="s">
        <v>242</v>
      </c>
      <c r="B346" s="406"/>
      <c r="C346" s="406"/>
      <c r="D346" s="406"/>
      <c r="E346" s="406"/>
      <c r="F346" s="406"/>
      <c r="G346" s="406"/>
      <c r="H346" s="406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  <c r="V346" s="406"/>
      <c r="W346" s="406"/>
      <c r="X346" s="406"/>
      <c r="Y346" s="67"/>
      <c r="Z346" s="67"/>
    </row>
    <row r="347" spans="1:53" ht="16.5" customHeight="1" x14ac:dyDescent="0.25">
      <c r="A347" s="64" t="s">
        <v>528</v>
      </c>
      <c r="B347" s="64" t="s">
        <v>529</v>
      </c>
      <c r="C347" s="37">
        <v>4301060314</v>
      </c>
      <c r="D347" s="407">
        <v>4607091384673</v>
      </c>
      <c r="E347" s="407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117</v>
      </c>
      <c r="L347" s="39" t="s">
        <v>79</v>
      </c>
      <c r="M347" s="38">
        <v>30</v>
      </c>
      <c r="N347" s="6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409"/>
      <c r="P347" s="409"/>
      <c r="Q347" s="409"/>
      <c r="R347" s="410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414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5"/>
      <c r="N348" s="411" t="s">
        <v>43</v>
      </c>
      <c r="O348" s="412"/>
      <c r="P348" s="412"/>
      <c r="Q348" s="412"/>
      <c r="R348" s="412"/>
      <c r="S348" s="412"/>
      <c r="T348" s="413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414"/>
      <c r="B349" s="414"/>
      <c r="C349" s="414"/>
      <c r="D349" s="414"/>
      <c r="E349" s="414"/>
      <c r="F349" s="414"/>
      <c r="G349" s="414"/>
      <c r="H349" s="414"/>
      <c r="I349" s="414"/>
      <c r="J349" s="414"/>
      <c r="K349" s="414"/>
      <c r="L349" s="414"/>
      <c r="M349" s="415"/>
      <c r="N349" s="411" t="s">
        <v>43</v>
      </c>
      <c r="O349" s="412"/>
      <c r="P349" s="412"/>
      <c r="Q349" s="412"/>
      <c r="R349" s="412"/>
      <c r="S349" s="412"/>
      <c r="T349" s="413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16.5" customHeight="1" x14ac:dyDescent="0.25">
      <c r="A350" s="405" t="s">
        <v>530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66"/>
      <c r="Z350" s="66"/>
    </row>
    <row r="351" spans="1:53" ht="14.25" customHeight="1" x14ac:dyDescent="0.25">
      <c r="A351" s="406" t="s">
        <v>121</v>
      </c>
      <c r="B351" s="406"/>
      <c r="C351" s="406"/>
      <c r="D351" s="406"/>
      <c r="E351" s="406"/>
      <c r="F351" s="406"/>
      <c r="G351" s="406"/>
      <c r="H351" s="406"/>
      <c r="I351" s="406"/>
      <c r="J351" s="406"/>
      <c r="K351" s="406"/>
      <c r="L351" s="406"/>
      <c r="M351" s="406"/>
      <c r="N351" s="406"/>
      <c r="O351" s="406"/>
      <c r="P351" s="406"/>
      <c r="Q351" s="406"/>
      <c r="R351" s="406"/>
      <c r="S351" s="406"/>
      <c r="T351" s="406"/>
      <c r="U351" s="406"/>
      <c r="V351" s="406"/>
      <c r="W351" s="406"/>
      <c r="X351" s="406"/>
      <c r="Y351" s="67"/>
      <c r="Z351" s="67"/>
    </row>
    <row r="352" spans="1:53" ht="27" customHeight="1" x14ac:dyDescent="0.25">
      <c r="A352" s="64" t="s">
        <v>531</v>
      </c>
      <c r="B352" s="64" t="s">
        <v>532</v>
      </c>
      <c r="C352" s="37">
        <v>4301011324</v>
      </c>
      <c r="D352" s="407">
        <v>4607091384185</v>
      </c>
      <c r="E352" s="407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117</v>
      </c>
      <c r="L352" s="39" t="s">
        <v>79</v>
      </c>
      <c r="M352" s="38">
        <v>60</v>
      </c>
      <c r="N352" s="6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409"/>
      <c r="P352" s="409"/>
      <c r="Q352" s="409"/>
      <c r="R352" s="41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533</v>
      </c>
      <c r="B353" s="64" t="s">
        <v>534</v>
      </c>
      <c r="C353" s="37">
        <v>4301011312</v>
      </c>
      <c r="D353" s="407">
        <v>4607091384192</v>
      </c>
      <c r="E353" s="407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117</v>
      </c>
      <c r="L353" s="39" t="s">
        <v>116</v>
      </c>
      <c r="M353" s="38">
        <v>60</v>
      </c>
      <c r="N353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409"/>
      <c r="P353" s="409"/>
      <c r="Q353" s="409"/>
      <c r="R353" s="41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535</v>
      </c>
      <c r="B354" s="64" t="s">
        <v>536</v>
      </c>
      <c r="C354" s="37">
        <v>4301011483</v>
      </c>
      <c r="D354" s="407">
        <v>4680115881907</v>
      </c>
      <c r="E354" s="407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117</v>
      </c>
      <c r="L354" s="39" t="s">
        <v>79</v>
      </c>
      <c r="M354" s="38">
        <v>60</v>
      </c>
      <c r="N354" s="6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409"/>
      <c r="P354" s="409"/>
      <c r="Q354" s="409"/>
      <c r="R354" s="41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537</v>
      </c>
      <c r="B355" s="64" t="s">
        <v>538</v>
      </c>
      <c r="C355" s="37">
        <v>4301011655</v>
      </c>
      <c r="D355" s="407">
        <v>4680115883925</v>
      </c>
      <c r="E355" s="407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117</v>
      </c>
      <c r="L355" s="39" t="s">
        <v>79</v>
      </c>
      <c r="M355" s="38">
        <v>60</v>
      </c>
      <c r="N355" s="609" t="s">
        <v>539</v>
      </c>
      <c r="O355" s="409"/>
      <c r="P355" s="409"/>
      <c r="Q355" s="409"/>
      <c r="R355" s="41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t="27" customHeight="1" x14ac:dyDescent="0.25">
      <c r="A356" s="64" t="s">
        <v>540</v>
      </c>
      <c r="B356" s="64" t="s">
        <v>541</v>
      </c>
      <c r="C356" s="37">
        <v>4301011303</v>
      </c>
      <c r="D356" s="407">
        <v>4607091384680</v>
      </c>
      <c r="E356" s="407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80</v>
      </c>
      <c r="L356" s="39" t="s">
        <v>79</v>
      </c>
      <c r="M356" s="38">
        <v>60</v>
      </c>
      <c r="N356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409"/>
      <c r="P356" s="409"/>
      <c r="Q356" s="409"/>
      <c r="R356" s="410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IFERROR(IF(W356=0,"",ROUNDUP(W356/H356,0)*0.00937),"")</f>
        <v/>
      </c>
      <c r="Y356" s="69" t="s">
        <v>48</v>
      </c>
      <c r="Z356" s="70" t="s">
        <v>48</v>
      </c>
      <c r="AD356" s="71"/>
      <c r="BA356" s="268" t="s">
        <v>66</v>
      </c>
    </row>
    <row r="357" spans="1:53" x14ac:dyDescent="0.2">
      <c r="A357" s="414"/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5"/>
      <c r="N357" s="411" t="s">
        <v>43</v>
      </c>
      <c r="O357" s="412"/>
      <c r="P357" s="412"/>
      <c r="Q357" s="412"/>
      <c r="R357" s="412"/>
      <c r="S357" s="412"/>
      <c r="T357" s="413"/>
      <c r="U357" s="43" t="s">
        <v>42</v>
      </c>
      <c r="V357" s="44">
        <f>IFERROR(V352/H352,"0")+IFERROR(V353/H353,"0")+IFERROR(V354/H354,"0")+IFERROR(V355/H355,"0")+IFERROR(V356/H356,"0")</f>
        <v>0</v>
      </c>
      <c r="W357" s="44">
        <f>IFERROR(W352/H352,"0")+IFERROR(W353/H353,"0")+IFERROR(W354/H354,"0")+IFERROR(W355/H355,"0")+IFERROR(W356/H356,"0")</f>
        <v>0</v>
      </c>
      <c r="X357" s="44">
        <f>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414"/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5"/>
      <c r="N358" s="411" t="s">
        <v>43</v>
      </c>
      <c r="O358" s="412"/>
      <c r="P358" s="412"/>
      <c r="Q358" s="412"/>
      <c r="R358" s="412"/>
      <c r="S358" s="412"/>
      <c r="T358" s="413"/>
      <c r="U358" s="43" t="s">
        <v>0</v>
      </c>
      <c r="V358" s="44">
        <f>IFERROR(SUM(V352:V356),"0")</f>
        <v>0</v>
      </c>
      <c r="W358" s="44">
        <f>IFERROR(SUM(W352:W356),"0")</f>
        <v>0</v>
      </c>
      <c r="X358" s="43"/>
      <c r="Y358" s="68"/>
      <c r="Z358" s="68"/>
    </row>
    <row r="359" spans="1:53" ht="14.25" customHeight="1" x14ac:dyDescent="0.25">
      <c r="A359" s="406" t="s">
        <v>76</v>
      </c>
      <c r="B359" s="406"/>
      <c r="C359" s="406"/>
      <c r="D359" s="406"/>
      <c r="E359" s="406"/>
      <c r="F359" s="406"/>
      <c r="G359" s="406"/>
      <c r="H359" s="406"/>
      <c r="I359" s="406"/>
      <c r="J359" s="406"/>
      <c r="K359" s="406"/>
      <c r="L359" s="406"/>
      <c r="M359" s="406"/>
      <c r="N359" s="406"/>
      <c r="O359" s="406"/>
      <c r="P359" s="406"/>
      <c r="Q359" s="406"/>
      <c r="R359" s="406"/>
      <c r="S359" s="406"/>
      <c r="T359" s="406"/>
      <c r="U359" s="406"/>
      <c r="V359" s="406"/>
      <c r="W359" s="406"/>
      <c r="X359" s="406"/>
      <c r="Y359" s="67"/>
      <c r="Z359" s="67"/>
    </row>
    <row r="360" spans="1:53" ht="27" customHeight="1" x14ac:dyDescent="0.25">
      <c r="A360" s="64" t="s">
        <v>542</v>
      </c>
      <c r="B360" s="64" t="s">
        <v>543</v>
      </c>
      <c r="C360" s="37">
        <v>4301031139</v>
      </c>
      <c r="D360" s="407">
        <v>4607091384802</v>
      </c>
      <c r="E360" s="407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80</v>
      </c>
      <c r="L360" s="39" t="s">
        <v>79</v>
      </c>
      <c r="M360" s="38">
        <v>35</v>
      </c>
      <c r="N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409"/>
      <c r="P360" s="409"/>
      <c r="Q360" s="409"/>
      <c r="R360" s="410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544</v>
      </c>
      <c r="B361" s="64" t="s">
        <v>545</v>
      </c>
      <c r="C361" s="37">
        <v>4301031140</v>
      </c>
      <c r="D361" s="407">
        <v>4607091384826</v>
      </c>
      <c r="E361" s="407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194</v>
      </c>
      <c r="L361" s="39" t="s">
        <v>79</v>
      </c>
      <c r="M361" s="38">
        <v>35</v>
      </c>
      <c r="N361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409"/>
      <c r="P361" s="409"/>
      <c r="Q361" s="409"/>
      <c r="R361" s="410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IFERROR(IF(W361=0,"",ROUNDUP(W361/H361,0)*0.00502),"")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414"/>
      <c r="B362" s="414"/>
      <c r="C362" s="414"/>
      <c r="D362" s="414"/>
      <c r="E362" s="414"/>
      <c r="F362" s="414"/>
      <c r="G362" s="414"/>
      <c r="H362" s="414"/>
      <c r="I362" s="414"/>
      <c r="J362" s="414"/>
      <c r="K362" s="414"/>
      <c r="L362" s="414"/>
      <c r="M362" s="415"/>
      <c r="N362" s="411" t="s">
        <v>43</v>
      </c>
      <c r="O362" s="412"/>
      <c r="P362" s="412"/>
      <c r="Q362" s="412"/>
      <c r="R362" s="412"/>
      <c r="S362" s="412"/>
      <c r="T362" s="413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414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5"/>
      <c r="N363" s="411" t="s">
        <v>43</v>
      </c>
      <c r="O363" s="412"/>
      <c r="P363" s="412"/>
      <c r="Q363" s="412"/>
      <c r="R363" s="412"/>
      <c r="S363" s="412"/>
      <c r="T363" s="413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406" t="s">
        <v>81</v>
      </c>
      <c r="B364" s="406"/>
      <c r="C364" s="406"/>
      <c r="D364" s="406"/>
      <c r="E364" s="406"/>
      <c r="F364" s="406"/>
      <c r="G364" s="406"/>
      <c r="H364" s="406"/>
      <c r="I364" s="406"/>
      <c r="J364" s="406"/>
      <c r="K364" s="406"/>
      <c r="L364" s="406"/>
      <c r="M364" s="406"/>
      <c r="N364" s="406"/>
      <c r="O364" s="406"/>
      <c r="P364" s="406"/>
      <c r="Q364" s="406"/>
      <c r="R364" s="406"/>
      <c r="S364" s="406"/>
      <c r="T364" s="406"/>
      <c r="U364" s="406"/>
      <c r="V364" s="406"/>
      <c r="W364" s="406"/>
      <c r="X364" s="406"/>
      <c r="Y364" s="67"/>
      <c r="Z364" s="67"/>
    </row>
    <row r="365" spans="1:53" ht="27" customHeight="1" x14ac:dyDescent="0.25">
      <c r="A365" s="64" t="s">
        <v>546</v>
      </c>
      <c r="B365" s="64" t="s">
        <v>547</v>
      </c>
      <c r="C365" s="37">
        <v>4301051303</v>
      </c>
      <c r="D365" s="407">
        <v>4607091384246</v>
      </c>
      <c r="E365" s="407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117</v>
      </c>
      <c r="L365" s="39" t="s">
        <v>79</v>
      </c>
      <c r="M365" s="38">
        <v>40</v>
      </c>
      <c r="N365" s="6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409"/>
      <c r="P365" s="409"/>
      <c r="Q365" s="409"/>
      <c r="R365" s="410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548</v>
      </c>
      <c r="B366" s="64" t="s">
        <v>549</v>
      </c>
      <c r="C366" s="37">
        <v>4301051445</v>
      </c>
      <c r="D366" s="407">
        <v>4680115881976</v>
      </c>
      <c r="E366" s="407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6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409"/>
      <c r="P366" s="409"/>
      <c r="Q366" s="409"/>
      <c r="R366" s="410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550</v>
      </c>
      <c r="B367" s="64" t="s">
        <v>551</v>
      </c>
      <c r="C367" s="37">
        <v>4301051297</v>
      </c>
      <c r="D367" s="407">
        <v>4607091384253</v>
      </c>
      <c r="E367" s="407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80</v>
      </c>
      <c r="L367" s="39" t="s">
        <v>79</v>
      </c>
      <c r="M367" s="38">
        <v>40</v>
      </c>
      <c r="N367" s="6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409"/>
      <c r="P367" s="409"/>
      <c r="Q367" s="409"/>
      <c r="R367" s="410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552</v>
      </c>
      <c r="B368" s="64" t="s">
        <v>553</v>
      </c>
      <c r="C368" s="37">
        <v>4301051444</v>
      </c>
      <c r="D368" s="407">
        <v>4680115881969</v>
      </c>
      <c r="E368" s="407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40</v>
      </c>
      <c r="N368" s="6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409"/>
      <c r="P368" s="409"/>
      <c r="Q368" s="409"/>
      <c r="R368" s="410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14"/>
      <c r="B369" s="414"/>
      <c r="C369" s="414"/>
      <c r="D369" s="414"/>
      <c r="E369" s="414"/>
      <c r="F369" s="414"/>
      <c r="G369" s="414"/>
      <c r="H369" s="414"/>
      <c r="I369" s="414"/>
      <c r="J369" s="414"/>
      <c r="K369" s="414"/>
      <c r="L369" s="414"/>
      <c r="M369" s="415"/>
      <c r="N369" s="411" t="s">
        <v>43</v>
      </c>
      <c r="O369" s="412"/>
      <c r="P369" s="412"/>
      <c r="Q369" s="412"/>
      <c r="R369" s="412"/>
      <c r="S369" s="412"/>
      <c r="T369" s="413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414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5"/>
      <c r="N370" s="411" t="s">
        <v>43</v>
      </c>
      <c r="O370" s="412"/>
      <c r="P370" s="412"/>
      <c r="Q370" s="412"/>
      <c r="R370" s="412"/>
      <c r="S370" s="412"/>
      <c r="T370" s="413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406" t="s">
        <v>242</v>
      </c>
      <c r="B371" s="406"/>
      <c r="C371" s="406"/>
      <c r="D371" s="406"/>
      <c r="E371" s="406"/>
      <c r="F371" s="406"/>
      <c r="G371" s="406"/>
      <c r="H371" s="406"/>
      <c r="I371" s="406"/>
      <c r="J371" s="406"/>
      <c r="K371" s="406"/>
      <c r="L371" s="406"/>
      <c r="M371" s="406"/>
      <c r="N371" s="406"/>
      <c r="O371" s="406"/>
      <c r="P371" s="406"/>
      <c r="Q371" s="406"/>
      <c r="R371" s="406"/>
      <c r="S371" s="406"/>
      <c r="T371" s="406"/>
      <c r="U371" s="406"/>
      <c r="V371" s="406"/>
      <c r="W371" s="406"/>
      <c r="X371" s="406"/>
      <c r="Y371" s="67"/>
      <c r="Z371" s="67"/>
    </row>
    <row r="372" spans="1:53" ht="27" customHeight="1" x14ac:dyDescent="0.25">
      <c r="A372" s="64" t="s">
        <v>554</v>
      </c>
      <c r="B372" s="64" t="s">
        <v>555</v>
      </c>
      <c r="C372" s="37">
        <v>4301060322</v>
      </c>
      <c r="D372" s="407">
        <v>4607091389357</v>
      </c>
      <c r="E372" s="407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79</v>
      </c>
      <c r="M372" s="38">
        <v>40</v>
      </c>
      <c r="N372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409"/>
      <c r="P372" s="409"/>
      <c r="Q372" s="409"/>
      <c r="R372" s="410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414"/>
      <c r="B373" s="414"/>
      <c r="C373" s="414"/>
      <c r="D373" s="414"/>
      <c r="E373" s="414"/>
      <c r="F373" s="414"/>
      <c r="G373" s="414"/>
      <c r="H373" s="414"/>
      <c r="I373" s="414"/>
      <c r="J373" s="414"/>
      <c r="K373" s="414"/>
      <c r="L373" s="414"/>
      <c r="M373" s="415"/>
      <c r="N373" s="411" t="s">
        <v>43</v>
      </c>
      <c r="O373" s="412"/>
      <c r="P373" s="412"/>
      <c r="Q373" s="412"/>
      <c r="R373" s="412"/>
      <c r="S373" s="412"/>
      <c r="T373" s="413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414"/>
      <c r="B374" s="414"/>
      <c r="C374" s="414"/>
      <c r="D374" s="414"/>
      <c r="E374" s="414"/>
      <c r="F374" s="414"/>
      <c r="G374" s="414"/>
      <c r="H374" s="414"/>
      <c r="I374" s="414"/>
      <c r="J374" s="414"/>
      <c r="K374" s="414"/>
      <c r="L374" s="414"/>
      <c r="M374" s="415"/>
      <c r="N374" s="411" t="s">
        <v>43</v>
      </c>
      <c r="O374" s="412"/>
      <c r="P374" s="412"/>
      <c r="Q374" s="412"/>
      <c r="R374" s="412"/>
      <c r="S374" s="412"/>
      <c r="T374" s="413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27.75" customHeight="1" x14ac:dyDescent="0.2">
      <c r="A375" s="404" t="s">
        <v>556</v>
      </c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4"/>
      <c r="O375" s="404"/>
      <c r="P375" s="404"/>
      <c r="Q375" s="404"/>
      <c r="R375" s="404"/>
      <c r="S375" s="404"/>
      <c r="T375" s="404"/>
      <c r="U375" s="404"/>
      <c r="V375" s="404"/>
      <c r="W375" s="404"/>
      <c r="X375" s="404"/>
      <c r="Y375" s="55"/>
      <c r="Z375" s="55"/>
    </row>
    <row r="376" spans="1:53" ht="16.5" customHeight="1" x14ac:dyDescent="0.25">
      <c r="A376" s="405" t="s">
        <v>557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66"/>
      <c r="Z376" s="66"/>
    </row>
    <row r="377" spans="1:53" ht="14.25" customHeight="1" x14ac:dyDescent="0.25">
      <c r="A377" s="406" t="s">
        <v>121</v>
      </c>
      <c r="B377" s="406"/>
      <c r="C377" s="406"/>
      <c r="D377" s="406"/>
      <c r="E377" s="406"/>
      <c r="F377" s="406"/>
      <c r="G377" s="406"/>
      <c r="H377" s="406"/>
      <c r="I377" s="406"/>
      <c r="J377" s="406"/>
      <c r="K377" s="406"/>
      <c r="L377" s="406"/>
      <c r="M377" s="406"/>
      <c r="N377" s="406"/>
      <c r="O377" s="406"/>
      <c r="P377" s="406"/>
      <c r="Q377" s="406"/>
      <c r="R377" s="406"/>
      <c r="S377" s="406"/>
      <c r="T377" s="406"/>
      <c r="U377" s="406"/>
      <c r="V377" s="406"/>
      <c r="W377" s="406"/>
      <c r="X377" s="406"/>
      <c r="Y377" s="67"/>
      <c r="Z377" s="67"/>
    </row>
    <row r="378" spans="1:53" ht="27" customHeight="1" x14ac:dyDescent="0.25">
      <c r="A378" s="64" t="s">
        <v>558</v>
      </c>
      <c r="B378" s="64" t="s">
        <v>559</v>
      </c>
      <c r="C378" s="37">
        <v>4301011428</v>
      </c>
      <c r="D378" s="407">
        <v>4607091389708</v>
      </c>
      <c r="E378" s="407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116</v>
      </c>
      <c r="M378" s="38">
        <v>50</v>
      </c>
      <c r="N378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409"/>
      <c r="P378" s="409"/>
      <c r="Q378" s="409"/>
      <c r="R378" s="41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t="27" customHeight="1" x14ac:dyDescent="0.25">
      <c r="A379" s="64" t="s">
        <v>560</v>
      </c>
      <c r="B379" s="64" t="s">
        <v>561</v>
      </c>
      <c r="C379" s="37">
        <v>4301011427</v>
      </c>
      <c r="D379" s="407">
        <v>4607091389692</v>
      </c>
      <c r="E379" s="407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116</v>
      </c>
      <c r="M379" s="38">
        <v>50</v>
      </c>
      <c r="N379" s="6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409"/>
      <c r="P379" s="409"/>
      <c r="Q379" s="409"/>
      <c r="R379" s="41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414"/>
      <c r="B380" s="414"/>
      <c r="C380" s="414"/>
      <c r="D380" s="414"/>
      <c r="E380" s="414"/>
      <c r="F380" s="414"/>
      <c r="G380" s="414"/>
      <c r="H380" s="414"/>
      <c r="I380" s="414"/>
      <c r="J380" s="414"/>
      <c r="K380" s="414"/>
      <c r="L380" s="414"/>
      <c r="M380" s="415"/>
      <c r="N380" s="411" t="s">
        <v>43</v>
      </c>
      <c r="O380" s="412"/>
      <c r="P380" s="412"/>
      <c r="Q380" s="412"/>
      <c r="R380" s="412"/>
      <c r="S380" s="412"/>
      <c r="T380" s="413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414"/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5"/>
      <c r="N381" s="411" t="s">
        <v>43</v>
      </c>
      <c r="O381" s="412"/>
      <c r="P381" s="412"/>
      <c r="Q381" s="412"/>
      <c r="R381" s="412"/>
      <c r="S381" s="412"/>
      <c r="T381" s="413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406" t="s">
        <v>76</v>
      </c>
      <c r="B382" s="406"/>
      <c r="C382" s="406"/>
      <c r="D382" s="406"/>
      <c r="E382" s="406"/>
      <c r="F382" s="406"/>
      <c r="G382" s="406"/>
      <c r="H382" s="406"/>
      <c r="I382" s="406"/>
      <c r="J382" s="406"/>
      <c r="K382" s="406"/>
      <c r="L382" s="406"/>
      <c r="M382" s="406"/>
      <c r="N382" s="406"/>
      <c r="O382" s="406"/>
      <c r="P382" s="406"/>
      <c r="Q382" s="406"/>
      <c r="R382" s="406"/>
      <c r="S382" s="406"/>
      <c r="T382" s="406"/>
      <c r="U382" s="406"/>
      <c r="V382" s="406"/>
      <c r="W382" s="406"/>
      <c r="X382" s="406"/>
      <c r="Y382" s="67"/>
      <c r="Z382" s="67"/>
    </row>
    <row r="383" spans="1:53" ht="27" customHeight="1" x14ac:dyDescent="0.25">
      <c r="A383" s="64" t="s">
        <v>562</v>
      </c>
      <c r="B383" s="64" t="s">
        <v>563</v>
      </c>
      <c r="C383" s="37">
        <v>4301031177</v>
      </c>
      <c r="D383" s="407">
        <v>4607091389753</v>
      </c>
      <c r="E383" s="407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409"/>
      <c r="P383" s="409"/>
      <c r="Q383" s="409"/>
      <c r="R383" s="410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95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4301031174</v>
      </c>
      <c r="D384" s="407">
        <v>4607091389760</v>
      </c>
      <c r="E384" s="407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409"/>
      <c r="P384" s="409"/>
      <c r="Q384" s="409"/>
      <c r="R384" s="410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566</v>
      </c>
      <c r="B385" s="64" t="s">
        <v>567</v>
      </c>
      <c r="C385" s="37">
        <v>4301031175</v>
      </c>
      <c r="D385" s="407">
        <v>4607091389746</v>
      </c>
      <c r="E385" s="407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409"/>
      <c r="P385" s="409"/>
      <c r="Q385" s="409"/>
      <c r="R385" s="41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568</v>
      </c>
      <c r="B386" s="64" t="s">
        <v>569</v>
      </c>
      <c r="C386" s="37">
        <v>4301031236</v>
      </c>
      <c r="D386" s="407">
        <v>4680115882928</v>
      </c>
      <c r="E386" s="407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80</v>
      </c>
      <c r="L386" s="39" t="s">
        <v>79</v>
      </c>
      <c r="M386" s="38">
        <v>35</v>
      </c>
      <c r="N386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409"/>
      <c r="P386" s="409"/>
      <c r="Q386" s="409"/>
      <c r="R386" s="410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4301031257</v>
      </c>
      <c r="D387" s="407">
        <v>4680115883147</v>
      </c>
      <c r="E387" s="407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6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409"/>
      <c r="P387" s="409"/>
      <c r="Q387" s="409"/>
      <c r="R387" s="410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ref="X387:X395" si="18">IFERROR(IF(W387=0,"",ROUNDUP(W387/H387,0)*0.00502),"")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4301031178</v>
      </c>
      <c r="D388" s="407">
        <v>4607091384338</v>
      </c>
      <c r="E388" s="407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409"/>
      <c r="P388" s="409"/>
      <c r="Q388" s="409"/>
      <c r="R388" s="410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574</v>
      </c>
      <c r="B389" s="64" t="s">
        <v>575</v>
      </c>
      <c r="C389" s="37">
        <v>4301031254</v>
      </c>
      <c r="D389" s="407">
        <v>4680115883154</v>
      </c>
      <c r="E389" s="407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409"/>
      <c r="P389" s="409"/>
      <c r="Q389" s="409"/>
      <c r="R389" s="410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37.5" customHeight="1" x14ac:dyDescent="0.25">
      <c r="A390" s="64" t="s">
        <v>576</v>
      </c>
      <c r="B390" s="64" t="s">
        <v>577</v>
      </c>
      <c r="C390" s="37">
        <v>4301031171</v>
      </c>
      <c r="D390" s="407">
        <v>4607091389524</v>
      </c>
      <c r="E390" s="40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194</v>
      </c>
      <c r="L390" s="39" t="s">
        <v>79</v>
      </c>
      <c r="M390" s="38">
        <v>45</v>
      </c>
      <c r="N390" s="6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409"/>
      <c r="P390" s="409"/>
      <c r="Q390" s="409"/>
      <c r="R390" s="410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578</v>
      </c>
      <c r="B391" s="64" t="s">
        <v>579</v>
      </c>
      <c r="C391" s="37">
        <v>4301031258</v>
      </c>
      <c r="D391" s="407">
        <v>4680115883161</v>
      </c>
      <c r="E391" s="407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194</v>
      </c>
      <c r="L391" s="39" t="s">
        <v>79</v>
      </c>
      <c r="M391" s="38">
        <v>45</v>
      </c>
      <c r="N391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409"/>
      <c r="P391" s="409"/>
      <c r="Q391" s="409"/>
      <c r="R391" s="410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580</v>
      </c>
      <c r="B392" s="64" t="s">
        <v>581</v>
      </c>
      <c r="C392" s="37">
        <v>4301031170</v>
      </c>
      <c r="D392" s="407">
        <v>4607091384345</v>
      </c>
      <c r="E392" s="407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194</v>
      </c>
      <c r="L392" s="39" t="s">
        <v>79</v>
      </c>
      <c r="M392" s="38">
        <v>45</v>
      </c>
      <c r="N392" s="6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409"/>
      <c r="P392" s="409"/>
      <c r="Q392" s="409"/>
      <c r="R392" s="410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582</v>
      </c>
      <c r="B393" s="64" t="s">
        <v>583</v>
      </c>
      <c r="C393" s="37">
        <v>4301031256</v>
      </c>
      <c r="D393" s="407">
        <v>4680115883178</v>
      </c>
      <c r="E393" s="407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194</v>
      </c>
      <c r="L393" s="39" t="s">
        <v>79</v>
      </c>
      <c r="M393" s="38">
        <v>45</v>
      </c>
      <c r="N393" s="63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409"/>
      <c r="P393" s="409"/>
      <c r="Q393" s="409"/>
      <c r="R393" s="410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584</v>
      </c>
      <c r="B394" s="64" t="s">
        <v>585</v>
      </c>
      <c r="C394" s="37">
        <v>4301031172</v>
      </c>
      <c r="D394" s="407">
        <v>4607091389531</v>
      </c>
      <c r="E394" s="407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194</v>
      </c>
      <c r="L394" s="39" t="s">
        <v>79</v>
      </c>
      <c r="M394" s="38">
        <v>45</v>
      </c>
      <c r="N394" s="6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409"/>
      <c r="P394" s="409"/>
      <c r="Q394" s="409"/>
      <c r="R394" s="410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586</v>
      </c>
      <c r="B395" s="64" t="s">
        <v>587</v>
      </c>
      <c r="C395" s="37">
        <v>4301031255</v>
      </c>
      <c r="D395" s="407">
        <v>4680115883185</v>
      </c>
      <c r="E395" s="407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194</v>
      </c>
      <c r="L395" s="39" t="s">
        <v>79</v>
      </c>
      <c r="M395" s="38">
        <v>45</v>
      </c>
      <c r="N395" s="632" t="s">
        <v>588</v>
      </c>
      <c r="O395" s="409"/>
      <c r="P395" s="409"/>
      <c r="Q395" s="409"/>
      <c r="R395" s="410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 t="shared" si="18"/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414"/>
      <c r="B396" s="414"/>
      <c r="C396" s="414"/>
      <c r="D396" s="414"/>
      <c r="E396" s="414"/>
      <c r="F396" s="414"/>
      <c r="G396" s="414"/>
      <c r="H396" s="414"/>
      <c r="I396" s="414"/>
      <c r="J396" s="414"/>
      <c r="K396" s="414"/>
      <c r="L396" s="414"/>
      <c r="M396" s="415"/>
      <c r="N396" s="411" t="s">
        <v>43</v>
      </c>
      <c r="O396" s="412"/>
      <c r="P396" s="412"/>
      <c r="Q396" s="412"/>
      <c r="R396" s="412"/>
      <c r="S396" s="412"/>
      <c r="T396" s="413"/>
      <c r="U396" s="43" t="s">
        <v>42</v>
      </c>
      <c r="V396" s="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414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5"/>
      <c r="N397" s="411" t="s">
        <v>43</v>
      </c>
      <c r="O397" s="412"/>
      <c r="P397" s="412"/>
      <c r="Q397" s="412"/>
      <c r="R397" s="412"/>
      <c r="S397" s="412"/>
      <c r="T397" s="413"/>
      <c r="U397" s="43" t="s">
        <v>0</v>
      </c>
      <c r="V397" s="44">
        <f>IFERROR(SUM(V383:V395),"0")</f>
        <v>0</v>
      </c>
      <c r="W397" s="44">
        <f>IFERROR(SUM(W383:W395),"0")</f>
        <v>0</v>
      </c>
      <c r="X397" s="43"/>
      <c r="Y397" s="68"/>
      <c r="Z397" s="68"/>
    </row>
    <row r="398" spans="1:53" ht="14.25" customHeight="1" x14ac:dyDescent="0.25">
      <c r="A398" s="406" t="s">
        <v>81</v>
      </c>
      <c r="B398" s="406"/>
      <c r="C398" s="406"/>
      <c r="D398" s="406"/>
      <c r="E398" s="406"/>
      <c r="F398" s="406"/>
      <c r="G398" s="406"/>
      <c r="H398" s="406"/>
      <c r="I398" s="406"/>
      <c r="J398" s="406"/>
      <c r="K398" s="406"/>
      <c r="L398" s="406"/>
      <c r="M398" s="406"/>
      <c r="N398" s="406"/>
      <c r="O398" s="406"/>
      <c r="P398" s="406"/>
      <c r="Q398" s="406"/>
      <c r="R398" s="406"/>
      <c r="S398" s="406"/>
      <c r="T398" s="406"/>
      <c r="U398" s="406"/>
      <c r="V398" s="406"/>
      <c r="W398" s="406"/>
      <c r="X398" s="406"/>
      <c r="Y398" s="67"/>
      <c r="Z398" s="67"/>
    </row>
    <row r="399" spans="1:53" ht="27" customHeight="1" x14ac:dyDescent="0.25">
      <c r="A399" s="64" t="s">
        <v>589</v>
      </c>
      <c r="B399" s="64" t="s">
        <v>590</v>
      </c>
      <c r="C399" s="37">
        <v>4301051258</v>
      </c>
      <c r="D399" s="407">
        <v>4607091389685</v>
      </c>
      <c r="E399" s="407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117</v>
      </c>
      <c r="L399" s="39" t="s">
        <v>138</v>
      </c>
      <c r="M399" s="38">
        <v>45</v>
      </c>
      <c r="N399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409"/>
      <c r="P399" s="409"/>
      <c r="Q399" s="409"/>
      <c r="R399" s="41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IFERROR(IF(W399=0,"",ROUNDUP(W399/H399,0)*0.02175),"")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591</v>
      </c>
      <c r="B400" s="64" t="s">
        <v>592</v>
      </c>
      <c r="C400" s="37">
        <v>4301051431</v>
      </c>
      <c r="D400" s="407">
        <v>4607091389654</v>
      </c>
      <c r="E400" s="407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80</v>
      </c>
      <c r="L400" s="39" t="s">
        <v>138</v>
      </c>
      <c r="M400" s="38">
        <v>45</v>
      </c>
      <c r="N400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409"/>
      <c r="P400" s="409"/>
      <c r="Q400" s="409"/>
      <c r="R400" s="41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593</v>
      </c>
      <c r="B401" s="64" t="s">
        <v>594</v>
      </c>
      <c r="C401" s="37">
        <v>4301051284</v>
      </c>
      <c r="D401" s="407">
        <v>4607091384352</v>
      </c>
      <c r="E401" s="407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80</v>
      </c>
      <c r="L401" s="39" t="s">
        <v>138</v>
      </c>
      <c r="M401" s="38">
        <v>45</v>
      </c>
      <c r="N401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409"/>
      <c r="P401" s="409"/>
      <c r="Q401" s="409"/>
      <c r="R401" s="410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595</v>
      </c>
      <c r="B402" s="64" t="s">
        <v>596</v>
      </c>
      <c r="C402" s="37">
        <v>4301051257</v>
      </c>
      <c r="D402" s="407">
        <v>4607091389661</v>
      </c>
      <c r="E402" s="407"/>
      <c r="F402" s="63">
        <v>0.55000000000000004</v>
      </c>
      <c r="G402" s="38">
        <v>4</v>
      </c>
      <c r="H402" s="63">
        <v>2.2000000000000002</v>
      </c>
      <c r="I402" s="63">
        <v>2.492</v>
      </c>
      <c r="J402" s="38">
        <v>120</v>
      </c>
      <c r="K402" s="38" t="s">
        <v>80</v>
      </c>
      <c r="L402" s="39" t="s">
        <v>138</v>
      </c>
      <c r="M402" s="38">
        <v>45</v>
      </c>
      <c r="N402" s="63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409"/>
      <c r="P402" s="409"/>
      <c r="Q402" s="409"/>
      <c r="R402" s="410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14"/>
      <c r="B403" s="414"/>
      <c r="C403" s="414"/>
      <c r="D403" s="414"/>
      <c r="E403" s="414"/>
      <c r="F403" s="414"/>
      <c r="G403" s="414"/>
      <c r="H403" s="414"/>
      <c r="I403" s="414"/>
      <c r="J403" s="414"/>
      <c r="K403" s="414"/>
      <c r="L403" s="414"/>
      <c r="M403" s="415"/>
      <c r="N403" s="411" t="s">
        <v>43</v>
      </c>
      <c r="O403" s="412"/>
      <c r="P403" s="412"/>
      <c r="Q403" s="412"/>
      <c r="R403" s="412"/>
      <c r="S403" s="412"/>
      <c r="T403" s="413"/>
      <c r="U403" s="43" t="s">
        <v>42</v>
      </c>
      <c r="V403" s="44">
        <f>IFERROR(V399/H399,"0")+IFERROR(V400/H400,"0")+IFERROR(V401/H401,"0")+IFERROR(V402/H402,"0")</f>
        <v>0</v>
      </c>
      <c r="W403" s="44">
        <f>IFERROR(W399/H399,"0")+IFERROR(W400/H400,"0")+IFERROR(W401/H401,"0")+IFERROR(W402/H402,"0")</f>
        <v>0</v>
      </c>
      <c r="X403" s="44">
        <f>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14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5"/>
      <c r="N404" s="411" t="s">
        <v>43</v>
      </c>
      <c r="O404" s="412"/>
      <c r="P404" s="412"/>
      <c r="Q404" s="412"/>
      <c r="R404" s="412"/>
      <c r="S404" s="412"/>
      <c r="T404" s="413"/>
      <c r="U404" s="43" t="s">
        <v>0</v>
      </c>
      <c r="V404" s="44">
        <f>IFERROR(SUM(V399:V402),"0")</f>
        <v>0</v>
      </c>
      <c r="W404" s="44">
        <f>IFERROR(SUM(W399:W402),"0")</f>
        <v>0</v>
      </c>
      <c r="X404" s="43"/>
      <c r="Y404" s="68"/>
      <c r="Z404" s="68"/>
    </row>
    <row r="405" spans="1:53" ht="14.25" customHeight="1" x14ac:dyDescent="0.25">
      <c r="A405" s="406" t="s">
        <v>242</v>
      </c>
      <c r="B405" s="406"/>
      <c r="C405" s="406"/>
      <c r="D405" s="406"/>
      <c r="E405" s="406"/>
      <c r="F405" s="406"/>
      <c r="G405" s="406"/>
      <c r="H405" s="406"/>
      <c r="I405" s="406"/>
      <c r="J405" s="406"/>
      <c r="K405" s="406"/>
      <c r="L405" s="406"/>
      <c r="M405" s="406"/>
      <c r="N405" s="406"/>
      <c r="O405" s="406"/>
      <c r="P405" s="406"/>
      <c r="Q405" s="406"/>
      <c r="R405" s="406"/>
      <c r="S405" s="406"/>
      <c r="T405" s="406"/>
      <c r="U405" s="406"/>
      <c r="V405" s="406"/>
      <c r="W405" s="406"/>
      <c r="X405" s="406"/>
      <c r="Y405" s="67"/>
      <c r="Z405" s="67"/>
    </row>
    <row r="406" spans="1:53" ht="27" customHeight="1" x14ac:dyDescent="0.25">
      <c r="A406" s="64" t="s">
        <v>597</v>
      </c>
      <c r="B406" s="64" t="s">
        <v>598</v>
      </c>
      <c r="C406" s="37">
        <v>4301060352</v>
      </c>
      <c r="D406" s="407">
        <v>4680115881648</v>
      </c>
      <c r="E406" s="407"/>
      <c r="F406" s="63">
        <v>1</v>
      </c>
      <c r="G406" s="38">
        <v>4</v>
      </c>
      <c r="H406" s="63">
        <v>4</v>
      </c>
      <c r="I406" s="63">
        <v>4.4039999999999999</v>
      </c>
      <c r="J406" s="38">
        <v>104</v>
      </c>
      <c r="K406" s="38" t="s">
        <v>117</v>
      </c>
      <c r="L406" s="39" t="s">
        <v>79</v>
      </c>
      <c r="M406" s="38">
        <v>35</v>
      </c>
      <c r="N406" s="6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409"/>
      <c r="P406" s="409"/>
      <c r="Q406" s="409"/>
      <c r="R406" s="410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414"/>
      <c r="B407" s="414"/>
      <c r="C407" s="414"/>
      <c r="D407" s="414"/>
      <c r="E407" s="414"/>
      <c r="F407" s="414"/>
      <c r="G407" s="414"/>
      <c r="H407" s="414"/>
      <c r="I407" s="414"/>
      <c r="J407" s="414"/>
      <c r="K407" s="414"/>
      <c r="L407" s="414"/>
      <c r="M407" s="415"/>
      <c r="N407" s="411" t="s">
        <v>43</v>
      </c>
      <c r="O407" s="412"/>
      <c r="P407" s="412"/>
      <c r="Q407" s="412"/>
      <c r="R407" s="412"/>
      <c r="S407" s="412"/>
      <c r="T407" s="413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414"/>
      <c r="B408" s="414"/>
      <c r="C408" s="414"/>
      <c r="D408" s="414"/>
      <c r="E408" s="414"/>
      <c r="F408" s="414"/>
      <c r="G408" s="414"/>
      <c r="H408" s="414"/>
      <c r="I408" s="414"/>
      <c r="J408" s="414"/>
      <c r="K408" s="414"/>
      <c r="L408" s="414"/>
      <c r="M408" s="415"/>
      <c r="N408" s="411" t="s">
        <v>43</v>
      </c>
      <c r="O408" s="412"/>
      <c r="P408" s="412"/>
      <c r="Q408" s="412"/>
      <c r="R408" s="412"/>
      <c r="S408" s="412"/>
      <c r="T408" s="413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14.25" customHeight="1" x14ac:dyDescent="0.25">
      <c r="A409" s="406" t="s">
        <v>99</v>
      </c>
      <c r="B409" s="406"/>
      <c r="C409" s="406"/>
      <c r="D409" s="406"/>
      <c r="E409" s="406"/>
      <c r="F409" s="406"/>
      <c r="G409" s="406"/>
      <c r="H409" s="406"/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  <c r="V409" s="406"/>
      <c r="W409" s="406"/>
      <c r="X409" s="406"/>
      <c r="Y409" s="67"/>
      <c r="Z409" s="67"/>
    </row>
    <row r="410" spans="1:53" ht="27" customHeight="1" x14ac:dyDescent="0.25">
      <c r="A410" s="64" t="s">
        <v>599</v>
      </c>
      <c r="B410" s="64" t="s">
        <v>600</v>
      </c>
      <c r="C410" s="37">
        <v>4301032046</v>
      </c>
      <c r="D410" s="407">
        <v>4680115884359</v>
      </c>
      <c r="E410" s="407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603</v>
      </c>
      <c r="L410" s="39" t="s">
        <v>602</v>
      </c>
      <c r="M410" s="38">
        <v>60</v>
      </c>
      <c r="N410" s="638" t="s">
        <v>601</v>
      </c>
      <c r="O410" s="409"/>
      <c r="P410" s="409"/>
      <c r="Q410" s="409"/>
      <c r="R410" s="410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604</v>
      </c>
      <c r="B411" s="64" t="s">
        <v>605</v>
      </c>
      <c r="C411" s="37">
        <v>4301032045</v>
      </c>
      <c r="D411" s="407">
        <v>4680115884335</v>
      </c>
      <c r="E411" s="407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603</v>
      </c>
      <c r="L411" s="39" t="s">
        <v>602</v>
      </c>
      <c r="M411" s="38">
        <v>60</v>
      </c>
      <c r="N411" s="639" t="s">
        <v>606</v>
      </c>
      <c r="O411" s="409"/>
      <c r="P411" s="409"/>
      <c r="Q411" s="409"/>
      <c r="R411" s="41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607</v>
      </c>
      <c r="B412" s="64" t="s">
        <v>608</v>
      </c>
      <c r="C412" s="37">
        <v>4301032047</v>
      </c>
      <c r="D412" s="407">
        <v>4680115884342</v>
      </c>
      <c r="E412" s="407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603</v>
      </c>
      <c r="L412" s="39" t="s">
        <v>602</v>
      </c>
      <c r="M412" s="38">
        <v>60</v>
      </c>
      <c r="N412" s="640" t="s">
        <v>609</v>
      </c>
      <c r="O412" s="409"/>
      <c r="P412" s="409"/>
      <c r="Q412" s="409"/>
      <c r="R412" s="410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t="27" customHeight="1" x14ac:dyDescent="0.25">
      <c r="A413" s="64" t="s">
        <v>610</v>
      </c>
      <c r="B413" s="64" t="s">
        <v>611</v>
      </c>
      <c r="C413" s="37">
        <v>4301170011</v>
      </c>
      <c r="D413" s="407">
        <v>4680115884113</v>
      </c>
      <c r="E413" s="407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603</v>
      </c>
      <c r="L413" s="39" t="s">
        <v>602</v>
      </c>
      <c r="M413" s="38">
        <v>150</v>
      </c>
      <c r="N413" s="641" t="s">
        <v>612</v>
      </c>
      <c r="O413" s="409"/>
      <c r="P413" s="409"/>
      <c r="Q413" s="409"/>
      <c r="R413" s="410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14"/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5"/>
      <c r="N414" s="411" t="s">
        <v>43</v>
      </c>
      <c r="O414" s="412"/>
      <c r="P414" s="412"/>
      <c r="Q414" s="412"/>
      <c r="R414" s="412"/>
      <c r="S414" s="412"/>
      <c r="T414" s="413"/>
      <c r="U414" s="43" t="s">
        <v>42</v>
      </c>
      <c r="V414" s="44">
        <f>IFERROR(V410/H410,"0")+IFERROR(V411/H411,"0")+IFERROR(V412/H412,"0")+IFERROR(V413/H413,"0")</f>
        <v>0</v>
      </c>
      <c r="W414" s="44">
        <f>IFERROR(W410/H410,"0")+IFERROR(W411/H411,"0")+IFERROR(W412/H412,"0")+IFERROR(W413/H413,"0")</f>
        <v>0</v>
      </c>
      <c r="X414" s="44">
        <f>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414"/>
      <c r="B415" s="414"/>
      <c r="C415" s="414"/>
      <c r="D415" s="414"/>
      <c r="E415" s="414"/>
      <c r="F415" s="414"/>
      <c r="G415" s="414"/>
      <c r="H415" s="414"/>
      <c r="I415" s="414"/>
      <c r="J415" s="414"/>
      <c r="K415" s="414"/>
      <c r="L415" s="414"/>
      <c r="M415" s="415"/>
      <c r="N415" s="411" t="s">
        <v>43</v>
      </c>
      <c r="O415" s="412"/>
      <c r="P415" s="412"/>
      <c r="Q415" s="412"/>
      <c r="R415" s="412"/>
      <c r="S415" s="412"/>
      <c r="T415" s="413"/>
      <c r="U415" s="43" t="s">
        <v>0</v>
      </c>
      <c r="V415" s="44">
        <f>IFERROR(SUM(V410:V413),"0")</f>
        <v>0</v>
      </c>
      <c r="W415" s="44">
        <f>IFERROR(SUM(W410:W413),"0")</f>
        <v>0</v>
      </c>
      <c r="X415" s="43"/>
      <c r="Y415" s="68"/>
      <c r="Z415" s="68"/>
    </row>
    <row r="416" spans="1:53" ht="16.5" customHeight="1" x14ac:dyDescent="0.25">
      <c r="A416" s="405" t="s">
        <v>613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66"/>
      <c r="Z416" s="66"/>
    </row>
    <row r="417" spans="1:53" ht="14.25" customHeight="1" x14ac:dyDescent="0.25">
      <c r="A417" s="406" t="s">
        <v>113</v>
      </c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6"/>
      <c r="O417" s="406"/>
      <c r="P417" s="406"/>
      <c r="Q417" s="406"/>
      <c r="R417" s="406"/>
      <c r="S417" s="406"/>
      <c r="T417" s="406"/>
      <c r="U417" s="406"/>
      <c r="V417" s="406"/>
      <c r="W417" s="406"/>
      <c r="X417" s="406"/>
      <c r="Y417" s="67"/>
      <c r="Z417" s="67"/>
    </row>
    <row r="418" spans="1:53" ht="27" customHeight="1" x14ac:dyDescent="0.25">
      <c r="A418" s="64" t="s">
        <v>614</v>
      </c>
      <c r="B418" s="64" t="s">
        <v>615</v>
      </c>
      <c r="C418" s="37">
        <v>4301020196</v>
      </c>
      <c r="D418" s="407">
        <v>4607091389388</v>
      </c>
      <c r="E418" s="407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117</v>
      </c>
      <c r="L418" s="39" t="s">
        <v>138</v>
      </c>
      <c r="M418" s="38">
        <v>35</v>
      </c>
      <c r="N418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09"/>
      <c r="P418" s="409"/>
      <c r="Q418" s="409"/>
      <c r="R418" s="410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t="27" customHeight="1" x14ac:dyDescent="0.25">
      <c r="A419" s="64" t="s">
        <v>616</v>
      </c>
      <c r="B419" s="64" t="s">
        <v>617</v>
      </c>
      <c r="C419" s="37">
        <v>4301020185</v>
      </c>
      <c r="D419" s="407">
        <v>4607091389364</v>
      </c>
      <c r="E419" s="407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80</v>
      </c>
      <c r="L419" s="39" t="s">
        <v>138</v>
      </c>
      <c r="M419" s="38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09"/>
      <c r="P419" s="409"/>
      <c r="Q419" s="409"/>
      <c r="R419" s="410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414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5"/>
      <c r="N420" s="411" t="s">
        <v>43</v>
      </c>
      <c r="O420" s="412"/>
      <c r="P420" s="412"/>
      <c r="Q420" s="412"/>
      <c r="R420" s="412"/>
      <c r="S420" s="412"/>
      <c r="T420" s="413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414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5"/>
      <c r="N421" s="411" t="s">
        <v>43</v>
      </c>
      <c r="O421" s="412"/>
      <c r="P421" s="412"/>
      <c r="Q421" s="412"/>
      <c r="R421" s="412"/>
      <c r="S421" s="412"/>
      <c r="T421" s="413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406" t="s">
        <v>76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67"/>
      <c r="Z422" s="67"/>
    </row>
    <row r="423" spans="1:53" ht="27" customHeight="1" x14ac:dyDescent="0.25">
      <c r="A423" s="64" t="s">
        <v>618</v>
      </c>
      <c r="B423" s="64" t="s">
        <v>619</v>
      </c>
      <c r="C423" s="37">
        <v>4301031212</v>
      </c>
      <c r="D423" s="407">
        <v>4607091389739</v>
      </c>
      <c r="E423" s="407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80</v>
      </c>
      <c r="L423" s="39" t="s">
        <v>116</v>
      </c>
      <c r="M423" s="38">
        <v>45</v>
      </c>
      <c r="N423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09"/>
      <c r="P423" s="409"/>
      <c r="Q423" s="409"/>
      <c r="R423" s="41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ref="W423:W429" si="19"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4301031247</v>
      </c>
      <c r="D424" s="407">
        <v>4680115883048</v>
      </c>
      <c r="E424" s="407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80</v>
      </c>
      <c r="L424" s="39" t="s">
        <v>79</v>
      </c>
      <c r="M424" s="38">
        <v>40</v>
      </c>
      <c r="N424" s="6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09"/>
      <c r="P424" s="409"/>
      <c r="Q424" s="409"/>
      <c r="R424" s="41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4301031176</v>
      </c>
      <c r="D425" s="407">
        <v>4607091389425</v>
      </c>
      <c r="E425" s="407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194</v>
      </c>
      <c r="L425" s="39" t="s">
        <v>79</v>
      </c>
      <c r="M425" s="38">
        <v>45</v>
      </c>
      <c r="N425" s="6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09"/>
      <c r="P425" s="409"/>
      <c r="Q425" s="409"/>
      <c r="R425" s="41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624</v>
      </c>
      <c r="B426" s="64" t="s">
        <v>625</v>
      </c>
      <c r="C426" s="37">
        <v>4301031215</v>
      </c>
      <c r="D426" s="407">
        <v>4680115882911</v>
      </c>
      <c r="E426" s="407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194</v>
      </c>
      <c r="L426" s="39" t="s">
        <v>79</v>
      </c>
      <c r="M426" s="38">
        <v>40</v>
      </c>
      <c r="N426" s="647" t="s">
        <v>626</v>
      </c>
      <c r="O426" s="409"/>
      <c r="P426" s="409"/>
      <c r="Q426" s="409"/>
      <c r="R426" s="410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627</v>
      </c>
      <c r="B427" s="64" t="s">
        <v>628</v>
      </c>
      <c r="C427" s="37">
        <v>4301031167</v>
      </c>
      <c r="D427" s="407">
        <v>4680115880771</v>
      </c>
      <c r="E427" s="407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194</v>
      </c>
      <c r="L427" s="39" t="s">
        <v>79</v>
      </c>
      <c r="M427" s="38">
        <v>45</v>
      </c>
      <c r="N427" s="6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09"/>
      <c r="P427" s="409"/>
      <c r="Q427" s="409"/>
      <c r="R427" s="410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629</v>
      </c>
      <c r="B428" s="64" t="s">
        <v>630</v>
      </c>
      <c r="C428" s="37">
        <v>4301031173</v>
      </c>
      <c r="D428" s="407">
        <v>4607091389500</v>
      </c>
      <c r="E428" s="407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194</v>
      </c>
      <c r="L428" s="39" t="s">
        <v>79</v>
      </c>
      <c r="M428" s="38">
        <v>45</v>
      </c>
      <c r="N428" s="6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09"/>
      <c r="P428" s="409"/>
      <c r="Q428" s="409"/>
      <c r="R428" s="410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t="27" customHeight="1" x14ac:dyDescent="0.25">
      <c r="A429" s="64" t="s">
        <v>631</v>
      </c>
      <c r="B429" s="64" t="s">
        <v>632</v>
      </c>
      <c r="C429" s="37">
        <v>4301031103</v>
      </c>
      <c r="D429" s="407">
        <v>4680115881983</v>
      </c>
      <c r="E429" s="407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194</v>
      </c>
      <c r="L429" s="39" t="s">
        <v>79</v>
      </c>
      <c r="M429" s="38">
        <v>40</v>
      </c>
      <c r="N429" s="6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09"/>
      <c r="P429" s="409"/>
      <c r="Q429" s="409"/>
      <c r="R429" s="410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8" t="s">
        <v>66</v>
      </c>
    </row>
    <row r="430" spans="1:53" x14ac:dyDescent="0.2">
      <c r="A430" s="414"/>
      <c r="B430" s="414"/>
      <c r="C430" s="414"/>
      <c r="D430" s="414"/>
      <c r="E430" s="414"/>
      <c r="F430" s="414"/>
      <c r="G430" s="414"/>
      <c r="H430" s="414"/>
      <c r="I430" s="414"/>
      <c r="J430" s="414"/>
      <c r="K430" s="414"/>
      <c r="L430" s="414"/>
      <c r="M430" s="415"/>
      <c r="N430" s="411" t="s">
        <v>43</v>
      </c>
      <c r="O430" s="412"/>
      <c r="P430" s="412"/>
      <c r="Q430" s="412"/>
      <c r="R430" s="412"/>
      <c r="S430" s="412"/>
      <c r="T430" s="413"/>
      <c r="U430" s="43" t="s">
        <v>42</v>
      </c>
      <c r="V430" s="44">
        <f>IFERROR(V423/H423,"0")+IFERROR(V424/H424,"0")+IFERROR(V425/H425,"0")+IFERROR(V426/H426,"0")+IFERROR(V427/H427,"0")+IFERROR(V428/H428,"0")+IFERROR(V429/H429,"0")</f>
        <v>0</v>
      </c>
      <c r="W430" s="44">
        <f>IFERROR(W423/H423,"0")+IFERROR(W424/H424,"0")+IFERROR(W425/H425,"0")+IFERROR(W426/H426,"0")+IFERROR(W427/H427,"0")+IFERROR(W428/H428,"0")+IFERROR(W429/H429,"0")</f>
        <v>0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414"/>
      <c r="B431" s="414"/>
      <c r="C431" s="414"/>
      <c r="D431" s="414"/>
      <c r="E431" s="414"/>
      <c r="F431" s="414"/>
      <c r="G431" s="414"/>
      <c r="H431" s="414"/>
      <c r="I431" s="414"/>
      <c r="J431" s="414"/>
      <c r="K431" s="414"/>
      <c r="L431" s="414"/>
      <c r="M431" s="415"/>
      <c r="N431" s="411" t="s">
        <v>43</v>
      </c>
      <c r="O431" s="412"/>
      <c r="P431" s="412"/>
      <c r="Q431" s="412"/>
      <c r="R431" s="412"/>
      <c r="S431" s="412"/>
      <c r="T431" s="413"/>
      <c r="U431" s="43" t="s">
        <v>0</v>
      </c>
      <c r="V431" s="44">
        <f>IFERROR(SUM(V423:V429),"0")</f>
        <v>0</v>
      </c>
      <c r="W431" s="44">
        <f>IFERROR(SUM(W423:W429),"0")</f>
        <v>0</v>
      </c>
      <c r="X431" s="43"/>
      <c r="Y431" s="68"/>
      <c r="Z431" s="68"/>
    </row>
    <row r="432" spans="1:53" ht="14.25" customHeight="1" x14ac:dyDescent="0.25">
      <c r="A432" s="406" t="s">
        <v>99</v>
      </c>
      <c r="B432" s="406"/>
      <c r="C432" s="406"/>
      <c r="D432" s="406"/>
      <c r="E432" s="406"/>
      <c r="F432" s="406"/>
      <c r="G432" s="406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  <c r="U432" s="406"/>
      <c r="V432" s="406"/>
      <c r="W432" s="406"/>
      <c r="X432" s="406"/>
      <c r="Y432" s="67"/>
      <c r="Z432" s="67"/>
    </row>
    <row r="433" spans="1:53" ht="27" customHeight="1" x14ac:dyDescent="0.25">
      <c r="A433" s="64" t="s">
        <v>633</v>
      </c>
      <c r="B433" s="64" t="s">
        <v>634</v>
      </c>
      <c r="C433" s="37">
        <v>4301040358</v>
      </c>
      <c r="D433" s="407">
        <v>4680115884571</v>
      </c>
      <c r="E433" s="407"/>
      <c r="F433" s="63">
        <v>0.1</v>
      </c>
      <c r="G433" s="38">
        <v>20</v>
      </c>
      <c r="H433" s="63">
        <v>2</v>
      </c>
      <c r="I433" s="63">
        <v>2.6</v>
      </c>
      <c r="J433" s="38">
        <v>200</v>
      </c>
      <c r="K433" s="38" t="s">
        <v>603</v>
      </c>
      <c r="L433" s="39" t="s">
        <v>602</v>
      </c>
      <c r="M433" s="38">
        <v>60</v>
      </c>
      <c r="N433" s="651" t="s">
        <v>635</v>
      </c>
      <c r="O433" s="409"/>
      <c r="P433" s="409"/>
      <c r="Q433" s="409"/>
      <c r="R433" s="410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414"/>
      <c r="B434" s="414"/>
      <c r="C434" s="414"/>
      <c r="D434" s="414"/>
      <c r="E434" s="414"/>
      <c r="F434" s="414"/>
      <c r="G434" s="414"/>
      <c r="H434" s="414"/>
      <c r="I434" s="414"/>
      <c r="J434" s="414"/>
      <c r="K434" s="414"/>
      <c r="L434" s="414"/>
      <c r="M434" s="415"/>
      <c r="N434" s="411" t="s">
        <v>43</v>
      </c>
      <c r="O434" s="412"/>
      <c r="P434" s="412"/>
      <c r="Q434" s="412"/>
      <c r="R434" s="412"/>
      <c r="S434" s="412"/>
      <c r="T434" s="41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414"/>
      <c r="B435" s="414"/>
      <c r="C435" s="414"/>
      <c r="D435" s="414"/>
      <c r="E435" s="414"/>
      <c r="F435" s="414"/>
      <c r="G435" s="414"/>
      <c r="H435" s="414"/>
      <c r="I435" s="414"/>
      <c r="J435" s="414"/>
      <c r="K435" s="414"/>
      <c r="L435" s="414"/>
      <c r="M435" s="415"/>
      <c r="N435" s="411" t="s">
        <v>43</v>
      </c>
      <c r="O435" s="412"/>
      <c r="P435" s="412"/>
      <c r="Q435" s="412"/>
      <c r="R435" s="412"/>
      <c r="S435" s="412"/>
      <c r="T435" s="41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406" t="s">
        <v>108</v>
      </c>
      <c r="B436" s="406"/>
      <c r="C436" s="406"/>
      <c r="D436" s="406"/>
      <c r="E436" s="406"/>
      <c r="F436" s="406"/>
      <c r="G436" s="406"/>
      <c r="H436" s="406"/>
      <c r="I436" s="406"/>
      <c r="J436" s="406"/>
      <c r="K436" s="406"/>
      <c r="L436" s="406"/>
      <c r="M436" s="406"/>
      <c r="N436" s="406"/>
      <c r="O436" s="406"/>
      <c r="P436" s="406"/>
      <c r="Q436" s="406"/>
      <c r="R436" s="406"/>
      <c r="S436" s="406"/>
      <c r="T436" s="406"/>
      <c r="U436" s="406"/>
      <c r="V436" s="406"/>
      <c r="W436" s="406"/>
      <c r="X436" s="406"/>
      <c r="Y436" s="67"/>
      <c r="Z436" s="67"/>
    </row>
    <row r="437" spans="1:53" ht="27" customHeight="1" x14ac:dyDescent="0.25">
      <c r="A437" s="64" t="s">
        <v>636</v>
      </c>
      <c r="B437" s="64" t="s">
        <v>637</v>
      </c>
      <c r="C437" s="37">
        <v>4301170010</v>
      </c>
      <c r="D437" s="407">
        <v>4680115884090</v>
      </c>
      <c r="E437" s="407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603</v>
      </c>
      <c r="L437" s="39" t="s">
        <v>602</v>
      </c>
      <c r="M437" s="38">
        <v>150</v>
      </c>
      <c r="N437" s="652" t="s">
        <v>638</v>
      </c>
      <c r="O437" s="409"/>
      <c r="P437" s="409"/>
      <c r="Q437" s="409"/>
      <c r="R437" s="410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414"/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5"/>
      <c r="N438" s="411" t="s">
        <v>43</v>
      </c>
      <c r="O438" s="412"/>
      <c r="P438" s="412"/>
      <c r="Q438" s="412"/>
      <c r="R438" s="412"/>
      <c r="S438" s="412"/>
      <c r="T438" s="41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414"/>
      <c r="B439" s="414"/>
      <c r="C439" s="414"/>
      <c r="D439" s="414"/>
      <c r="E439" s="414"/>
      <c r="F439" s="414"/>
      <c r="G439" s="414"/>
      <c r="H439" s="414"/>
      <c r="I439" s="414"/>
      <c r="J439" s="414"/>
      <c r="K439" s="414"/>
      <c r="L439" s="414"/>
      <c r="M439" s="415"/>
      <c r="N439" s="411" t="s">
        <v>43</v>
      </c>
      <c r="O439" s="412"/>
      <c r="P439" s="412"/>
      <c r="Q439" s="412"/>
      <c r="R439" s="412"/>
      <c r="S439" s="412"/>
      <c r="T439" s="41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406" t="s">
        <v>639</v>
      </c>
      <c r="B440" s="406"/>
      <c r="C440" s="406"/>
      <c r="D440" s="406"/>
      <c r="E440" s="406"/>
      <c r="F440" s="406"/>
      <c r="G440" s="406"/>
      <c r="H440" s="406"/>
      <c r="I440" s="406"/>
      <c r="J440" s="406"/>
      <c r="K440" s="406"/>
      <c r="L440" s="406"/>
      <c r="M440" s="406"/>
      <c r="N440" s="406"/>
      <c r="O440" s="406"/>
      <c r="P440" s="406"/>
      <c r="Q440" s="406"/>
      <c r="R440" s="406"/>
      <c r="S440" s="406"/>
      <c r="T440" s="406"/>
      <c r="U440" s="406"/>
      <c r="V440" s="406"/>
      <c r="W440" s="406"/>
      <c r="X440" s="406"/>
      <c r="Y440" s="67"/>
      <c r="Z440" s="67"/>
    </row>
    <row r="441" spans="1:53" ht="27" customHeight="1" x14ac:dyDescent="0.25">
      <c r="A441" s="64" t="s">
        <v>640</v>
      </c>
      <c r="B441" s="64" t="s">
        <v>641</v>
      </c>
      <c r="C441" s="37">
        <v>4301040357</v>
      </c>
      <c r="D441" s="407">
        <v>4680115884564</v>
      </c>
      <c r="E441" s="407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603</v>
      </c>
      <c r="L441" s="39" t="s">
        <v>602</v>
      </c>
      <c r="M441" s="38">
        <v>60</v>
      </c>
      <c r="N441" s="653" t="s">
        <v>642</v>
      </c>
      <c r="O441" s="409"/>
      <c r="P441" s="409"/>
      <c r="Q441" s="409"/>
      <c r="R441" s="410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414"/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5"/>
      <c r="N442" s="411" t="s">
        <v>43</v>
      </c>
      <c r="O442" s="412"/>
      <c r="P442" s="412"/>
      <c r="Q442" s="412"/>
      <c r="R442" s="412"/>
      <c r="S442" s="412"/>
      <c r="T442" s="413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414"/>
      <c r="B443" s="414"/>
      <c r="C443" s="414"/>
      <c r="D443" s="414"/>
      <c r="E443" s="414"/>
      <c r="F443" s="414"/>
      <c r="G443" s="414"/>
      <c r="H443" s="414"/>
      <c r="I443" s="414"/>
      <c r="J443" s="414"/>
      <c r="K443" s="414"/>
      <c r="L443" s="414"/>
      <c r="M443" s="415"/>
      <c r="N443" s="411" t="s">
        <v>43</v>
      </c>
      <c r="O443" s="412"/>
      <c r="P443" s="412"/>
      <c r="Q443" s="412"/>
      <c r="R443" s="412"/>
      <c r="S443" s="412"/>
      <c r="T443" s="413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404" t="s">
        <v>643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55"/>
      <c r="Z444" s="55"/>
    </row>
    <row r="445" spans="1:53" ht="16.5" customHeight="1" x14ac:dyDescent="0.25">
      <c r="A445" s="405" t="s">
        <v>643</v>
      </c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05"/>
      <c r="O445" s="405"/>
      <c r="P445" s="405"/>
      <c r="Q445" s="405"/>
      <c r="R445" s="405"/>
      <c r="S445" s="405"/>
      <c r="T445" s="405"/>
      <c r="U445" s="405"/>
      <c r="V445" s="405"/>
      <c r="W445" s="405"/>
      <c r="X445" s="405"/>
      <c r="Y445" s="66"/>
      <c r="Z445" s="66"/>
    </row>
    <row r="446" spans="1:53" ht="14.25" customHeight="1" x14ac:dyDescent="0.25">
      <c r="A446" s="406" t="s">
        <v>121</v>
      </c>
      <c r="B446" s="406"/>
      <c r="C446" s="406"/>
      <c r="D446" s="406"/>
      <c r="E446" s="406"/>
      <c r="F446" s="406"/>
      <c r="G446" s="406"/>
      <c r="H446" s="406"/>
      <c r="I446" s="406"/>
      <c r="J446" s="406"/>
      <c r="K446" s="406"/>
      <c r="L446" s="406"/>
      <c r="M446" s="406"/>
      <c r="N446" s="406"/>
      <c r="O446" s="406"/>
      <c r="P446" s="406"/>
      <c r="Q446" s="406"/>
      <c r="R446" s="406"/>
      <c r="S446" s="406"/>
      <c r="T446" s="406"/>
      <c r="U446" s="406"/>
      <c r="V446" s="406"/>
      <c r="W446" s="406"/>
      <c r="X446" s="406"/>
      <c r="Y446" s="67"/>
      <c r="Z446" s="67"/>
    </row>
    <row r="447" spans="1:53" ht="27" customHeight="1" x14ac:dyDescent="0.25">
      <c r="A447" s="64" t="s">
        <v>644</v>
      </c>
      <c r="B447" s="64" t="s">
        <v>645</v>
      </c>
      <c r="C447" s="37">
        <v>4301011371</v>
      </c>
      <c r="D447" s="407">
        <v>4607091389067</v>
      </c>
      <c r="E447" s="407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138</v>
      </c>
      <c r="M447" s="38">
        <v>55</v>
      </c>
      <c r="N447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409"/>
      <c r="P447" s="409"/>
      <c r="Q447" s="409"/>
      <c r="R447" s="410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5" si="20">IFERROR(IF(V447="",0,CEILING((V447/$H447),1)*$H447),"")</f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646</v>
      </c>
      <c r="B448" s="64" t="s">
        <v>647</v>
      </c>
      <c r="C448" s="37">
        <v>4301011363</v>
      </c>
      <c r="D448" s="407">
        <v>4607091383522</v>
      </c>
      <c r="E448" s="407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55</v>
      </c>
      <c r="N448" s="6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409"/>
      <c r="P448" s="409"/>
      <c r="Q448" s="409"/>
      <c r="R448" s="410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648</v>
      </c>
      <c r="B449" s="64" t="s">
        <v>649</v>
      </c>
      <c r="C449" s="37">
        <v>4301011431</v>
      </c>
      <c r="D449" s="407">
        <v>4607091384437</v>
      </c>
      <c r="E449" s="407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50</v>
      </c>
      <c r="N449" s="6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409"/>
      <c r="P449" s="409"/>
      <c r="Q449" s="409"/>
      <c r="R449" s="410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650</v>
      </c>
      <c r="B450" s="64" t="s">
        <v>651</v>
      </c>
      <c r="C450" s="37">
        <v>4301011365</v>
      </c>
      <c r="D450" s="407">
        <v>4607091389104</v>
      </c>
      <c r="E450" s="407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6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409"/>
      <c r="P450" s="409"/>
      <c r="Q450" s="409"/>
      <c r="R450" s="410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652</v>
      </c>
      <c r="B451" s="64" t="s">
        <v>653</v>
      </c>
      <c r="C451" s="37">
        <v>4301011367</v>
      </c>
      <c r="D451" s="407">
        <v>4680115880603</v>
      </c>
      <c r="E451" s="407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6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409"/>
      <c r="P451" s="409"/>
      <c r="Q451" s="409"/>
      <c r="R451" s="410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654</v>
      </c>
      <c r="B452" s="64" t="s">
        <v>655</v>
      </c>
      <c r="C452" s="37">
        <v>4301011168</v>
      </c>
      <c r="D452" s="407">
        <v>4607091389999</v>
      </c>
      <c r="E452" s="407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116</v>
      </c>
      <c r="M452" s="38">
        <v>55</v>
      </c>
      <c r="N452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409"/>
      <c r="P452" s="409"/>
      <c r="Q452" s="409"/>
      <c r="R452" s="410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656</v>
      </c>
      <c r="B453" s="64" t="s">
        <v>657</v>
      </c>
      <c r="C453" s="37">
        <v>4301011372</v>
      </c>
      <c r="D453" s="407">
        <v>4680115882782</v>
      </c>
      <c r="E453" s="407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116</v>
      </c>
      <c r="M453" s="38">
        <v>50</v>
      </c>
      <c r="N453" s="6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409"/>
      <c r="P453" s="409"/>
      <c r="Q453" s="409"/>
      <c r="R453" s="410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658</v>
      </c>
      <c r="B454" s="64" t="s">
        <v>659</v>
      </c>
      <c r="C454" s="37">
        <v>4301011190</v>
      </c>
      <c r="D454" s="407">
        <v>4607091389098</v>
      </c>
      <c r="E454" s="407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80</v>
      </c>
      <c r="L454" s="39" t="s">
        <v>138</v>
      </c>
      <c r="M454" s="38">
        <v>50</v>
      </c>
      <c r="N454" s="6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409"/>
      <c r="P454" s="409"/>
      <c r="Q454" s="409"/>
      <c r="R454" s="410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660</v>
      </c>
      <c r="B455" s="64" t="s">
        <v>661</v>
      </c>
      <c r="C455" s="37">
        <v>4301011366</v>
      </c>
      <c r="D455" s="407">
        <v>4607091389982</v>
      </c>
      <c r="E455" s="407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55</v>
      </c>
      <c r="N455" s="6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409"/>
      <c r="P455" s="409"/>
      <c r="Q455" s="409"/>
      <c r="R455" s="410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x14ac:dyDescent="0.2">
      <c r="A456" s="414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5"/>
      <c r="N456" s="411" t="s">
        <v>43</v>
      </c>
      <c r="O456" s="412"/>
      <c r="P456" s="412"/>
      <c r="Q456" s="412"/>
      <c r="R456" s="412"/>
      <c r="S456" s="412"/>
      <c r="T456" s="413"/>
      <c r="U456" s="43" t="s">
        <v>42</v>
      </c>
      <c r="V456" s="44">
        <f>IFERROR(V447/H447,"0")+IFERROR(V448/H448,"0")+IFERROR(V449/H449,"0")+IFERROR(V450/H450,"0")+IFERROR(V451/H451,"0")+IFERROR(V452/H452,"0")+IFERROR(V453/H453,"0")+IFERROR(V454/H454,"0")+IFERROR(V455/H455,"0")</f>
        <v>0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68"/>
      <c r="Z456" s="68"/>
    </row>
    <row r="457" spans="1:53" x14ac:dyDescent="0.2">
      <c r="A457" s="414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5"/>
      <c r="N457" s="411" t="s">
        <v>43</v>
      </c>
      <c r="O457" s="412"/>
      <c r="P457" s="412"/>
      <c r="Q457" s="412"/>
      <c r="R457" s="412"/>
      <c r="S457" s="412"/>
      <c r="T457" s="413"/>
      <c r="U457" s="43" t="s">
        <v>0</v>
      </c>
      <c r="V457" s="44">
        <f>IFERROR(SUM(V447:V455),"0")</f>
        <v>0</v>
      </c>
      <c r="W457" s="44">
        <f>IFERROR(SUM(W447:W455),"0")</f>
        <v>0</v>
      </c>
      <c r="X457" s="43"/>
      <c r="Y457" s="68"/>
      <c r="Z457" s="68"/>
    </row>
    <row r="458" spans="1:53" ht="14.25" customHeight="1" x14ac:dyDescent="0.25">
      <c r="A458" s="406" t="s">
        <v>113</v>
      </c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6"/>
      <c r="P458" s="406"/>
      <c r="Q458" s="406"/>
      <c r="R458" s="406"/>
      <c r="S458" s="406"/>
      <c r="T458" s="406"/>
      <c r="U458" s="406"/>
      <c r="V458" s="406"/>
      <c r="W458" s="406"/>
      <c r="X458" s="406"/>
      <c r="Y458" s="67"/>
      <c r="Z458" s="67"/>
    </row>
    <row r="459" spans="1:53" ht="16.5" customHeight="1" x14ac:dyDescent="0.25">
      <c r="A459" s="64" t="s">
        <v>662</v>
      </c>
      <c r="B459" s="64" t="s">
        <v>663</v>
      </c>
      <c r="C459" s="37">
        <v>4301020222</v>
      </c>
      <c r="D459" s="407">
        <v>4607091388930</v>
      </c>
      <c r="E459" s="407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8">
        <v>55</v>
      </c>
      <c r="N459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409"/>
      <c r="P459" s="409"/>
      <c r="Q459" s="409"/>
      <c r="R459" s="41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1" t="s">
        <v>66</v>
      </c>
    </row>
    <row r="460" spans="1:53" ht="16.5" customHeight="1" x14ac:dyDescent="0.25">
      <c r="A460" s="64" t="s">
        <v>664</v>
      </c>
      <c r="B460" s="64" t="s">
        <v>665</v>
      </c>
      <c r="C460" s="37">
        <v>4301020206</v>
      </c>
      <c r="D460" s="407">
        <v>4680115880054</v>
      </c>
      <c r="E460" s="407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55</v>
      </c>
      <c r="N460" s="6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409"/>
      <c r="P460" s="409"/>
      <c r="Q460" s="409"/>
      <c r="R460" s="41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2" t="s">
        <v>66</v>
      </c>
    </row>
    <row r="461" spans="1:53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5"/>
      <c r="N461" s="411" t="s">
        <v>43</v>
      </c>
      <c r="O461" s="412"/>
      <c r="P461" s="412"/>
      <c r="Q461" s="412"/>
      <c r="R461" s="412"/>
      <c r="S461" s="412"/>
      <c r="T461" s="413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414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5"/>
      <c r="N462" s="411" t="s">
        <v>43</v>
      </c>
      <c r="O462" s="412"/>
      <c r="P462" s="412"/>
      <c r="Q462" s="412"/>
      <c r="R462" s="412"/>
      <c r="S462" s="412"/>
      <c r="T462" s="413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406" t="s">
        <v>76</v>
      </c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6"/>
      <c r="P463" s="406"/>
      <c r="Q463" s="406"/>
      <c r="R463" s="406"/>
      <c r="S463" s="406"/>
      <c r="T463" s="406"/>
      <c r="U463" s="406"/>
      <c r="V463" s="406"/>
      <c r="W463" s="406"/>
      <c r="X463" s="406"/>
      <c r="Y463" s="67"/>
      <c r="Z463" s="67"/>
    </row>
    <row r="464" spans="1:53" ht="27" customHeight="1" x14ac:dyDescent="0.25">
      <c r="A464" s="64" t="s">
        <v>666</v>
      </c>
      <c r="B464" s="64" t="s">
        <v>667</v>
      </c>
      <c r="C464" s="37">
        <v>4301031252</v>
      </c>
      <c r="D464" s="407">
        <v>4680115883116</v>
      </c>
      <c r="E464" s="407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8">
        <v>60</v>
      </c>
      <c r="N464" s="6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409"/>
      <c r="P464" s="409"/>
      <c r="Q464" s="409"/>
      <c r="R464" s="410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1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4301031248</v>
      </c>
      <c r="D465" s="407">
        <v>4680115883093</v>
      </c>
      <c r="E465" s="407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79</v>
      </c>
      <c r="M465" s="38">
        <v>60</v>
      </c>
      <c r="N465" s="6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409"/>
      <c r="P465" s="409"/>
      <c r="Q465" s="409"/>
      <c r="R465" s="410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t="27" customHeight="1" x14ac:dyDescent="0.25">
      <c r="A466" s="64" t="s">
        <v>670</v>
      </c>
      <c r="B466" s="64" t="s">
        <v>671</v>
      </c>
      <c r="C466" s="37">
        <v>4301031250</v>
      </c>
      <c r="D466" s="407">
        <v>4680115883109</v>
      </c>
      <c r="E466" s="407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79</v>
      </c>
      <c r="M466" s="38">
        <v>60</v>
      </c>
      <c r="N466" s="6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409"/>
      <c r="P466" s="409"/>
      <c r="Q466" s="409"/>
      <c r="R466" s="410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5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4301031249</v>
      </c>
      <c r="D467" s="407">
        <v>4680115882072</v>
      </c>
      <c r="E467" s="407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60</v>
      </c>
      <c r="N467" s="668" t="s">
        <v>674</v>
      </c>
      <c r="O467" s="409"/>
      <c r="P467" s="409"/>
      <c r="Q467" s="409"/>
      <c r="R467" s="410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675</v>
      </c>
      <c r="B468" s="64" t="s">
        <v>676</v>
      </c>
      <c r="C468" s="37">
        <v>4301031251</v>
      </c>
      <c r="D468" s="407">
        <v>4680115882102</v>
      </c>
      <c r="E468" s="407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69" t="s">
        <v>677</v>
      </c>
      <c r="O468" s="409"/>
      <c r="P468" s="409"/>
      <c r="Q468" s="409"/>
      <c r="R468" s="410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678</v>
      </c>
      <c r="B469" s="64" t="s">
        <v>679</v>
      </c>
      <c r="C469" s="37">
        <v>4301031253</v>
      </c>
      <c r="D469" s="407">
        <v>4680115882096</v>
      </c>
      <c r="E469" s="407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80</v>
      </c>
      <c r="L469" s="39" t="s">
        <v>79</v>
      </c>
      <c r="M469" s="38">
        <v>60</v>
      </c>
      <c r="N469" s="670" t="s">
        <v>680</v>
      </c>
      <c r="O469" s="409"/>
      <c r="P469" s="409"/>
      <c r="Q469" s="409"/>
      <c r="R469" s="410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1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x14ac:dyDescent="0.2">
      <c r="A470" s="414"/>
      <c r="B470" s="414"/>
      <c r="C470" s="414"/>
      <c r="D470" s="414"/>
      <c r="E470" s="414"/>
      <c r="F470" s="414"/>
      <c r="G470" s="414"/>
      <c r="H470" s="414"/>
      <c r="I470" s="414"/>
      <c r="J470" s="414"/>
      <c r="K470" s="414"/>
      <c r="L470" s="414"/>
      <c r="M470" s="415"/>
      <c r="N470" s="411" t="s">
        <v>43</v>
      </c>
      <c r="O470" s="412"/>
      <c r="P470" s="412"/>
      <c r="Q470" s="412"/>
      <c r="R470" s="412"/>
      <c r="S470" s="412"/>
      <c r="T470" s="413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x14ac:dyDescent="0.2">
      <c r="A471" s="414"/>
      <c r="B471" s="414"/>
      <c r="C471" s="414"/>
      <c r="D471" s="414"/>
      <c r="E471" s="414"/>
      <c r="F471" s="414"/>
      <c r="G471" s="414"/>
      <c r="H471" s="414"/>
      <c r="I471" s="414"/>
      <c r="J471" s="414"/>
      <c r="K471" s="414"/>
      <c r="L471" s="414"/>
      <c r="M471" s="415"/>
      <c r="N471" s="411" t="s">
        <v>43</v>
      </c>
      <c r="O471" s="412"/>
      <c r="P471" s="412"/>
      <c r="Q471" s="412"/>
      <c r="R471" s="412"/>
      <c r="S471" s="412"/>
      <c r="T471" s="413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customHeight="1" x14ac:dyDescent="0.25">
      <c r="A472" s="406" t="s">
        <v>81</v>
      </c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6"/>
      <c r="N472" s="406"/>
      <c r="O472" s="406"/>
      <c r="P472" s="406"/>
      <c r="Q472" s="406"/>
      <c r="R472" s="406"/>
      <c r="S472" s="406"/>
      <c r="T472" s="406"/>
      <c r="U472" s="406"/>
      <c r="V472" s="406"/>
      <c r="W472" s="406"/>
      <c r="X472" s="406"/>
      <c r="Y472" s="67"/>
      <c r="Z472" s="67"/>
    </row>
    <row r="473" spans="1:53" ht="27" customHeight="1" x14ac:dyDescent="0.25">
      <c r="A473" s="64" t="s">
        <v>681</v>
      </c>
      <c r="B473" s="64" t="s">
        <v>682</v>
      </c>
      <c r="C473" s="37">
        <v>4301051058</v>
      </c>
      <c r="D473" s="407">
        <v>4680115883536</v>
      </c>
      <c r="E473" s="407"/>
      <c r="F473" s="63">
        <v>0.3</v>
      </c>
      <c r="G473" s="38">
        <v>6</v>
      </c>
      <c r="H473" s="63">
        <v>1.8</v>
      </c>
      <c r="I473" s="63">
        <v>2.0659999999999998</v>
      </c>
      <c r="J473" s="38">
        <v>156</v>
      </c>
      <c r="K473" s="38" t="s">
        <v>80</v>
      </c>
      <c r="L473" s="39" t="s">
        <v>79</v>
      </c>
      <c r="M473" s="38">
        <v>45</v>
      </c>
      <c r="N473" s="671" t="s">
        <v>683</v>
      </c>
      <c r="O473" s="409"/>
      <c r="P473" s="409"/>
      <c r="Q473" s="409"/>
      <c r="R473" s="410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IFERROR(IF(W473=0,"",ROUNDUP(W473/H473,0)*0.00753),"")</f>
        <v/>
      </c>
      <c r="Y473" s="69" t="s">
        <v>48</v>
      </c>
      <c r="Z473" s="70" t="s">
        <v>368</v>
      </c>
      <c r="AD473" s="71"/>
      <c r="BA473" s="329" t="s">
        <v>66</v>
      </c>
    </row>
    <row r="474" spans="1:53" ht="16.5" customHeight="1" x14ac:dyDescent="0.25">
      <c r="A474" s="64" t="s">
        <v>684</v>
      </c>
      <c r="B474" s="64" t="s">
        <v>685</v>
      </c>
      <c r="C474" s="37">
        <v>4301051230</v>
      </c>
      <c r="D474" s="407">
        <v>4607091383409</v>
      </c>
      <c r="E474" s="407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117</v>
      </c>
      <c r="L474" s="39" t="s">
        <v>79</v>
      </c>
      <c r="M474" s="38">
        <v>45</v>
      </c>
      <c r="N474" s="6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409"/>
      <c r="P474" s="409"/>
      <c r="Q474" s="409"/>
      <c r="R474" s="410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6.5" customHeight="1" x14ac:dyDescent="0.25">
      <c r="A475" s="64" t="s">
        <v>686</v>
      </c>
      <c r="B475" s="64" t="s">
        <v>687</v>
      </c>
      <c r="C475" s="37">
        <v>4301051231</v>
      </c>
      <c r="D475" s="407">
        <v>4607091383416</v>
      </c>
      <c r="E475" s="407"/>
      <c r="F475" s="63">
        <v>1.3</v>
      </c>
      <c r="G475" s="38">
        <v>6</v>
      </c>
      <c r="H475" s="63">
        <v>7.8</v>
      </c>
      <c r="I475" s="63">
        <v>8.3460000000000001</v>
      </c>
      <c r="J475" s="38">
        <v>56</v>
      </c>
      <c r="K475" s="38" t="s">
        <v>117</v>
      </c>
      <c r="L475" s="39" t="s">
        <v>79</v>
      </c>
      <c r="M475" s="38">
        <v>45</v>
      </c>
      <c r="N475" s="6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409"/>
      <c r="P475" s="409"/>
      <c r="Q475" s="409"/>
      <c r="R475" s="410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5"/>
      <c r="N476" s="411" t="s">
        <v>43</v>
      </c>
      <c r="O476" s="412"/>
      <c r="P476" s="412"/>
      <c r="Q476" s="412"/>
      <c r="R476" s="412"/>
      <c r="S476" s="412"/>
      <c r="T476" s="413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5"/>
      <c r="N477" s="411" t="s">
        <v>43</v>
      </c>
      <c r="O477" s="412"/>
      <c r="P477" s="412"/>
      <c r="Q477" s="412"/>
      <c r="R477" s="412"/>
      <c r="S477" s="412"/>
      <c r="T477" s="413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27.75" customHeight="1" x14ac:dyDescent="0.2">
      <c r="A478" s="404" t="s">
        <v>688</v>
      </c>
      <c r="B478" s="404"/>
      <c r="C478" s="404"/>
      <c r="D478" s="404"/>
      <c r="E478" s="404"/>
      <c r="F478" s="404"/>
      <c r="G478" s="404"/>
      <c r="H478" s="404"/>
      <c r="I478" s="404"/>
      <c r="J478" s="404"/>
      <c r="K478" s="404"/>
      <c r="L478" s="404"/>
      <c r="M478" s="404"/>
      <c r="N478" s="404"/>
      <c r="O478" s="404"/>
      <c r="P478" s="404"/>
      <c r="Q478" s="404"/>
      <c r="R478" s="404"/>
      <c r="S478" s="404"/>
      <c r="T478" s="404"/>
      <c r="U478" s="404"/>
      <c r="V478" s="404"/>
      <c r="W478" s="404"/>
      <c r="X478" s="404"/>
      <c r="Y478" s="55"/>
      <c r="Z478" s="55"/>
    </row>
    <row r="479" spans="1:53" ht="16.5" customHeight="1" x14ac:dyDescent="0.25">
      <c r="A479" s="405" t="s">
        <v>689</v>
      </c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5"/>
      <c r="N479" s="405"/>
      <c r="O479" s="405"/>
      <c r="P479" s="405"/>
      <c r="Q479" s="405"/>
      <c r="R479" s="405"/>
      <c r="S479" s="405"/>
      <c r="T479" s="405"/>
      <c r="U479" s="405"/>
      <c r="V479" s="405"/>
      <c r="W479" s="405"/>
      <c r="X479" s="405"/>
      <c r="Y479" s="66"/>
      <c r="Z479" s="66"/>
    </row>
    <row r="480" spans="1:53" ht="14.25" customHeight="1" x14ac:dyDescent="0.25">
      <c r="A480" s="406" t="s">
        <v>121</v>
      </c>
      <c r="B480" s="406"/>
      <c r="C480" s="406"/>
      <c r="D480" s="406"/>
      <c r="E480" s="406"/>
      <c r="F480" s="406"/>
      <c r="G480" s="406"/>
      <c r="H480" s="406"/>
      <c r="I480" s="406"/>
      <c r="J480" s="406"/>
      <c r="K480" s="406"/>
      <c r="L480" s="406"/>
      <c r="M480" s="406"/>
      <c r="N480" s="406"/>
      <c r="O480" s="406"/>
      <c r="P480" s="406"/>
      <c r="Q480" s="406"/>
      <c r="R480" s="406"/>
      <c r="S480" s="406"/>
      <c r="T480" s="406"/>
      <c r="U480" s="406"/>
      <c r="V480" s="406"/>
      <c r="W480" s="406"/>
      <c r="X480" s="406"/>
      <c r="Y480" s="67"/>
      <c r="Z480" s="67"/>
    </row>
    <row r="481" spans="1:53" ht="27" customHeight="1" x14ac:dyDescent="0.25">
      <c r="A481" s="64" t="s">
        <v>690</v>
      </c>
      <c r="B481" s="64" t="s">
        <v>691</v>
      </c>
      <c r="C481" s="37">
        <v>4301011585</v>
      </c>
      <c r="D481" s="407">
        <v>4640242180441</v>
      </c>
      <c r="E481" s="407"/>
      <c r="F481" s="63">
        <v>1.5</v>
      </c>
      <c r="G481" s="38">
        <v>8</v>
      </c>
      <c r="H481" s="63">
        <v>12</v>
      </c>
      <c r="I481" s="63">
        <v>12.48</v>
      </c>
      <c r="J481" s="38">
        <v>56</v>
      </c>
      <c r="K481" s="38" t="s">
        <v>117</v>
      </c>
      <c r="L481" s="39" t="s">
        <v>116</v>
      </c>
      <c r="M481" s="38">
        <v>50</v>
      </c>
      <c r="N481" s="674" t="s">
        <v>692</v>
      </c>
      <c r="O481" s="409"/>
      <c r="P481" s="409"/>
      <c r="Q481" s="409"/>
      <c r="R481" s="410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4301011584</v>
      </c>
      <c r="D482" s="407">
        <v>4640242180564</v>
      </c>
      <c r="E482" s="407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117</v>
      </c>
      <c r="L482" s="39" t="s">
        <v>116</v>
      </c>
      <c r="M482" s="38">
        <v>50</v>
      </c>
      <c r="N482" s="675" t="s">
        <v>695</v>
      </c>
      <c r="O482" s="409"/>
      <c r="P482" s="409"/>
      <c r="Q482" s="409"/>
      <c r="R482" s="410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696</v>
      </c>
      <c r="B483" s="64" t="s">
        <v>697</v>
      </c>
      <c r="C483" s="37">
        <v>4301011551</v>
      </c>
      <c r="D483" s="407">
        <v>4640242180038</v>
      </c>
      <c r="E483" s="407"/>
      <c r="F483" s="63">
        <v>0.4</v>
      </c>
      <c r="G483" s="38">
        <v>10</v>
      </c>
      <c r="H483" s="63">
        <v>4</v>
      </c>
      <c r="I483" s="63">
        <v>4.24</v>
      </c>
      <c r="J483" s="38">
        <v>120</v>
      </c>
      <c r="K483" s="38" t="s">
        <v>80</v>
      </c>
      <c r="L483" s="39" t="s">
        <v>116</v>
      </c>
      <c r="M483" s="38">
        <v>50</v>
      </c>
      <c r="N483" s="676" t="s">
        <v>698</v>
      </c>
      <c r="O483" s="409"/>
      <c r="P483" s="409"/>
      <c r="Q483" s="409"/>
      <c r="R483" s="410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IFERROR(IF(W483=0,"",ROUNDUP(W483/H483,0)*0.00937),"")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x14ac:dyDescent="0.2">
      <c r="A484" s="414"/>
      <c r="B484" s="414"/>
      <c r="C484" s="414"/>
      <c r="D484" s="414"/>
      <c r="E484" s="414"/>
      <c r="F484" s="414"/>
      <c r="G484" s="414"/>
      <c r="H484" s="414"/>
      <c r="I484" s="414"/>
      <c r="J484" s="414"/>
      <c r="K484" s="414"/>
      <c r="L484" s="414"/>
      <c r="M484" s="415"/>
      <c r="N484" s="411" t="s">
        <v>43</v>
      </c>
      <c r="O484" s="412"/>
      <c r="P484" s="412"/>
      <c r="Q484" s="412"/>
      <c r="R484" s="412"/>
      <c r="S484" s="412"/>
      <c r="T484" s="413"/>
      <c r="U484" s="43" t="s">
        <v>42</v>
      </c>
      <c r="V484" s="44">
        <f>IFERROR(V481/H481,"0")+IFERROR(V482/H482,"0")+IFERROR(V483/H483,"0")</f>
        <v>0</v>
      </c>
      <c r="W484" s="44">
        <f>IFERROR(W481/H481,"0")+IFERROR(W482/H482,"0")+IFERROR(W483/H483,"0")</f>
        <v>0</v>
      </c>
      <c r="X484" s="44">
        <f>IFERROR(IF(X481="",0,X481),"0")+IFERROR(IF(X482="",0,X482),"0")+IFERROR(IF(X483="",0,X483),"0")</f>
        <v>0</v>
      </c>
      <c r="Y484" s="68"/>
      <c r="Z484" s="68"/>
    </row>
    <row r="485" spans="1:53" x14ac:dyDescent="0.2">
      <c r="A485" s="414"/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5"/>
      <c r="N485" s="411" t="s">
        <v>43</v>
      </c>
      <c r="O485" s="412"/>
      <c r="P485" s="412"/>
      <c r="Q485" s="412"/>
      <c r="R485" s="412"/>
      <c r="S485" s="412"/>
      <c r="T485" s="413"/>
      <c r="U485" s="43" t="s">
        <v>0</v>
      </c>
      <c r="V485" s="44">
        <f>IFERROR(SUM(V481:V483),"0")</f>
        <v>0</v>
      </c>
      <c r="W485" s="44">
        <f>IFERROR(SUM(W481:W483),"0")</f>
        <v>0</v>
      </c>
      <c r="X485" s="43"/>
      <c r="Y485" s="68"/>
      <c r="Z485" s="68"/>
    </row>
    <row r="486" spans="1:53" ht="14.25" customHeight="1" x14ac:dyDescent="0.25">
      <c r="A486" s="406" t="s">
        <v>113</v>
      </c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06"/>
      <c r="O486" s="406"/>
      <c r="P486" s="406"/>
      <c r="Q486" s="406"/>
      <c r="R486" s="406"/>
      <c r="S486" s="406"/>
      <c r="T486" s="406"/>
      <c r="U486" s="406"/>
      <c r="V486" s="406"/>
      <c r="W486" s="406"/>
      <c r="X486" s="406"/>
      <c r="Y486" s="67"/>
      <c r="Z486" s="67"/>
    </row>
    <row r="487" spans="1:53" ht="27" customHeight="1" x14ac:dyDescent="0.25">
      <c r="A487" s="64" t="s">
        <v>699</v>
      </c>
      <c r="B487" s="64" t="s">
        <v>700</v>
      </c>
      <c r="C487" s="37">
        <v>4301020260</v>
      </c>
      <c r="D487" s="407">
        <v>4640242180526</v>
      </c>
      <c r="E487" s="407"/>
      <c r="F487" s="63">
        <v>1.8</v>
      </c>
      <c r="G487" s="38">
        <v>6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50</v>
      </c>
      <c r="N487" s="677" t="s">
        <v>701</v>
      </c>
      <c r="O487" s="409"/>
      <c r="P487" s="409"/>
      <c r="Q487" s="409"/>
      <c r="R487" s="410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5" t="s">
        <v>66</v>
      </c>
    </row>
    <row r="488" spans="1:53" ht="16.5" customHeight="1" x14ac:dyDescent="0.25">
      <c r="A488" s="64" t="s">
        <v>702</v>
      </c>
      <c r="B488" s="64" t="s">
        <v>703</v>
      </c>
      <c r="C488" s="37">
        <v>4301020269</v>
      </c>
      <c r="D488" s="407">
        <v>4640242180519</v>
      </c>
      <c r="E488" s="407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117</v>
      </c>
      <c r="L488" s="39" t="s">
        <v>138</v>
      </c>
      <c r="M488" s="38">
        <v>50</v>
      </c>
      <c r="N488" s="678" t="s">
        <v>704</v>
      </c>
      <c r="O488" s="409"/>
      <c r="P488" s="409"/>
      <c r="Q488" s="409"/>
      <c r="R488" s="410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6" t="s">
        <v>66</v>
      </c>
    </row>
    <row r="489" spans="1:53" x14ac:dyDescent="0.2">
      <c r="A489" s="414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5"/>
      <c r="N489" s="411" t="s">
        <v>43</v>
      </c>
      <c r="O489" s="412"/>
      <c r="P489" s="412"/>
      <c r="Q489" s="412"/>
      <c r="R489" s="412"/>
      <c r="S489" s="412"/>
      <c r="T489" s="413"/>
      <c r="U489" s="43" t="s">
        <v>42</v>
      </c>
      <c r="V489" s="44">
        <f>IFERROR(V487/H487,"0")+IFERROR(V488/H488,"0")</f>
        <v>0</v>
      </c>
      <c r="W489" s="44">
        <f>IFERROR(W487/H487,"0")+IFERROR(W488/H488,"0")</f>
        <v>0</v>
      </c>
      <c r="X489" s="44">
        <f>IFERROR(IF(X487="",0,X487),"0")+IFERROR(IF(X488="",0,X488),"0")</f>
        <v>0</v>
      </c>
      <c r="Y489" s="68"/>
      <c r="Z489" s="68"/>
    </row>
    <row r="490" spans="1:53" x14ac:dyDescent="0.2">
      <c r="A490" s="414"/>
      <c r="B490" s="414"/>
      <c r="C490" s="414"/>
      <c r="D490" s="414"/>
      <c r="E490" s="414"/>
      <c r="F490" s="414"/>
      <c r="G490" s="414"/>
      <c r="H490" s="414"/>
      <c r="I490" s="414"/>
      <c r="J490" s="414"/>
      <c r="K490" s="414"/>
      <c r="L490" s="414"/>
      <c r="M490" s="415"/>
      <c r="N490" s="411" t="s">
        <v>43</v>
      </c>
      <c r="O490" s="412"/>
      <c r="P490" s="412"/>
      <c r="Q490" s="412"/>
      <c r="R490" s="412"/>
      <c r="S490" s="412"/>
      <c r="T490" s="413"/>
      <c r="U490" s="43" t="s">
        <v>0</v>
      </c>
      <c r="V490" s="44">
        <f>IFERROR(SUM(V487:V488),"0")</f>
        <v>0</v>
      </c>
      <c r="W490" s="44">
        <f>IFERROR(SUM(W487:W488),"0")</f>
        <v>0</v>
      </c>
      <c r="X490" s="43"/>
      <c r="Y490" s="68"/>
      <c r="Z490" s="68"/>
    </row>
    <row r="491" spans="1:53" ht="14.25" customHeight="1" x14ac:dyDescent="0.25">
      <c r="A491" s="406" t="s">
        <v>76</v>
      </c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  <c r="U491" s="406"/>
      <c r="V491" s="406"/>
      <c r="W491" s="406"/>
      <c r="X491" s="406"/>
      <c r="Y491" s="67"/>
      <c r="Z491" s="67"/>
    </row>
    <row r="492" spans="1:53" ht="27" customHeight="1" x14ac:dyDescent="0.25">
      <c r="A492" s="64" t="s">
        <v>705</v>
      </c>
      <c r="B492" s="64" t="s">
        <v>706</v>
      </c>
      <c r="C492" s="37">
        <v>4301031280</v>
      </c>
      <c r="D492" s="407">
        <v>4640242180816</v>
      </c>
      <c r="E492" s="407"/>
      <c r="F492" s="63">
        <v>0.7</v>
      </c>
      <c r="G492" s="38">
        <v>6</v>
      </c>
      <c r="H492" s="63">
        <v>4.2</v>
      </c>
      <c r="I492" s="63">
        <v>4.46</v>
      </c>
      <c r="J492" s="38">
        <v>156</v>
      </c>
      <c r="K492" s="38" t="s">
        <v>80</v>
      </c>
      <c r="L492" s="39" t="s">
        <v>79</v>
      </c>
      <c r="M492" s="38">
        <v>40</v>
      </c>
      <c r="N492" s="679" t="s">
        <v>707</v>
      </c>
      <c r="O492" s="409"/>
      <c r="P492" s="409"/>
      <c r="Q492" s="409"/>
      <c r="R492" s="410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IFERROR(IF(W492=0,"",ROUNDUP(W492/H492,0)*0.00753),"")</f>
        <v/>
      </c>
      <c r="Y492" s="69" t="s">
        <v>48</v>
      </c>
      <c r="Z492" s="70" t="s">
        <v>48</v>
      </c>
      <c r="AD492" s="71"/>
      <c r="BA492" s="337" t="s">
        <v>66</v>
      </c>
    </row>
    <row r="493" spans="1:53" ht="27" customHeight="1" x14ac:dyDescent="0.25">
      <c r="A493" s="64" t="s">
        <v>708</v>
      </c>
      <c r="B493" s="64" t="s">
        <v>709</v>
      </c>
      <c r="C493" s="37">
        <v>4301031244</v>
      </c>
      <c r="D493" s="407">
        <v>4640242180595</v>
      </c>
      <c r="E493" s="407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0" t="s">
        <v>710</v>
      </c>
      <c r="O493" s="409"/>
      <c r="P493" s="409"/>
      <c r="Q493" s="409"/>
      <c r="R493" s="410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38" t="s">
        <v>66</v>
      </c>
    </row>
    <row r="494" spans="1:53" ht="27" customHeight="1" x14ac:dyDescent="0.25">
      <c r="A494" s="64" t="s">
        <v>711</v>
      </c>
      <c r="B494" s="64" t="s">
        <v>712</v>
      </c>
      <c r="C494" s="37">
        <v>4301031203</v>
      </c>
      <c r="D494" s="407">
        <v>4640242180908</v>
      </c>
      <c r="E494" s="407"/>
      <c r="F494" s="63">
        <v>0.28000000000000003</v>
      </c>
      <c r="G494" s="38">
        <v>6</v>
      </c>
      <c r="H494" s="63">
        <v>1.68</v>
      </c>
      <c r="I494" s="63">
        <v>1.81</v>
      </c>
      <c r="J494" s="38">
        <v>234</v>
      </c>
      <c r="K494" s="38" t="s">
        <v>194</v>
      </c>
      <c r="L494" s="39" t="s">
        <v>79</v>
      </c>
      <c r="M494" s="38">
        <v>40</v>
      </c>
      <c r="N494" s="681" t="s">
        <v>713</v>
      </c>
      <c r="O494" s="409"/>
      <c r="P494" s="409"/>
      <c r="Q494" s="409"/>
      <c r="R494" s="410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39" t="s">
        <v>66</v>
      </c>
    </row>
    <row r="495" spans="1:53" ht="27" customHeight="1" x14ac:dyDescent="0.25">
      <c r="A495" s="64" t="s">
        <v>714</v>
      </c>
      <c r="B495" s="64" t="s">
        <v>715</v>
      </c>
      <c r="C495" s="37">
        <v>4301031200</v>
      </c>
      <c r="D495" s="407">
        <v>4640242180489</v>
      </c>
      <c r="E495" s="407"/>
      <c r="F495" s="63">
        <v>0.28000000000000003</v>
      </c>
      <c r="G495" s="38">
        <v>6</v>
      </c>
      <c r="H495" s="63">
        <v>1.68</v>
      </c>
      <c r="I495" s="63">
        <v>1.84</v>
      </c>
      <c r="J495" s="38">
        <v>234</v>
      </c>
      <c r="K495" s="38" t="s">
        <v>194</v>
      </c>
      <c r="L495" s="39" t="s">
        <v>79</v>
      </c>
      <c r="M495" s="38">
        <v>40</v>
      </c>
      <c r="N495" s="682" t="s">
        <v>716</v>
      </c>
      <c r="O495" s="409"/>
      <c r="P495" s="409"/>
      <c r="Q495" s="409"/>
      <c r="R495" s="410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0" t="s">
        <v>66</v>
      </c>
    </row>
    <row r="496" spans="1:53" x14ac:dyDescent="0.2">
      <c r="A496" s="414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5"/>
      <c r="N496" s="411" t="s">
        <v>43</v>
      </c>
      <c r="O496" s="412"/>
      <c r="P496" s="412"/>
      <c r="Q496" s="412"/>
      <c r="R496" s="412"/>
      <c r="S496" s="412"/>
      <c r="T496" s="413"/>
      <c r="U496" s="43" t="s">
        <v>42</v>
      </c>
      <c r="V496" s="44">
        <f>IFERROR(V492/H492,"0")+IFERROR(V493/H493,"0")+IFERROR(V494/H494,"0")+IFERROR(V495/H495,"0")</f>
        <v>0</v>
      </c>
      <c r="W496" s="44">
        <f>IFERROR(W492/H492,"0")+IFERROR(W493/H493,"0")+IFERROR(W494/H494,"0")+IFERROR(W495/H495,"0")</f>
        <v>0</v>
      </c>
      <c r="X496" s="44">
        <f>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414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5"/>
      <c r="N497" s="411" t="s">
        <v>43</v>
      </c>
      <c r="O497" s="412"/>
      <c r="P497" s="412"/>
      <c r="Q497" s="412"/>
      <c r="R497" s="412"/>
      <c r="S497" s="412"/>
      <c r="T497" s="413"/>
      <c r="U497" s="43" t="s">
        <v>0</v>
      </c>
      <c r="V497" s="44">
        <f>IFERROR(SUM(V492:V495),"0")</f>
        <v>0</v>
      </c>
      <c r="W497" s="44">
        <f>IFERROR(SUM(W492:W495),"0")</f>
        <v>0</v>
      </c>
      <c r="X497" s="43"/>
      <c r="Y497" s="68"/>
      <c r="Z497" s="68"/>
    </row>
    <row r="498" spans="1:53" ht="14.25" customHeight="1" x14ac:dyDescent="0.25">
      <c r="A498" s="406" t="s">
        <v>81</v>
      </c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6"/>
      <c r="O498" s="406"/>
      <c r="P498" s="406"/>
      <c r="Q498" s="406"/>
      <c r="R498" s="406"/>
      <c r="S498" s="406"/>
      <c r="T498" s="406"/>
      <c r="U498" s="406"/>
      <c r="V498" s="406"/>
      <c r="W498" s="406"/>
      <c r="X498" s="406"/>
      <c r="Y498" s="67"/>
      <c r="Z498" s="67"/>
    </row>
    <row r="499" spans="1:53" ht="27" customHeight="1" x14ac:dyDescent="0.25">
      <c r="A499" s="64" t="s">
        <v>717</v>
      </c>
      <c r="B499" s="64" t="s">
        <v>718</v>
      </c>
      <c r="C499" s="37">
        <v>4301051310</v>
      </c>
      <c r="D499" s="407">
        <v>4680115880870</v>
      </c>
      <c r="E499" s="407"/>
      <c r="F499" s="63">
        <v>1.3</v>
      </c>
      <c r="G499" s="38">
        <v>6</v>
      </c>
      <c r="H499" s="63">
        <v>7.8</v>
      </c>
      <c r="I499" s="63">
        <v>8.3640000000000008</v>
      </c>
      <c r="J499" s="38">
        <v>56</v>
      </c>
      <c r="K499" s="38" t="s">
        <v>117</v>
      </c>
      <c r="L499" s="39" t="s">
        <v>138</v>
      </c>
      <c r="M499" s="38">
        <v>40</v>
      </c>
      <c r="N499" s="6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409"/>
      <c r="P499" s="409"/>
      <c r="Q499" s="409"/>
      <c r="R499" s="410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t="27" customHeight="1" x14ac:dyDescent="0.25">
      <c r="A500" s="64" t="s">
        <v>719</v>
      </c>
      <c r="B500" s="64" t="s">
        <v>720</v>
      </c>
      <c r="C500" s="37">
        <v>4301051510</v>
      </c>
      <c r="D500" s="407">
        <v>4640242180540</v>
      </c>
      <c r="E500" s="407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117</v>
      </c>
      <c r="L500" s="39" t="s">
        <v>79</v>
      </c>
      <c r="M500" s="38">
        <v>30</v>
      </c>
      <c r="N500" s="684" t="s">
        <v>721</v>
      </c>
      <c r="O500" s="409"/>
      <c r="P500" s="409"/>
      <c r="Q500" s="409"/>
      <c r="R500" s="410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2" t="s">
        <v>66</v>
      </c>
    </row>
    <row r="501" spans="1:53" ht="27" customHeight="1" x14ac:dyDescent="0.25">
      <c r="A501" s="64" t="s">
        <v>722</v>
      </c>
      <c r="B501" s="64" t="s">
        <v>723</v>
      </c>
      <c r="C501" s="37">
        <v>4301051390</v>
      </c>
      <c r="D501" s="407">
        <v>4640242181233</v>
      </c>
      <c r="E501" s="407"/>
      <c r="F501" s="63">
        <v>0.3</v>
      </c>
      <c r="G501" s="38">
        <v>6</v>
      </c>
      <c r="H501" s="63">
        <v>1.8</v>
      </c>
      <c r="I501" s="63">
        <v>1.984</v>
      </c>
      <c r="J501" s="38">
        <v>234</v>
      </c>
      <c r="K501" s="38" t="s">
        <v>194</v>
      </c>
      <c r="L501" s="39" t="s">
        <v>79</v>
      </c>
      <c r="M501" s="38">
        <v>40</v>
      </c>
      <c r="N501" s="685" t="s">
        <v>724</v>
      </c>
      <c r="O501" s="409"/>
      <c r="P501" s="409"/>
      <c r="Q501" s="409"/>
      <c r="R501" s="410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3" t="s">
        <v>66</v>
      </c>
    </row>
    <row r="502" spans="1:53" ht="27" customHeight="1" x14ac:dyDescent="0.25">
      <c r="A502" s="64" t="s">
        <v>725</v>
      </c>
      <c r="B502" s="64" t="s">
        <v>726</v>
      </c>
      <c r="C502" s="37">
        <v>4301051508</v>
      </c>
      <c r="D502" s="407">
        <v>4640242180557</v>
      </c>
      <c r="E502" s="407"/>
      <c r="F502" s="63">
        <v>0.5</v>
      </c>
      <c r="G502" s="38">
        <v>6</v>
      </c>
      <c r="H502" s="63">
        <v>3</v>
      </c>
      <c r="I502" s="63">
        <v>3.2839999999999998</v>
      </c>
      <c r="J502" s="38">
        <v>156</v>
      </c>
      <c r="K502" s="38" t="s">
        <v>80</v>
      </c>
      <c r="L502" s="39" t="s">
        <v>79</v>
      </c>
      <c r="M502" s="38">
        <v>30</v>
      </c>
      <c r="N502" s="687" t="s">
        <v>727</v>
      </c>
      <c r="O502" s="409"/>
      <c r="P502" s="409"/>
      <c r="Q502" s="409"/>
      <c r="R502" s="410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4" t="s">
        <v>66</v>
      </c>
    </row>
    <row r="503" spans="1:53" ht="27" customHeight="1" x14ac:dyDescent="0.25">
      <c r="A503" s="64" t="s">
        <v>728</v>
      </c>
      <c r="B503" s="64" t="s">
        <v>729</v>
      </c>
      <c r="C503" s="37">
        <v>4301051448</v>
      </c>
      <c r="D503" s="407">
        <v>4640242181226</v>
      </c>
      <c r="E503" s="407"/>
      <c r="F503" s="63">
        <v>0.3</v>
      </c>
      <c r="G503" s="38">
        <v>6</v>
      </c>
      <c r="H503" s="63">
        <v>1.8</v>
      </c>
      <c r="I503" s="63">
        <v>1.972</v>
      </c>
      <c r="J503" s="38">
        <v>234</v>
      </c>
      <c r="K503" s="38" t="s">
        <v>194</v>
      </c>
      <c r="L503" s="39" t="s">
        <v>79</v>
      </c>
      <c r="M503" s="38">
        <v>30</v>
      </c>
      <c r="N503" s="688" t="s">
        <v>730</v>
      </c>
      <c r="O503" s="409"/>
      <c r="P503" s="409"/>
      <c r="Q503" s="409"/>
      <c r="R503" s="410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5" t="s">
        <v>66</v>
      </c>
    </row>
    <row r="504" spans="1:53" x14ac:dyDescent="0.2">
      <c r="A504" s="414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5"/>
      <c r="N504" s="411" t="s">
        <v>43</v>
      </c>
      <c r="O504" s="412"/>
      <c r="P504" s="412"/>
      <c r="Q504" s="412"/>
      <c r="R504" s="412"/>
      <c r="S504" s="412"/>
      <c r="T504" s="413"/>
      <c r="U504" s="43" t="s">
        <v>42</v>
      </c>
      <c r="V504" s="44">
        <f>IFERROR(V499/H499,"0")+IFERROR(V500/H500,"0")+IFERROR(V501/H501,"0")+IFERROR(V502/H502,"0")+IFERROR(V503/H503,"0")</f>
        <v>0</v>
      </c>
      <c r="W504" s="44">
        <f>IFERROR(W499/H499,"0")+IFERROR(W500/H500,"0")+IFERROR(W501/H501,"0")+IFERROR(W502/H502,"0")+IFERROR(W503/H503,"0")</f>
        <v>0</v>
      </c>
      <c r="X504" s="44">
        <f>IFERROR(IF(X499="",0,X499),"0")+IFERROR(IF(X500="",0,X500),"0")+IFERROR(IF(X501="",0,X501),"0")+IFERROR(IF(X502="",0,X502),"0")+IFERROR(IF(X503="",0,X503),"0")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414"/>
      <c r="B505" s="414"/>
      <c r="C505" s="414"/>
      <c r="D505" s="414"/>
      <c r="E505" s="414"/>
      <c r="F505" s="414"/>
      <c r="G505" s="414"/>
      <c r="H505" s="414"/>
      <c r="I505" s="414"/>
      <c r="J505" s="414"/>
      <c r="K505" s="414"/>
      <c r="L505" s="414"/>
      <c r="M505" s="415"/>
      <c r="N505" s="411" t="s">
        <v>43</v>
      </c>
      <c r="O505" s="412"/>
      <c r="P505" s="412"/>
      <c r="Q505" s="412"/>
      <c r="R505" s="412"/>
      <c r="S505" s="412"/>
      <c r="T505" s="413"/>
      <c r="U505" s="43" t="s">
        <v>0</v>
      </c>
      <c r="V505" s="44">
        <f>IFERROR(SUM(V499:V503),"0")</f>
        <v>0</v>
      </c>
      <c r="W505" s="44">
        <f>IFERROR(SUM(W499:W503),"0")</f>
        <v>0</v>
      </c>
      <c r="X505" s="43"/>
      <c r="Y505" s="68"/>
      <c r="Z505" s="68"/>
    </row>
    <row r="506" spans="1:53" ht="15" customHeight="1" x14ac:dyDescent="0.2">
      <c r="A506" s="414"/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692"/>
      <c r="N506" s="689" t="s">
        <v>36</v>
      </c>
      <c r="O506" s="690"/>
      <c r="P506" s="690"/>
      <c r="Q506" s="690"/>
      <c r="R506" s="690"/>
      <c r="S506" s="690"/>
      <c r="T506" s="691"/>
      <c r="U506" s="43" t="s">
        <v>0</v>
      </c>
      <c r="V506" s="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800</v>
      </c>
      <c r="W506" s="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803.4</v>
      </c>
      <c r="X506" s="43"/>
      <c r="Y506" s="68"/>
      <c r="Z506" s="68"/>
    </row>
    <row r="507" spans="1:53" x14ac:dyDescent="0.2">
      <c r="A507" s="414"/>
      <c r="B507" s="414"/>
      <c r="C507" s="414"/>
      <c r="D507" s="414"/>
      <c r="E507" s="414"/>
      <c r="F507" s="414"/>
      <c r="G507" s="414"/>
      <c r="H507" s="414"/>
      <c r="I507" s="414"/>
      <c r="J507" s="414"/>
      <c r="K507" s="414"/>
      <c r="L507" s="414"/>
      <c r="M507" s="692"/>
      <c r="N507" s="689" t="s">
        <v>37</v>
      </c>
      <c r="O507" s="690"/>
      <c r="P507" s="690"/>
      <c r="Q507" s="690"/>
      <c r="R507" s="690"/>
      <c r="S507" s="690"/>
      <c r="T507" s="691"/>
      <c r="U507" s="43" t="s">
        <v>0</v>
      </c>
      <c r="V507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857.23076923076928</v>
      </c>
      <c r="W507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860.87400000000002</v>
      </c>
      <c r="X507" s="43"/>
      <c r="Y507" s="68"/>
      <c r="Z507" s="68"/>
    </row>
    <row r="508" spans="1:53" x14ac:dyDescent="0.2">
      <c r="A508" s="414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692"/>
      <c r="N508" s="689" t="s">
        <v>38</v>
      </c>
      <c r="O508" s="690"/>
      <c r="P508" s="690"/>
      <c r="Q508" s="690"/>
      <c r="R508" s="690"/>
      <c r="S508" s="690"/>
      <c r="T508" s="691"/>
      <c r="U508" s="43" t="s">
        <v>23</v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2</v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2</v>
      </c>
      <c r="X508" s="43"/>
      <c r="Y508" s="68"/>
      <c r="Z508" s="68"/>
    </row>
    <row r="509" spans="1:53" x14ac:dyDescent="0.2">
      <c r="A509" s="414"/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692"/>
      <c r="N509" s="689" t="s">
        <v>39</v>
      </c>
      <c r="O509" s="690"/>
      <c r="P509" s="690"/>
      <c r="Q509" s="690"/>
      <c r="R509" s="690"/>
      <c r="S509" s="690"/>
      <c r="T509" s="691"/>
      <c r="U509" s="43" t="s">
        <v>0</v>
      </c>
      <c r="V509" s="44">
        <f>GrossWeightTotal+PalletQtyTotal*25</f>
        <v>907.23076923076928</v>
      </c>
      <c r="W509" s="44">
        <f>GrossWeightTotalR+PalletQtyTotalR*25</f>
        <v>910.87400000000002</v>
      </c>
      <c r="X509" s="43"/>
      <c r="Y509" s="68"/>
      <c r="Z509" s="68"/>
    </row>
    <row r="510" spans="1:53" x14ac:dyDescent="0.2">
      <c r="A510" s="414"/>
      <c r="B510" s="414"/>
      <c r="C510" s="414"/>
      <c r="D510" s="414"/>
      <c r="E510" s="414"/>
      <c r="F510" s="414"/>
      <c r="G510" s="414"/>
      <c r="H510" s="414"/>
      <c r="I510" s="414"/>
      <c r="J510" s="414"/>
      <c r="K510" s="414"/>
      <c r="L510" s="414"/>
      <c r="M510" s="692"/>
      <c r="N510" s="689" t="s">
        <v>40</v>
      </c>
      <c r="O510" s="690"/>
      <c r="P510" s="690"/>
      <c r="Q510" s="690"/>
      <c r="R510" s="690"/>
      <c r="S510" s="690"/>
      <c r="T510" s="691"/>
      <c r="U510" s="43" t="s">
        <v>23</v>
      </c>
      <c r="V510" s="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102.56410256410257</v>
      </c>
      <c r="W510" s="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103</v>
      </c>
      <c r="X510" s="43"/>
      <c r="Y510" s="68"/>
      <c r="Z510" s="68"/>
    </row>
    <row r="511" spans="1:53" ht="14.25" x14ac:dyDescent="0.2">
      <c r="A511" s="414"/>
      <c r="B511" s="414"/>
      <c r="C511" s="414"/>
      <c r="D511" s="414"/>
      <c r="E511" s="414"/>
      <c r="F511" s="414"/>
      <c r="G511" s="414"/>
      <c r="H511" s="414"/>
      <c r="I511" s="414"/>
      <c r="J511" s="414"/>
      <c r="K511" s="414"/>
      <c r="L511" s="414"/>
      <c r="M511" s="692"/>
      <c r="N511" s="689" t="s">
        <v>41</v>
      </c>
      <c r="O511" s="690"/>
      <c r="P511" s="690"/>
      <c r="Q511" s="690"/>
      <c r="R511" s="690"/>
      <c r="S511" s="690"/>
      <c r="T511" s="691"/>
      <c r="U511" s="46" t="s">
        <v>54</v>
      </c>
      <c r="V511" s="43"/>
      <c r="W511" s="43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2.2402499999999996</v>
      </c>
      <c r="Y511" s="68"/>
      <c r="Z511" s="68"/>
    </row>
    <row r="512" spans="1:53" ht="13.5" thickBot="1" x14ac:dyDescent="0.25"/>
    <row r="513" spans="1:29" ht="27" thickTop="1" thickBot="1" x14ac:dyDescent="0.25">
      <c r="A513" s="47" t="s">
        <v>9</v>
      </c>
      <c r="B513" s="72" t="s">
        <v>75</v>
      </c>
      <c r="C513" s="686" t="s">
        <v>111</v>
      </c>
      <c r="D513" s="686" t="s">
        <v>111</v>
      </c>
      <c r="E513" s="686" t="s">
        <v>111</v>
      </c>
      <c r="F513" s="686" t="s">
        <v>111</v>
      </c>
      <c r="G513" s="686" t="s">
        <v>267</v>
      </c>
      <c r="H513" s="686" t="s">
        <v>267</v>
      </c>
      <c r="I513" s="686" t="s">
        <v>267</v>
      </c>
      <c r="J513" s="686" t="s">
        <v>267</v>
      </c>
      <c r="K513" s="693"/>
      <c r="L513" s="686" t="s">
        <v>267</v>
      </c>
      <c r="M513" s="686" t="s">
        <v>267</v>
      </c>
      <c r="N513" s="686" t="s">
        <v>267</v>
      </c>
      <c r="O513" s="686" t="s">
        <v>267</v>
      </c>
      <c r="P513" s="72" t="s">
        <v>496</v>
      </c>
      <c r="Q513" s="686" t="s">
        <v>500</v>
      </c>
      <c r="R513" s="686" t="s">
        <v>500</v>
      </c>
      <c r="S513" s="686" t="s">
        <v>556</v>
      </c>
      <c r="T513" s="686" t="s">
        <v>556</v>
      </c>
      <c r="U513" s="72" t="s">
        <v>643</v>
      </c>
      <c r="V513" s="72" t="s">
        <v>688</v>
      </c>
      <c r="Z513" s="61"/>
      <c r="AC513" s="1"/>
    </row>
    <row r="514" spans="1:29" ht="14.25" customHeight="1" thickTop="1" x14ac:dyDescent="0.2">
      <c r="A514" s="694" t="s">
        <v>10</v>
      </c>
      <c r="B514" s="686" t="s">
        <v>75</v>
      </c>
      <c r="C514" s="686" t="s">
        <v>112</v>
      </c>
      <c r="D514" s="686" t="s">
        <v>120</v>
      </c>
      <c r="E514" s="686" t="s">
        <v>111</v>
      </c>
      <c r="F514" s="686" t="s">
        <v>258</v>
      </c>
      <c r="G514" s="686" t="s">
        <v>268</v>
      </c>
      <c r="H514" s="686" t="s">
        <v>275</v>
      </c>
      <c r="I514" s="686" t="s">
        <v>295</v>
      </c>
      <c r="J514" s="686" t="s">
        <v>361</v>
      </c>
      <c r="K514" s="1"/>
      <c r="L514" s="686" t="s">
        <v>364</v>
      </c>
      <c r="M514" s="686" t="s">
        <v>384</v>
      </c>
      <c r="N514" s="686" t="s">
        <v>468</v>
      </c>
      <c r="O514" s="686" t="s">
        <v>487</v>
      </c>
      <c r="P514" s="686" t="s">
        <v>497</v>
      </c>
      <c r="Q514" s="686" t="s">
        <v>501</v>
      </c>
      <c r="R514" s="686" t="s">
        <v>530</v>
      </c>
      <c r="S514" s="686" t="s">
        <v>557</v>
      </c>
      <c r="T514" s="686" t="s">
        <v>613</v>
      </c>
      <c r="U514" s="686" t="s">
        <v>643</v>
      </c>
      <c r="V514" s="686" t="s">
        <v>689</v>
      </c>
      <c r="Z514" s="61"/>
      <c r="AC514" s="1"/>
    </row>
    <row r="515" spans="1:29" ht="13.5" thickBot="1" x14ac:dyDescent="0.25">
      <c r="A515" s="695"/>
      <c r="B515" s="686"/>
      <c r="C515" s="686"/>
      <c r="D515" s="686"/>
      <c r="E515" s="686"/>
      <c r="F515" s="686"/>
      <c r="G515" s="686"/>
      <c r="H515" s="686"/>
      <c r="I515" s="686"/>
      <c r="J515" s="686"/>
      <c r="K515" s="1"/>
      <c r="L515" s="686"/>
      <c r="M515" s="686"/>
      <c r="N515" s="686"/>
      <c r="O515" s="686"/>
      <c r="P515" s="686"/>
      <c r="Q515" s="686"/>
      <c r="R515" s="686"/>
      <c r="S515" s="686"/>
      <c r="T515" s="686"/>
      <c r="U515" s="686"/>
      <c r="V515" s="686"/>
      <c r="Z515" s="61"/>
      <c r="AC515" s="1"/>
    </row>
    <row r="516" spans="1:29" ht="18" thickTop="1" thickBot="1" x14ac:dyDescent="0.25">
      <c r="A516" s="47" t="s">
        <v>13</v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53">
        <f>IFERROR(W51*1,"0")+IFERROR(W52*1,"0")</f>
        <v>0</v>
      </c>
      <c r="D516" s="53">
        <f>IFERROR(W57*1,"0")+IFERROR(W58*1,"0")+IFERROR(W59*1,"0")+IFERROR(W60*1,"0")</f>
        <v>0</v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53">
        <f>IFERROR(W134*1,"0")+IFERROR(W135*1,"0")+IFERROR(W136*1,"0")+IFERROR(W137*1,"0")</f>
        <v>0</v>
      </c>
      <c r="G516" s="53">
        <f>IFERROR(W143*1,"0")+IFERROR(W144*1,"0")+IFERROR(W145*1,"0")</f>
        <v>0</v>
      </c>
      <c r="H516" s="53">
        <f>IFERROR(W150*1,"0")+IFERROR(W151*1,"0")+IFERROR(W152*1,"0")+IFERROR(W153*1,"0")+IFERROR(W154*1,"0")+IFERROR(W155*1,"0")+IFERROR(W156*1,"0")+IFERROR(W157*1,"0")+IFERROR(W158*1,"0")</f>
        <v>0</v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53">
        <f>IFERROR(W208*1,"0")</f>
        <v>0</v>
      </c>
      <c r="K516" s="1"/>
      <c r="L516" s="53">
        <f>IFERROR(W213*1,"0")+IFERROR(W214*1,"0")+IFERROR(W215*1,"0")+IFERROR(W216*1,"0")+IFERROR(W217*1,"0")+IFERROR(W218*1,"0")</f>
        <v>0</v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803.4</v>
      </c>
      <c r="N516" s="53">
        <f>IFERROR(W284*1,"0")+IFERROR(W285*1,"0")+IFERROR(W286*1,"0")+IFERROR(W287*1,"0")+IFERROR(W288*1,"0")+IFERROR(W289*1,"0")+IFERROR(W290*1,"0")+IFERROR(W291*1,"0")+IFERROR(W295*1,"0")+IFERROR(W296*1,"0")</f>
        <v>0</v>
      </c>
      <c r="O516" s="53">
        <f>IFERROR(W301*1,"0")+IFERROR(W305*1,"0")+IFERROR(W309*1,"0")+IFERROR(W313*1,"0")</f>
        <v>0</v>
      </c>
      <c r="P516" s="53">
        <f>IFERROR(W319*1,"0")</f>
        <v>0</v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0</v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0</v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0</v>
      </c>
      <c r="Z516" s="61"/>
      <c r="AC516" s="1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9">
    <mergeCell ref="U514:U515"/>
    <mergeCell ref="V514:V515"/>
    <mergeCell ref="C513:F513"/>
    <mergeCell ref="G513:O513"/>
    <mergeCell ref="Q513:R513"/>
    <mergeCell ref="S513:T513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J515"/>
    <mergeCell ref="L514:L515"/>
    <mergeCell ref="M514:M515"/>
    <mergeCell ref="N514:N515"/>
    <mergeCell ref="O514:O515"/>
    <mergeCell ref="P514:P515"/>
    <mergeCell ref="Q514:Q515"/>
    <mergeCell ref="R514:R515"/>
    <mergeCell ref="S514:S515"/>
    <mergeCell ref="T514:T515"/>
    <mergeCell ref="D502:E502"/>
    <mergeCell ref="N502:R502"/>
    <mergeCell ref="D503:E503"/>
    <mergeCell ref="N503:R503"/>
    <mergeCell ref="N504:T504"/>
    <mergeCell ref="A504:M505"/>
    <mergeCell ref="N505:T505"/>
    <mergeCell ref="N506:T506"/>
    <mergeCell ref="A506:M511"/>
    <mergeCell ref="N507:T507"/>
    <mergeCell ref="N508:T508"/>
    <mergeCell ref="N509:T509"/>
    <mergeCell ref="N510:T510"/>
    <mergeCell ref="N511:T511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N489:T489"/>
    <mergeCell ref="A489:M490"/>
    <mergeCell ref="N490:T490"/>
    <mergeCell ref="A478:X478"/>
    <mergeCell ref="A479:X479"/>
    <mergeCell ref="A480:X480"/>
    <mergeCell ref="D481:E481"/>
    <mergeCell ref="N481:R481"/>
    <mergeCell ref="D482:E482"/>
    <mergeCell ref="N482:R482"/>
    <mergeCell ref="D483:E483"/>
    <mergeCell ref="N483:R483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A375:X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A350:X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19:E319"/>
    <mergeCell ref="N319:R319"/>
    <mergeCell ref="N320:T320"/>
    <mergeCell ref="A320:M321"/>
    <mergeCell ref="N321:T321"/>
    <mergeCell ref="A322:X322"/>
    <mergeCell ref="A323:X323"/>
    <mergeCell ref="A324:X324"/>
    <mergeCell ref="D325:E325"/>
    <mergeCell ref="N325:R325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9"/>
    </row>
    <row r="3" spans="2:8" x14ac:dyDescent="0.2">
      <c r="B3" s="54" t="s">
        <v>732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734</v>
      </c>
      <c r="C6" s="54" t="s">
        <v>735</v>
      </c>
      <c r="D6" s="54" t="s">
        <v>736</v>
      </c>
      <c r="E6" s="54" t="s">
        <v>48</v>
      </c>
    </row>
    <row r="7" spans="2:8" x14ac:dyDescent="0.2">
      <c r="B7" s="54" t="s">
        <v>737</v>
      </c>
      <c r="C7" s="54" t="s">
        <v>738</v>
      </c>
      <c r="D7" s="54" t="s">
        <v>739</v>
      </c>
      <c r="E7" s="54" t="s">
        <v>48</v>
      </c>
    </row>
    <row r="8" spans="2:8" x14ac:dyDescent="0.2">
      <c r="B8" s="54" t="s">
        <v>740</v>
      </c>
      <c r="C8" s="54" t="s">
        <v>741</v>
      </c>
      <c r="D8" s="54" t="s">
        <v>742</v>
      </c>
      <c r="E8" s="54" t="s">
        <v>48</v>
      </c>
    </row>
    <row r="9" spans="2:8" x14ac:dyDescent="0.2">
      <c r="B9" s="54" t="s">
        <v>743</v>
      </c>
      <c r="C9" s="54" t="s">
        <v>744</v>
      </c>
      <c r="D9" s="54" t="s">
        <v>745</v>
      </c>
      <c r="E9" s="54" t="s">
        <v>48</v>
      </c>
    </row>
    <row r="10" spans="2:8" x14ac:dyDescent="0.2">
      <c r="B10" s="54" t="s">
        <v>746</v>
      </c>
      <c r="C10" s="54" t="s">
        <v>747</v>
      </c>
      <c r="D10" s="54" t="s">
        <v>748</v>
      </c>
      <c r="E10" s="54" t="s">
        <v>48</v>
      </c>
    </row>
    <row r="11" spans="2:8" x14ac:dyDescent="0.2">
      <c r="B11" s="54" t="s">
        <v>749</v>
      </c>
      <c r="C11" s="54" t="s">
        <v>750</v>
      </c>
      <c r="D11" s="54" t="s">
        <v>751</v>
      </c>
      <c r="E11" s="54" t="s">
        <v>48</v>
      </c>
    </row>
    <row r="13" spans="2:8" x14ac:dyDescent="0.2">
      <c r="B13" s="54" t="s">
        <v>752</v>
      </c>
      <c r="C13" s="54" t="s">
        <v>735</v>
      </c>
      <c r="D13" s="54" t="s">
        <v>48</v>
      </c>
      <c r="E13" s="54" t="s">
        <v>48</v>
      </c>
    </row>
    <row r="15" spans="2:8" x14ac:dyDescent="0.2">
      <c r="B15" s="54" t="s">
        <v>753</v>
      </c>
      <c r="C15" s="54" t="s">
        <v>738</v>
      </c>
      <c r="D15" s="54" t="s">
        <v>48</v>
      </c>
      <c r="E15" s="54" t="s">
        <v>48</v>
      </c>
    </row>
    <row r="17" spans="2:5" x14ac:dyDescent="0.2">
      <c r="B17" s="54" t="s">
        <v>754</v>
      </c>
      <c r="C17" s="54" t="s">
        <v>741</v>
      </c>
      <c r="D17" s="54" t="s">
        <v>48</v>
      </c>
      <c r="E17" s="54" t="s">
        <v>48</v>
      </c>
    </row>
    <row r="19" spans="2:5" x14ac:dyDescent="0.2">
      <c r="B19" s="54" t="s">
        <v>755</v>
      </c>
      <c r="C19" s="54" t="s">
        <v>744</v>
      </c>
      <c r="D19" s="54" t="s">
        <v>48</v>
      </c>
      <c r="E19" s="54" t="s">
        <v>48</v>
      </c>
    </row>
    <row r="21" spans="2:5" x14ac:dyDescent="0.2">
      <c r="B21" s="54" t="s">
        <v>756</v>
      </c>
      <c r="C21" s="54" t="s">
        <v>747</v>
      </c>
      <c r="D21" s="54" t="s">
        <v>48</v>
      </c>
      <c r="E21" s="54" t="s">
        <v>48</v>
      </c>
    </row>
    <row r="23" spans="2:5" x14ac:dyDescent="0.2">
      <c r="B23" s="54" t="s">
        <v>757</v>
      </c>
      <c r="C23" s="54" t="s">
        <v>750</v>
      </c>
      <c r="D23" s="54" t="s">
        <v>48</v>
      </c>
      <c r="E23" s="54" t="s">
        <v>48</v>
      </c>
    </row>
    <row r="25" spans="2:5" x14ac:dyDescent="0.2">
      <c r="B25" s="54" t="s">
        <v>758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768</v>
      </c>
      <c r="C35" s="54" t="s">
        <v>48</v>
      </c>
      <c r="D35" s="54" t="s">
        <v>48</v>
      </c>
      <c r="E35" s="54" t="s">
        <v>48</v>
      </c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