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3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8" i="2" l="1"/>
  <c r="V507" i="2"/>
  <c r="V505" i="2"/>
  <c r="V504" i="2"/>
  <c r="W503" i="2"/>
  <c r="X503" i="2" s="1"/>
  <c r="X502" i="2"/>
  <c r="W502" i="2"/>
  <c r="W501" i="2"/>
  <c r="X501" i="2" s="1"/>
  <c r="W500" i="2"/>
  <c r="X500" i="2" s="1"/>
  <c r="W499" i="2"/>
  <c r="W505" i="2" s="1"/>
  <c r="N499" i="2"/>
  <c r="V497" i="2"/>
  <c r="V496" i="2"/>
  <c r="W495" i="2"/>
  <c r="X495" i="2" s="1"/>
  <c r="W494" i="2"/>
  <c r="X494" i="2" s="1"/>
  <c r="W493" i="2"/>
  <c r="X493" i="2" s="1"/>
  <c r="W492" i="2"/>
  <c r="W497" i="2" s="1"/>
  <c r="V490" i="2"/>
  <c r="W489" i="2"/>
  <c r="V489" i="2"/>
  <c r="X488" i="2"/>
  <c r="X489" i="2" s="1"/>
  <c r="W488" i="2"/>
  <c r="X487" i="2"/>
  <c r="W487" i="2"/>
  <c r="W490" i="2" s="1"/>
  <c r="V485" i="2"/>
  <c r="V484" i="2"/>
  <c r="X483" i="2"/>
  <c r="W483" i="2"/>
  <c r="W482" i="2"/>
  <c r="X482" i="2" s="1"/>
  <c r="W481" i="2"/>
  <c r="V477" i="2"/>
  <c r="V476" i="2"/>
  <c r="W475" i="2"/>
  <c r="X475" i="2" s="1"/>
  <c r="N475" i="2"/>
  <c r="W474" i="2"/>
  <c r="X474" i="2" s="1"/>
  <c r="N474" i="2"/>
  <c r="X473" i="2"/>
  <c r="W473" i="2"/>
  <c r="W477" i="2" s="1"/>
  <c r="V471" i="2"/>
  <c r="V470" i="2"/>
  <c r="X469" i="2"/>
  <c r="W469" i="2"/>
  <c r="W468" i="2"/>
  <c r="X468" i="2" s="1"/>
  <c r="W467" i="2"/>
  <c r="X467" i="2" s="1"/>
  <c r="W466" i="2"/>
  <c r="X466" i="2" s="1"/>
  <c r="N466" i="2"/>
  <c r="W465" i="2"/>
  <c r="X465" i="2" s="1"/>
  <c r="N465" i="2"/>
  <c r="W464" i="2"/>
  <c r="X464" i="2" s="1"/>
  <c r="N464" i="2"/>
  <c r="V462" i="2"/>
  <c r="V461" i="2"/>
  <c r="W460" i="2"/>
  <c r="X460" i="2" s="1"/>
  <c r="N460" i="2"/>
  <c r="W459" i="2"/>
  <c r="X459" i="2" s="1"/>
  <c r="X461" i="2" s="1"/>
  <c r="N459" i="2"/>
  <c r="V457" i="2"/>
  <c r="V456" i="2"/>
  <c r="W455" i="2"/>
  <c r="X455" i="2" s="1"/>
  <c r="N455" i="2"/>
  <c r="W454" i="2"/>
  <c r="X454" i="2" s="1"/>
  <c r="N454" i="2"/>
  <c r="W453" i="2"/>
  <c r="X453" i="2" s="1"/>
  <c r="N453" i="2"/>
  <c r="W452" i="2"/>
  <c r="X452" i="2" s="1"/>
  <c r="N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N447" i="2"/>
  <c r="V443" i="2"/>
  <c r="V442" i="2"/>
  <c r="X441" i="2"/>
  <c r="X442" i="2" s="1"/>
  <c r="W441" i="2"/>
  <c r="W443" i="2" s="1"/>
  <c r="V439" i="2"/>
  <c r="V438" i="2"/>
  <c r="W437" i="2"/>
  <c r="X437" i="2" s="1"/>
  <c r="X438" i="2" s="1"/>
  <c r="W435" i="2"/>
  <c r="V435" i="2"/>
  <c r="W434" i="2"/>
  <c r="V434" i="2"/>
  <c r="X433" i="2"/>
  <c r="X434" i="2" s="1"/>
  <c r="W433" i="2"/>
  <c r="V431" i="2"/>
  <c r="V430" i="2"/>
  <c r="X429" i="2"/>
  <c r="W429" i="2"/>
  <c r="N429" i="2"/>
  <c r="X428" i="2"/>
  <c r="W428" i="2"/>
  <c r="N428" i="2"/>
  <c r="X427" i="2"/>
  <c r="W427" i="2"/>
  <c r="N427" i="2"/>
  <c r="X426" i="2"/>
  <c r="W426" i="2"/>
  <c r="W425" i="2"/>
  <c r="X425" i="2" s="1"/>
  <c r="N425" i="2"/>
  <c r="W424" i="2"/>
  <c r="X424" i="2" s="1"/>
  <c r="N424" i="2"/>
  <c r="W423" i="2"/>
  <c r="W430" i="2" s="1"/>
  <c r="N423" i="2"/>
  <c r="V421" i="2"/>
  <c r="W420" i="2"/>
  <c r="V420" i="2"/>
  <c r="W419" i="2"/>
  <c r="X419" i="2" s="1"/>
  <c r="N419" i="2"/>
  <c r="W418" i="2"/>
  <c r="N418" i="2"/>
  <c r="V415" i="2"/>
  <c r="V414" i="2"/>
  <c r="X413" i="2"/>
  <c r="W413" i="2"/>
  <c r="W412" i="2"/>
  <c r="X412" i="2" s="1"/>
  <c r="W411" i="2"/>
  <c r="W414" i="2" s="1"/>
  <c r="X410" i="2"/>
  <c r="W410" i="2"/>
  <c r="W415" i="2" s="1"/>
  <c r="W408" i="2"/>
  <c r="V408" i="2"/>
  <c r="W407" i="2"/>
  <c r="V407" i="2"/>
  <c r="W406" i="2"/>
  <c r="X406" i="2" s="1"/>
  <c r="X407" i="2" s="1"/>
  <c r="N406" i="2"/>
  <c r="V404" i="2"/>
  <c r="V403" i="2"/>
  <c r="X402" i="2"/>
  <c r="W402" i="2"/>
  <c r="N402" i="2"/>
  <c r="X401" i="2"/>
  <c r="W401" i="2"/>
  <c r="N401" i="2"/>
  <c r="X400" i="2"/>
  <c r="W400" i="2"/>
  <c r="W404" i="2" s="1"/>
  <c r="N400" i="2"/>
  <c r="W399" i="2"/>
  <c r="W403" i="2" s="1"/>
  <c r="N399" i="2"/>
  <c r="V397" i="2"/>
  <c r="V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V381" i="2"/>
  <c r="V380" i="2"/>
  <c r="X379" i="2"/>
  <c r="W379" i="2"/>
  <c r="N379" i="2"/>
  <c r="X378" i="2"/>
  <c r="X380" i="2" s="1"/>
  <c r="W378" i="2"/>
  <c r="N378" i="2"/>
  <c r="V374" i="2"/>
  <c r="V373" i="2"/>
  <c r="W372" i="2"/>
  <c r="W373" i="2" s="1"/>
  <c r="N372" i="2"/>
  <c r="V370" i="2"/>
  <c r="V369" i="2"/>
  <c r="W368" i="2"/>
  <c r="X368" i="2" s="1"/>
  <c r="N368" i="2"/>
  <c r="W367" i="2"/>
  <c r="X367" i="2" s="1"/>
  <c r="N367" i="2"/>
  <c r="W366" i="2"/>
  <c r="X366" i="2" s="1"/>
  <c r="N366" i="2"/>
  <c r="W365" i="2"/>
  <c r="W369" i="2" s="1"/>
  <c r="N365" i="2"/>
  <c r="V363" i="2"/>
  <c r="V362" i="2"/>
  <c r="X361" i="2"/>
  <c r="W361" i="2"/>
  <c r="N361" i="2"/>
  <c r="W360" i="2"/>
  <c r="W363" i="2" s="1"/>
  <c r="N360" i="2"/>
  <c r="V358" i="2"/>
  <c r="V357" i="2"/>
  <c r="X356" i="2"/>
  <c r="W356" i="2"/>
  <c r="N356" i="2"/>
  <c r="W355" i="2"/>
  <c r="X355" i="2" s="1"/>
  <c r="X354" i="2"/>
  <c r="W354" i="2"/>
  <c r="N354" i="2"/>
  <c r="W353" i="2"/>
  <c r="X353" i="2" s="1"/>
  <c r="N353" i="2"/>
  <c r="W352" i="2"/>
  <c r="W358" i="2" s="1"/>
  <c r="N352" i="2"/>
  <c r="V349" i="2"/>
  <c r="V348" i="2"/>
  <c r="W347" i="2"/>
  <c r="W349" i="2" s="1"/>
  <c r="N347" i="2"/>
  <c r="V345" i="2"/>
  <c r="V344" i="2"/>
  <c r="W343" i="2"/>
  <c r="X343" i="2" s="1"/>
  <c r="N343" i="2"/>
  <c r="W342" i="2"/>
  <c r="X342" i="2" s="1"/>
  <c r="V340" i="2"/>
  <c r="V339" i="2"/>
  <c r="X338" i="2"/>
  <c r="W338" i="2"/>
  <c r="N338" i="2"/>
  <c r="X337" i="2"/>
  <c r="W337" i="2"/>
  <c r="W336" i="2"/>
  <c r="X336" i="2" s="1"/>
  <c r="X339" i="2" s="1"/>
  <c r="N336" i="2"/>
  <c r="V334" i="2"/>
  <c r="V333" i="2"/>
  <c r="W332" i="2"/>
  <c r="X332" i="2" s="1"/>
  <c r="N332" i="2"/>
  <c r="X331" i="2"/>
  <c r="W331" i="2"/>
  <c r="N331" i="2"/>
  <c r="W330" i="2"/>
  <c r="X330" i="2" s="1"/>
  <c r="N330" i="2"/>
  <c r="W329" i="2"/>
  <c r="X329" i="2" s="1"/>
  <c r="X328" i="2"/>
  <c r="W328" i="2"/>
  <c r="N328" i="2"/>
  <c r="W327" i="2"/>
  <c r="X327" i="2" s="1"/>
  <c r="N327" i="2"/>
  <c r="X326" i="2"/>
  <c r="W326" i="2"/>
  <c r="N326" i="2"/>
  <c r="W325" i="2"/>
  <c r="X325" i="2" s="1"/>
  <c r="N325" i="2"/>
  <c r="V321" i="2"/>
  <c r="V320" i="2"/>
  <c r="W319" i="2"/>
  <c r="X319" i="2" s="1"/>
  <c r="X320" i="2" s="1"/>
  <c r="N319" i="2"/>
  <c r="W315" i="2"/>
  <c r="V315" i="2"/>
  <c r="V314" i="2"/>
  <c r="W313" i="2"/>
  <c r="X313" i="2" s="1"/>
  <c r="X314" i="2" s="1"/>
  <c r="N313" i="2"/>
  <c r="W311" i="2"/>
  <c r="V311" i="2"/>
  <c r="X310" i="2"/>
  <c r="W310" i="2"/>
  <c r="V310" i="2"/>
  <c r="X309" i="2"/>
  <c r="W309" i="2"/>
  <c r="N309" i="2"/>
  <c r="V307" i="2"/>
  <c r="V306" i="2"/>
  <c r="W305" i="2"/>
  <c r="X305" i="2" s="1"/>
  <c r="X306" i="2" s="1"/>
  <c r="N305" i="2"/>
  <c r="W303" i="2"/>
  <c r="V303" i="2"/>
  <c r="V302" i="2"/>
  <c r="W301" i="2"/>
  <c r="X301" i="2" s="1"/>
  <c r="X302" i="2" s="1"/>
  <c r="N301" i="2"/>
  <c r="V298" i="2"/>
  <c r="V297" i="2"/>
  <c r="X296" i="2"/>
  <c r="W296" i="2"/>
  <c r="N296" i="2"/>
  <c r="W295" i="2"/>
  <c r="W297" i="2" s="1"/>
  <c r="N295" i="2"/>
  <c r="V293" i="2"/>
  <c r="V292" i="2"/>
  <c r="X291" i="2"/>
  <c r="W291" i="2"/>
  <c r="N291" i="2"/>
  <c r="W290" i="2"/>
  <c r="X290" i="2" s="1"/>
  <c r="N290" i="2"/>
  <c r="W289" i="2"/>
  <c r="X289" i="2" s="1"/>
  <c r="N289" i="2"/>
  <c r="W288" i="2"/>
  <c r="N288" i="2"/>
  <c r="X287" i="2"/>
  <c r="W287" i="2"/>
  <c r="N287" i="2"/>
  <c r="X286" i="2"/>
  <c r="W286" i="2"/>
  <c r="W285" i="2"/>
  <c r="X285" i="2" s="1"/>
  <c r="N285" i="2"/>
  <c r="W284" i="2"/>
  <c r="X284" i="2" s="1"/>
  <c r="N284" i="2"/>
  <c r="V281" i="2"/>
  <c r="V280" i="2"/>
  <c r="X279" i="2"/>
  <c r="W279" i="2"/>
  <c r="N279" i="2"/>
  <c r="X278" i="2"/>
  <c r="W278" i="2"/>
  <c r="N278" i="2"/>
  <c r="X277" i="2"/>
  <c r="X280" i="2" s="1"/>
  <c r="W277" i="2"/>
  <c r="W281" i="2" s="1"/>
  <c r="N277" i="2"/>
  <c r="V275" i="2"/>
  <c r="V274" i="2"/>
  <c r="W273" i="2"/>
  <c r="X273" i="2" s="1"/>
  <c r="N273" i="2"/>
  <c r="W272" i="2"/>
  <c r="X272" i="2" s="1"/>
  <c r="W271" i="2"/>
  <c r="X271" i="2" s="1"/>
  <c r="X274" i="2" s="1"/>
  <c r="V269" i="2"/>
  <c r="V268" i="2"/>
  <c r="W267" i="2"/>
  <c r="X267" i="2" s="1"/>
  <c r="N267" i="2"/>
  <c r="W266" i="2"/>
  <c r="X266" i="2" s="1"/>
  <c r="N266" i="2"/>
  <c r="W265" i="2"/>
  <c r="X265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X255" i="2"/>
  <c r="W255" i="2"/>
  <c r="X254" i="2"/>
  <c r="W254" i="2"/>
  <c r="N254" i="2"/>
  <c r="W253" i="2"/>
  <c r="X253" i="2" s="1"/>
  <c r="N253" i="2"/>
  <c r="W252" i="2"/>
  <c r="W262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N245" i="2"/>
  <c r="V243" i="2"/>
  <c r="W242" i="2"/>
  <c r="V242" i="2"/>
  <c r="X241" i="2"/>
  <c r="X242" i="2" s="1"/>
  <c r="W241" i="2"/>
  <c r="W243" i="2" s="1"/>
  <c r="N241" i="2"/>
  <c r="V239" i="2"/>
  <c r="V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N231" i="2"/>
  <c r="W230" i="2"/>
  <c r="X230" i="2" s="1"/>
  <c r="N230" i="2"/>
  <c r="W229" i="2"/>
  <c r="X229" i="2" s="1"/>
  <c r="N229" i="2"/>
  <c r="W228" i="2"/>
  <c r="X228" i="2" s="1"/>
  <c r="N228" i="2"/>
  <c r="X227" i="2"/>
  <c r="W227" i="2"/>
  <c r="N227" i="2"/>
  <c r="W226" i="2"/>
  <c r="X226" i="2" s="1"/>
  <c r="N226" i="2"/>
  <c r="W225" i="2"/>
  <c r="X225" i="2" s="1"/>
  <c r="N225" i="2"/>
  <c r="W224" i="2"/>
  <c r="X224" i="2" s="1"/>
  <c r="N224" i="2"/>
  <c r="X223" i="2"/>
  <c r="W223" i="2"/>
  <c r="W239" i="2" s="1"/>
  <c r="N223" i="2"/>
  <c r="V220" i="2"/>
  <c r="V219" i="2"/>
  <c r="W218" i="2"/>
  <c r="X218" i="2" s="1"/>
  <c r="X217" i="2"/>
  <c r="W217" i="2"/>
  <c r="X216" i="2"/>
  <c r="W216" i="2"/>
  <c r="W215" i="2"/>
  <c r="X215" i="2" s="1"/>
  <c r="X214" i="2"/>
  <c r="W214" i="2"/>
  <c r="W213" i="2"/>
  <c r="W219" i="2" s="1"/>
  <c r="W210" i="2"/>
  <c r="V210" i="2"/>
  <c r="X209" i="2"/>
  <c r="W209" i="2"/>
  <c r="V209" i="2"/>
  <c r="X208" i="2"/>
  <c r="W208" i="2"/>
  <c r="J516" i="2" s="1"/>
  <c r="N208" i="2"/>
  <c r="V205" i="2"/>
  <c r="V204" i="2"/>
  <c r="W203" i="2"/>
  <c r="W204" i="2" s="1"/>
  <c r="N203" i="2"/>
  <c r="X202" i="2"/>
  <c r="W202" i="2"/>
  <c r="N202" i="2"/>
  <c r="W201" i="2"/>
  <c r="X201" i="2" s="1"/>
  <c r="W200" i="2"/>
  <c r="X200" i="2" s="1"/>
  <c r="V198" i="2"/>
  <c r="V197" i="2"/>
  <c r="W196" i="2"/>
  <c r="X196" i="2" s="1"/>
  <c r="N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W186" i="2"/>
  <c r="X186" i="2" s="1"/>
  <c r="W185" i="2"/>
  <c r="X185" i="2" s="1"/>
  <c r="N185" i="2"/>
  <c r="W184" i="2"/>
  <c r="X184" i="2" s="1"/>
  <c r="N184" i="2"/>
  <c r="X183" i="2"/>
  <c r="W183" i="2"/>
  <c r="W182" i="2"/>
  <c r="X182" i="2" s="1"/>
  <c r="N182" i="2"/>
  <c r="W181" i="2"/>
  <c r="X181" i="2" s="1"/>
  <c r="W180" i="2"/>
  <c r="X180" i="2" s="1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N173" i="2"/>
  <c r="V171" i="2"/>
  <c r="V170" i="2"/>
  <c r="W169" i="2"/>
  <c r="W170" i="2" s="1"/>
  <c r="N169" i="2"/>
  <c r="X168" i="2"/>
  <c r="W168" i="2"/>
  <c r="V166" i="2"/>
  <c r="V165" i="2"/>
  <c r="X164" i="2"/>
  <c r="W164" i="2"/>
  <c r="N164" i="2"/>
  <c r="X163" i="2"/>
  <c r="X165" i="2" s="1"/>
  <c r="W163" i="2"/>
  <c r="N163" i="2"/>
  <c r="V160" i="2"/>
  <c r="V159" i="2"/>
  <c r="W158" i="2"/>
  <c r="X158" i="2" s="1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V147" i="2"/>
  <c r="X146" i="2"/>
  <c r="V146" i="2"/>
  <c r="X145" i="2"/>
  <c r="W145" i="2"/>
  <c r="N145" i="2"/>
  <c r="X144" i="2"/>
  <c r="W144" i="2"/>
  <c r="N144" i="2"/>
  <c r="X143" i="2"/>
  <c r="W143" i="2"/>
  <c r="G516" i="2" s="1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W134" i="2"/>
  <c r="V131" i="2"/>
  <c r="V130" i="2"/>
  <c r="X129" i="2"/>
  <c r="W129" i="2"/>
  <c r="W128" i="2"/>
  <c r="X128" i="2" s="1"/>
  <c r="N128" i="2"/>
  <c r="X127" i="2"/>
  <c r="W127" i="2"/>
  <c r="W126" i="2"/>
  <c r="X126" i="2" s="1"/>
  <c r="N126" i="2"/>
  <c r="W125" i="2"/>
  <c r="X125" i="2" s="1"/>
  <c r="X124" i="2"/>
  <c r="W124" i="2"/>
  <c r="W123" i="2"/>
  <c r="N123" i="2"/>
  <c r="V121" i="2"/>
  <c r="V120" i="2"/>
  <c r="W119" i="2"/>
  <c r="X119" i="2" s="1"/>
  <c r="X118" i="2"/>
  <c r="W118" i="2"/>
  <c r="N118" i="2"/>
  <c r="X117" i="2"/>
  <c r="W117" i="2"/>
  <c r="W116" i="2"/>
  <c r="X116" i="2" s="1"/>
  <c r="W115" i="2"/>
  <c r="X115" i="2" s="1"/>
  <c r="X114" i="2"/>
  <c r="W114" i="2"/>
  <c r="W113" i="2"/>
  <c r="X113" i="2" s="1"/>
  <c r="W112" i="2"/>
  <c r="X112" i="2" s="1"/>
  <c r="N112" i="2"/>
  <c r="W111" i="2"/>
  <c r="X111" i="2" s="1"/>
  <c r="X110" i="2"/>
  <c r="W110" i="2"/>
  <c r="W109" i="2"/>
  <c r="X109" i="2" s="1"/>
  <c r="V107" i="2"/>
  <c r="V106" i="2"/>
  <c r="X105" i="2"/>
  <c r="W105" i="2"/>
  <c r="X104" i="2"/>
  <c r="W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W107" i="2" s="1"/>
  <c r="N98" i="2"/>
  <c r="V96" i="2"/>
  <c r="V95" i="2"/>
  <c r="X94" i="2"/>
  <c r="W94" i="2"/>
  <c r="N94" i="2"/>
  <c r="X93" i="2"/>
  <c r="W93" i="2"/>
  <c r="W92" i="2"/>
  <c r="X92" i="2" s="1"/>
  <c r="W91" i="2"/>
  <c r="X91" i="2" s="1"/>
  <c r="X90" i="2"/>
  <c r="X95" i="2" s="1"/>
  <c r="W90" i="2"/>
  <c r="W96" i="2" s="1"/>
  <c r="N90" i="2"/>
  <c r="V88" i="2"/>
  <c r="V87" i="2"/>
  <c r="W86" i="2"/>
  <c r="X86" i="2" s="1"/>
  <c r="N86" i="2"/>
  <c r="W85" i="2"/>
  <c r="X85" i="2" s="1"/>
  <c r="N85" i="2"/>
  <c r="X84" i="2"/>
  <c r="W84" i="2"/>
  <c r="N84" i="2"/>
  <c r="W83" i="2"/>
  <c r="X83" i="2" s="1"/>
  <c r="N83" i="2"/>
  <c r="W82" i="2"/>
  <c r="X82" i="2" s="1"/>
  <c r="W81" i="2"/>
  <c r="X81" i="2" s="1"/>
  <c r="X80" i="2"/>
  <c r="W80" i="2"/>
  <c r="W79" i="2"/>
  <c r="X79" i="2" s="1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X70" i="2"/>
  <c r="W70" i="2"/>
  <c r="N70" i="2"/>
  <c r="W69" i="2"/>
  <c r="X69" i="2" s="1"/>
  <c r="N69" i="2"/>
  <c r="X68" i="2"/>
  <c r="W68" i="2"/>
  <c r="W67" i="2"/>
  <c r="X67" i="2" s="1"/>
  <c r="N67" i="2"/>
  <c r="X66" i="2"/>
  <c r="W66" i="2"/>
  <c r="W65" i="2"/>
  <c r="V62" i="2"/>
  <c r="V61" i="2"/>
  <c r="W60" i="2"/>
  <c r="X60" i="2" s="1"/>
  <c r="W59" i="2"/>
  <c r="W61" i="2" s="1"/>
  <c r="N59" i="2"/>
  <c r="W58" i="2"/>
  <c r="X58" i="2" s="1"/>
  <c r="X57" i="2"/>
  <c r="W57" i="2"/>
  <c r="D516" i="2" s="1"/>
  <c r="N57" i="2"/>
  <c r="V54" i="2"/>
  <c r="V53" i="2"/>
  <c r="W52" i="2"/>
  <c r="W54" i="2" s="1"/>
  <c r="N52" i="2"/>
  <c r="W51" i="2"/>
  <c r="C516" i="2" s="1"/>
  <c r="N51" i="2"/>
  <c r="V47" i="2"/>
  <c r="V46" i="2"/>
  <c r="W45" i="2"/>
  <c r="W46" i="2" s="1"/>
  <c r="N45" i="2"/>
  <c r="V43" i="2"/>
  <c r="V42" i="2"/>
  <c r="X41" i="2"/>
  <c r="X42" i="2" s="1"/>
  <c r="W41" i="2"/>
  <c r="W42" i="2" s="1"/>
  <c r="N41" i="2"/>
  <c r="W39" i="2"/>
  <c r="V39" i="2"/>
  <c r="W38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X31" i="2"/>
  <c r="W31" i="2"/>
  <c r="N31" i="2"/>
  <c r="X30" i="2"/>
  <c r="W30" i="2"/>
  <c r="W29" i="2"/>
  <c r="W34" i="2" s="1"/>
  <c r="N29" i="2"/>
  <c r="X28" i="2"/>
  <c r="W28" i="2"/>
  <c r="N28" i="2"/>
  <c r="W27" i="2"/>
  <c r="X27" i="2" s="1"/>
  <c r="W26" i="2"/>
  <c r="X26" i="2" s="1"/>
  <c r="N26" i="2"/>
  <c r="W24" i="2"/>
  <c r="V24" i="2"/>
  <c r="X23" i="2"/>
  <c r="W23" i="2"/>
  <c r="V23" i="2"/>
  <c r="X22" i="2"/>
  <c r="W22" i="2"/>
  <c r="N22" i="2"/>
  <c r="H10" i="2"/>
  <c r="A9" i="2"/>
  <c r="F10" i="2" s="1"/>
  <c r="D7" i="2"/>
  <c r="O6" i="2"/>
  <c r="N2" i="2"/>
  <c r="W53" i="2" l="1"/>
  <c r="F516" i="2"/>
  <c r="X52" i="2"/>
  <c r="X134" i="2"/>
  <c r="X138" i="2" s="1"/>
  <c r="W462" i="2"/>
  <c r="W292" i="2"/>
  <c r="W88" i="2"/>
  <c r="X399" i="2"/>
  <c r="X403" i="2" s="1"/>
  <c r="W269" i="2"/>
  <c r="X365" i="2"/>
  <c r="X369" i="2" s="1"/>
  <c r="X360" i="2"/>
  <c r="X362" i="2" s="1"/>
  <c r="R516" i="2"/>
  <c r="W298" i="2"/>
  <c r="X295" i="2"/>
  <c r="X297" i="2" s="1"/>
  <c r="S516" i="2"/>
  <c r="W177" i="2"/>
  <c r="X173" i="2"/>
  <c r="X177" i="2" s="1"/>
  <c r="W178" i="2"/>
  <c r="X120" i="2"/>
  <c r="X492" i="2"/>
  <c r="X249" i="2"/>
  <c r="E516" i="2"/>
  <c r="W130" i="2"/>
  <c r="W348" i="2"/>
  <c r="X372" i="2"/>
  <c r="X373" i="2" s="1"/>
  <c r="W374" i="2"/>
  <c r="W457" i="2"/>
  <c r="T516" i="2"/>
  <c r="X423" i="2"/>
  <c r="X430" i="2" s="1"/>
  <c r="I516" i="2"/>
  <c r="X347" i="2"/>
  <c r="X348" i="2" s="1"/>
  <c r="W508" i="2"/>
  <c r="W470" i="2"/>
  <c r="V510" i="2"/>
  <c r="V506" i="2"/>
  <c r="V516" i="2"/>
  <c r="Q516" i="2"/>
  <c r="V509" i="2"/>
  <c r="X197" i="2"/>
  <c r="X159" i="2"/>
  <c r="X344" i="2"/>
  <c r="X396" i="2"/>
  <c r="X238" i="2"/>
  <c r="X496" i="2"/>
  <c r="X470" i="2"/>
  <c r="X268" i="2"/>
  <c r="X333" i="2"/>
  <c r="X476" i="2"/>
  <c r="X292" i="2"/>
  <c r="W139" i="2"/>
  <c r="W306" i="2"/>
  <c r="W320" i="2"/>
  <c r="W396" i="2"/>
  <c r="W496" i="2"/>
  <c r="W47" i="2"/>
  <c r="W87" i="2"/>
  <c r="W159" i="2"/>
  <c r="W171" i="2"/>
  <c r="W205" i="2"/>
  <c r="W238" i="2"/>
  <c r="W268" i="2"/>
  <c r="W274" i="2"/>
  <c r="W307" i="2"/>
  <c r="W321" i="2"/>
  <c r="W344" i="2"/>
  <c r="W397" i="2"/>
  <c r="W476" i="2"/>
  <c r="W197" i="2"/>
  <c r="W120" i="2"/>
  <c r="W220" i="2"/>
  <c r="W249" i="2"/>
  <c r="W263" i="2"/>
  <c r="W302" i="2"/>
  <c r="W314" i="2"/>
  <c r="W333" i="2"/>
  <c r="W421" i="2"/>
  <c r="W438" i="2"/>
  <c r="W504" i="2"/>
  <c r="L516" i="2"/>
  <c r="W198" i="2"/>
  <c r="W293" i="2"/>
  <c r="W35" i="2"/>
  <c r="W62" i="2"/>
  <c r="X51" i="2"/>
  <c r="X53" i="2" s="1"/>
  <c r="W43" i="2"/>
  <c r="X65" i="2"/>
  <c r="X87" i="2" s="1"/>
  <c r="W131" i="2"/>
  <c r="W166" i="2"/>
  <c r="W280" i="2"/>
  <c r="W339" i="2"/>
  <c r="X352" i="2"/>
  <c r="X357" i="2" s="1"/>
  <c r="W362" i="2"/>
  <c r="W380" i="2"/>
  <c r="W431" i="2"/>
  <c r="X447" i="2"/>
  <c r="X456" i="2" s="1"/>
  <c r="W471" i="2"/>
  <c r="W485" i="2"/>
  <c r="M516" i="2"/>
  <c r="J9" i="2"/>
  <c r="W138" i="2"/>
  <c r="W160" i="2"/>
  <c r="W275" i="2"/>
  <c r="W345" i="2"/>
  <c r="W357" i="2"/>
  <c r="W461" i="2"/>
  <c r="X499" i="2"/>
  <c r="X504" i="2" s="1"/>
  <c r="N516" i="2"/>
  <c r="W121" i="2"/>
  <c r="W250" i="2"/>
  <c r="W334" i="2"/>
  <c r="W439" i="2"/>
  <c r="W456" i="2"/>
  <c r="B516" i="2"/>
  <c r="O516" i="2"/>
  <c r="X45" i="2"/>
  <c r="X46" i="2" s="1"/>
  <c r="X59" i="2"/>
  <c r="X61" i="2" s="1"/>
  <c r="W95" i="2"/>
  <c r="W146" i="2"/>
  <c r="W340" i="2"/>
  <c r="W381" i="2"/>
  <c r="X411" i="2"/>
  <c r="X414" i="2" s="1"/>
  <c r="X418" i="2"/>
  <c r="X420" i="2" s="1"/>
  <c r="X481" i="2"/>
  <c r="X484" i="2" s="1"/>
  <c r="P516" i="2"/>
  <c r="X203" i="2"/>
  <c r="X204" i="2" s="1"/>
  <c r="X252" i="2"/>
  <c r="X262" i="2" s="1"/>
  <c r="X288" i="2"/>
  <c r="F9" i="2"/>
  <c r="X29" i="2"/>
  <c r="X34" i="2" s="1"/>
  <c r="X123" i="2"/>
  <c r="X130" i="2" s="1"/>
  <c r="X169" i="2"/>
  <c r="X170" i="2" s="1"/>
  <c r="H9" i="2"/>
  <c r="W106" i="2"/>
  <c r="W147" i="2"/>
  <c r="W442" i="2"/>
  <c r="W507" i="2"/>
  <c r="A10" i="2"/>
  <c r="X213" i="2"/>
  <c r="X219" i="2" s="1"/>
  <c r="W370" i="2"/>
  <c r="H516" i="2"/>
  <c r="U516" i="2"/>
  <c r="X98" i="2"/>
  <c r="X106" i="2" s="1"/>
  <c r="W165" i="2"/>
  <c r="W484" i="2"/>
  <c r="W509" i="2" l="1"/>
  <c r="W510" i="2"/>
  <c r="W506" i="2"/>
  <c r="X511" i="2"/>
</calcChain>
</file>

<file path=xl/sharedStrings.xml><?xml version="1.0" encoding="utf-8"?>
<sst xmlns="http://schemas.openxmlformats.org/spreadsheetml/2006/main" count="3370" uniqueCount="769">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</sst>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6"/>
  <sheetViews>
    <sheetView showGridLines="0" tabSelected="1" topLeftCell="F503" zoomScaleNormal="100" zoomScaleSheetLayoutView="100" workbookViewId="0">
      <selection activeCell="V328" sqref="V3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86" t="s">
        <v>29</v>
      </c>
      <c r="E1" s="686"/>
      <c r="F1" s="686"/>
      <c r="G1" s="14" t="s">
        <v>66</v>
      </c>
      <c r="H1" s="686" t="s">
        <v>49</v>
      </c>
      <c r="I1" s="686"/>
      <c r="J1" s="686"/>
      <c r="K1" s="686"/>
      <c r="L1" s="686"/>
      <c r="M1" s="686"/>
      <c r="N1" s="686"/>
      <c r="O1" s="686"/>
      <c r="P1" s="687" t="s">
        <v>67</v>
      </c>
      <c r="Q1" s="688"/>
      <c r="R1" s="68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9"/>
      <c r="P2" s="689"/>
      <c r="Q2" s="689"/>
      <c r="R2" s="689"/>
      <c r="S2" s="689"/>
      <c r="T2" s="689"/>
      <c r="U2" s="68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9"/>
      <c r="O3" s="689"/>
      <c r="P3" s="689"/>
      <c r="Q3" s="689"/>
      <c r="R3" s="689"/>
      <c r="S3" s="689"/>
      <c r="T3" s="689"/>
      <c r="U3" s="68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8" t="s">
        <v>8</v>
      </c>
      <c r="B5" s="668"/>
      <c r="C5" s="668"/>
      <c r="D5" s="690"/>
      <c r="E5" s="690"/>
      <c r="F5" s="691" t="s">
        <v>14</v>
      </c>
      <c r="G5" s="691"/>
      <c r="H5" s="690"/>
      <c r="I5" s="690"/>
      <c r="J5" s="690"/>
      <c r="K5" s="690"/>
      <c r="L5" s="690"/>
      <c r="N5" s="27" t="s">
        <v>4</v>
      </c>
      <c r="O5" s="685">
        <v>45325</v>
      </c>
      <c r="P5" s="685"/>
      <c r="R5" s="692" t="s">
        <v>3</v>
      </c>
      <c r="S5" s="693"/>
      <c r="T5" s="694" t="s">
        <v>733</v>
      </c>
      <c r="U5" s="695"/>
      <c r="Z5" s="60"/>
      <c r="AA5" s="60"/>
      <c r="AB5" s="60"/>
    </row>
    <row r="6" spans="1:29" s="17" customFormat="1" ht="24" customHeight="1" x14ac:dyDescent="0.2">
      <c r="A6" s="668" t="s">
        <v>1</v>
      </c>
      <c r="B6" s="668"/>
      <c r="C6" s="668"/>
      <c r="D6" s="669" t="s">
        <v>743</v>
      </c>
      <c r="E6" s="669"/>
      <c r="F6" s="669"/>
      <c r="G6" s="669"/>
      <c r="H6" s="669"/>
      <c r="I6" s="669"/>
      <c r="J6" s="669"/>
      <c r="K6" s="669"/>
      <c r="L6" s="669"/>
      <c r="N6" s="27" t="s">
        <v>30</v>
      </c>
      <c r="O6" s="670" t="str">
        <f>IF(O5=0," ",CHOOSE(WEEKDAY(O5,2),"Понедельник","Вторник","Среда","Четверг","Пятница","Суббота","Воскресенье"))</f>
        <v>Суббота</v>
      </c>
      <c r="P6" s="670"/>
      <c r="R6" s="671" t="s">
        <v>5</v>
      </c>
      <c r="S6" s="672"/>
      <c r="T6" s="673" t="s">
        <v>69</v>
      </c>
      <c r="U6" s="67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9" t="str">
        <f>IFERROR(VLOOKUP(DeliveryAddress,Table,3,0),1)</f>
        <v>4</v>
      </c>
      <c r="E7" s="680"/>
      <c r="F7" s="680"/>
      <c r="G7" s="680"/>
      <c r="H7" s="680"/>
      <c r="I7" s="680"/>
      <c r="J7" s="680"/>
      <c r="K7" s="680"/>
      <c r="L7" s="681"/>
      <c r="N7" s="29"/>
      <c r="O7" s="49"/>
      <c r="P7" s="49"/>
      <c r="R7" s="671"/>
      <c r="S7" s="672"/>
      <c r="T7" s="675"/>
      <c r="U7" s="676"/>
      <c r="Z7" s="60"/>
      <c r="AA7" s="60"/>
      <c r="AB7" s="60"/>
    </row>
    <row r="8" spans="1:29" s="17" customFormat="1" ht="25.5" customHeight="1" x14ac:dyDescent="0.2">
      <c r="A8" s="682" t="s">
        <v>60</v>
      </c>
      <c r="B8" s="682"/>
      <c r="C8" s="682"/>
      <c r="D8" s="683"/>
      <c r="E8" s="683"/>
      <c r="F8" s="683"/>
      <c r="G8" s="683"/>
      <c r="H8" s="683"/>
      <c r="I8" s="683"/>
      <c r="J8" s="683"/>
      <c r="K8" s="683"/>
      <c r="L8" s="683"/>
      <c r="N8" s="27" t="s">
        <v>11</v>
      </c>
      <c r="O8" s="663">
        <v>0.41666666666666669</v>
      </c>
      <c r="P8" s="663"/>
      <c r="R8" s="671"/>
      <c r="S8" s="672"/>
      <c r="T8" s="675"/>
      <c r="U8" s="676"/>
      <c r="Z8" s="60"/>
      <c r="AA8" s="60"/>
      <c r="AB8" s="60"/>
    </row>
    <row r="9" spans="1:29" s="17" customFormat="1" ht="39.950000000000003" customHeight="1" x14ac:dyDescent="0.2">
      <c r="A9" s="6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9"/>
      <c r="C9" s="659"/>
      <c r="D9" s="660" t="s">
        <v>48</v>
      </c>
      <c r="E9" s="661"/>
      <c r="F9" s="6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9"/>
      <c r="H9" s="684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N9" s="31" t="s">
        <v>15</v>
      </c>
      <c r="O9" s="685"/>
      <c r="P9" s="685"/>
      <c r="R9" s="671"/>
      <c r="S9" s="672"/>
      <c r="T9" s="677"/>
      <c r="U9" s="67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9"/>
      <c r="C10" s="659"/>
      <c r="D10" s="660"/>
      <c r="E10" s="661"/>
      <c r="F10" s="6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9"/>
      <c r="H10" s="662" t="str">
        <f>IFERROR(VLOOKUP($D$10,Proxy,2,FALSE),"")</f>
        <v/>
      </c>
      <c r="I10" s="662"/>
      <c r="J10" s="662"/>
      <c r="K10" s="662"/>
      <c r="L10" s="662"/>
      <c r="N10" s="31" t="s">
        <v>35</v>
      </c>
      <c r="O10" s="663"/>
      <c r="P10" s="663"/>
      <c r="S10" s="29" t="s">
        <v>12</v>
      </c>
      <c r="T10" s="664" t="s">
        <v>70</v>
      </c>
      <c r="U10" s="66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63"/>
      <c r="P11" s="663"/>
      <c r="S11" s="29" t="s">
        <v>31</v>
      </c>
      <c r="T11" s="651" t="s">
        <v>57</v>
      </c>
      <c r="U11" s="65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50" t="s">
        <v>71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N12" s="27" t="s">
        <v>33</v>
      </c>
      <c r="O12" s="666"/>
      <c r="P12" s="666"/>
      <c r="Q12" s="28"/>
      <c r="R12"/>
      <c r="S12" s="29" t="s">
        <v>48</v>
      </c>
      <c r="T12" s="667"/>
      <c r="U12" s="667"/>
      <c r="V12"/>
      <c r="Z12" s="60"/>
      <c r="AA12" s="60"/>
      <c r="AB12" s="60"/>
    </row>
    <row r="13" spans="1:29" s="17" customFormat="1" ht="23.25" customHeight="1" x14ac:dyDescent="0.2">
      <c r="A13" s="650" t="s">
        <v>72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31"/>
      <c r="N13" s="31" t="s">
        <v>34</v>
      </c>
      <c r="O13" s="651"/>
      <c r="P13" s="65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50" t="s">
        <v>73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52" t="s">
        <v>74</v>
      </c>
      <c r="B15" s="652"/>
      <c r="C15" s="652"/>
      <c r="D15" s="652"/>
      <c r="E15" s="652"/>
      <c r="F15" s="652"/>
      <c r="G15" s="652"/>
      <c r="H15" s="652"/>
      <c r="I15" s="652"/>
      <c r="J15" s="652"/>
      <c r="K15" s="652"/>
      <c r="L15" s="652"/>
      <c r="M15"/>
      <c r="N15" s="653" t="s">
        <v>63</v>
      </c>
      <c r="O15" s="653"/>
      <c r="P15" s="653"/>
      <c r="Q15" s="653"/>
      <c r="R15" s="6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54"/>
      <c r="O16" s="654"/>
      <c r="P16" s="654"/>
      <c r="Q16" s="654"/>
      <c r="R16" s="6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8" t="s">
        <v>61</v>
      </c>
      <c r="B17" s="638" t="s">
        <v>51</v>
      </c>
      <c r="C17" s="656" t="s">
        <v>50</v>
      </c>
      <c r="D17" s="638" t="s">
        <v>52</v>
      </c>
      <c r="E17" s="638"/>
      <c r="F17" s="638" t="s">
        <v>24</v>
      </c>
      <c r="G17" s="638" t="s">
        <v>27</v>
      </c>
      <c r="H17" s="638" t="s">
        <v>25</v>
      </c>
      <c r="I17" s="638" t="s">
        <v>26</v>
      </c>
      <c r="J17" s="657" t="s">
        <v>16</v>
      </c>
      <c r="K17" s="657" t="s">
        <v>65</v>
      </c>
      <c r="L17" s="657" t="s">
        <v>2</v>
      </c>
      <c r="M17" s="638" t="s">
        <v>28</v>
      </c>
      <c r="N17" s="638" t="s">
        <v>17</v>
      </c>
      <c r="O17" s="638"/>
      <c r="P17" s="638"/>
      <c r="Q17" s="638"/>
      <c r="R17" s="638"/>
      <c r="S17" s="655" t="s">
        <v>58</v>
      </c>
      <c r="T17" s="638"/>
      <c r="U17" s="638" t="s">
        <v>6</v>
      </c>
      <c r="V17" s="638" t="s">
        <v>44</v>
      </c>
      <c r="W17" s="639" t="s">
        <v>56</v>
      </c>
      <c r="X17" s="638" t="s">
        <v>18</v>
      </c>
      <c r="Y17" s="641" t="s">
        <v>62</v>
      </c>
      <c r="Z17" s="641" t="s">
        <v>19</v>
      </c>
      <c r="AA17" s="642" t="s">
        <v>59</v>
      </c>
      <c r="AB17" s="643"/>
      <c r="AC17" s="644"/>
      <c r="AD17" s="648"/>
      <c r="BA17" s="649" t="s">
        <v>64</v>
      </c>
    </row>
    <row r="18" spans="1:53" ht="14.25" customHeight="1" x14ac:dyDescent="0.2">
      <c r="A18" s="638"/>
      <c r="B18" s="638"/>
      <c r="C18" s="656"/>
      <c r="D18" s="638"/>
      <c r="E18" s="638"/>
      <c r="F18" s="638" t="s">
        <v>20</v>
      </c>
      <c r="G18" s="638" t="s">
        <v>21</v>
      </c>
      <c r="H18" s="638" t="s">
        <v>22</v>
      </c>
      <c r="I18" s="638" t="s">
        <v>22</v>
      </c>
      <c r="J18" s="658"/>
      <c r="K18" s="658"/>
      <c r="L18" s="658"/>
      <c r="M18" s="638"/>
      <c r="N18" s="638"/>
      <c r="O18" s="638"/>
      <c r="P18" s="638"/>
      <c r="Q18" s="638"/>
      <c r="R18" s="638"/>
      <c r="S18" s="36" t="s">
        <v>47</v>
      </c>
      <c r="T18" s="36" t="s">
        <v>46</v>
      </c>
      <c r="U18" s="638"/>
      <c r="V18" s="638"/>
      <c r="W18" s="640"/>
      <c r="X18" s="638"/>
      <c r="Y18" s="641"/>
      <c r="Z18" s="641"/>
      <c r="AA18" s="645"/>
      <c r="AB18" s="646"/>
      <c r="AC18" s="647"/>
      <c r="AD18" s="648"/>
      <c r="BA18" s="649"/>
    </row>
    <row r="19" spans="1:53" ht="27.75" customHeight="1" x14ac:dyDescent="0.2">
      <c r="A19" s="374" t="s">
        <v>75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55"/>
      <c r="Z19" s="55"/>
    </row>
    <row r="20" spans="1:53" ht="16.5" customHeight="1" x14ac:dyDescent="0.25">
      <c r="A20" s="375" t="s">
        <v>75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66"/>
      <c r="Z20" s="66"/>
    </row>
    <row r="21" spans="1:53" ht="14.25" customHeight="1" x14ac:dyDescent="0.25">
      <c r="A21" s="364" t="s">
        <v>76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0">
        <v>4607091389258</v>
      </c>
      <c r="E22" s="35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8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5" t="s">
        <v>43</v>
      </c>
      <c r="O23" s="356"/>
      <c r="P23" s="356"/>
      <c r="Q23" s="356"/>
      <c r="R23" s="356"/>
      <c r="S23" s="356"/>
      <c r="T23" s="35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5" t="s">
        <v>43</v>
      </c>
      <c r="O24" s="356"/>
      <c r="P24" s="356"/>
      <c r="Q24" s="356"/>
      <c r="R24" s="356"/>
      <c r="S24" s="356"/>
      <c r="T24" s="35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4" t="s">
        <v>81</v>
      </c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0">
        <v>4607091383881</v>
      </c>
      <c r="E26" s="35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2"/>
      <c r="P26" s="352"/>
      <c r="Q26" s="352"/>
      <c r="R26" s="35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0">
        <v>4607091388237</v>
      </c>
      <c r="E27" s="35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33" t="s">
        <v>86</v>
      </c>
      <c r="O27" s="352"/>
      <c r="P27" s="352"/>
      <c r="Q27" s="352"/>
      <c r="R27" s="35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4301051180</v>
      </c>
      <c r="D28" s="350">
        <v>4607091383935</v>
      </c>
      <c r="E28" s="35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4301051426</v>
      </c>
      <c r="D29" s="350">
        <v>4680115881853</v>
      </c>
      <c r="E29" s="35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4301051593</v>
      </c>
      <c r="D30" s="350">
        <v>4607091383911</v>
      </c>
      <c r="E30" s="35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36" t="s">
        <v>93</v>
      </c>
      <c r="O30" s="352"/>
      <c r="P30" s="352"/>
      <c r="Q30" s="352"/>
      <c r="R30" s="35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94</v>
      </c>
      <c r="C31" s="37">
        <v>4301051178</v>
      </c>
      <c r="D31" s="350">
        <v>4607091383911</v>
      </c>
      <c r="E31" s="35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2"/>
      <c r="P31" s="352"/>
      <c r="Q31" s="352"/>
      <c r="R31" s="35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4301051592</v>
      </c>
      <c r="D32" s="350">
        <v>4607091388244</v>
      </c>
      <c r="E32" s="35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30" t="s">
        <v>97</v>
      </c>
      <c r="O32" s="352"/>
      <c r="P32" s="352"/>
      <c r="Q32" s="352"/>
      <c r="R32" s="35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95</v>
      </c>
      <c r="B33" s="64" t="s">
        <v>98</v>
      </c>
      <c r="C33" s="37">
        <v>4301051174</v>
      </c>
      <c r="D33" s="350">
        <v>4607091388244</v>
      </c>
      <c r="E33" s="350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63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2"/>
      <c r="P33" s="352"/>
      <c r="Q33" s="352"/>
      <c r="R33" s="353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9"/>
      <c r="N34" s="355" t="s">
        <v>43</v>
      </c>
      <c r="O34" s="356"/>
      <c r="P34" s="356"/>
      <c r="Q34" s="356"/>
      <c r="R34" s="356"/>
      <c r="S34" s="356"/>
      <c r="T34" s="357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58"/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9"/>
      <c r="N35" s="355" t="s">
        <v>43</v>
      </c>
      <c r="O35" s="356"/>
      <c r="P35" s="356"/>
      <c r="Q35" s="356"/>
      <c r="R35" s="356"/>
      <c r="S35" s="356"/>
      <c r="T35" s="357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64" t="s">
        <v>99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350">
        <v>4607091388503</v>
      </c>
      <c r="E37" s="350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2"/>
      <c r="P37" s="352"/>
      <c r="Q37" s="352"/>
      <c r="R37" s="353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9"/>
      <c r="N38" s="355" t="s">
        <v>43</v>
      </c>
      <c r="O38" s="356"/>
      <c r="P38" s="356"/>
      <c r="Q38" s="356"/>
      <c r="R38" s="356"/>
      <c r="S38" s="356"/>
      <c r="T38" s="357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58"/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9"/>
      <c r="N39" s="355" t="s">
        <v>43</v>
      </c>
      <c r="O39" s="356"/>
      <c r="P39" s="356"/>
      <c r="Q39" s="356"/>
      <c r="R39" s="356"/>
      <c r="S39" s="356"/>
      <c r="T39" s="357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64" t="s">
        <v>104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350">
        <v>4607091388282</v>
      </c>
      <c r="E41" s="350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2"/>
      <c r="P41" s="352"/>
      <c r="Q41" s="352"/>
      <c r="R41" s="353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9"/>
      <c r="N42" s="355" t="s">
        <v>43</v>
      </c>
      <c r="O42" s="356"/>
      <c r="P42" s="356"/>
      <c r="Q42" s="356"/>
      <c r="R42" s="356"/>
      <c r="S42" s="356"/>
      <c r="T42" s="357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58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9"/>
      <c r="N43" s="355" t="s">
        <v>43</v>
      </c>
      <c r="O43" s="356"/>
      <c r="P43" s="356"/>
      <c r="Q43" s="356"/>
      <c r="R43" s="356"/>
      <c r="S43" s="356"/>
      <c r="T43" s="357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64" t="s">
        <v>108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350">
        <v>4607091389111</v>
      </c>
      <c r="E45" s="350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2"/>
      <c r="P45" s="352"/>
      <c r="Q45" s="352"/>
      <c r="R45" s="353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9"/>
      <c r="N46" s="355" t="s">
        <v>43</v>
      </c>
      <c r="O46" s="356"/>
      <c r="P46" s="356"/>
      <c r="Q46" s="356"/>
      <c r="R46" s="356"/>
      <c r="S46" s="356"/>
      <c r="T46" s="357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58"/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9"/>
      <c r="N47" s="355" t="s">
        <v>43</v>
      </c>
      <c r="O47" s="356"/>
      <c r="P47" s="356"/>
      <c r="Q47" s="356"/>
      <c r="R47" s="356"/>
      <c r="S47" s="356"/>
      <c r="T47" s="357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74" t="s">
        <v>111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55"/>
      <c r="Z48" s="55"/>
    </row>
    <row r="49" spans="1:53" ht="16.5" customHeight="1" x14ac:dyDescent="0.25">
      <c r="A49" s="375" t="s">
        <v>112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66"/>
      <c r="Z49" s="66"/>
    </row>
    <row r="50" spans="1:53" ht="14.25" customHeight="1" x14ac:dyDescent="0.25">
      <c r="A50" s="364" t="s">
        <v>113</v>
      </c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350">
        <v>4680115881440</v>
      </c>
      <c r="E51" s="350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2"/>
      <c r="P51" s="352"/>
      <c r="Q51" s="352"/>
      <c r="R51" s="353"/>
      <c r="S51" s="40" t="s">
        <v>48</v>
      </c>
      <c r="T51" s="40" t="s">
        <v>48</v>
      </c>
      <c r="U51" s="41" t="s">
        <v>0</v>
      </c>
      <c r="V51" s="59">
        <v>10</v>
      </c>
      <c r="W51" s="56">
        <f>IFERROR(IF(V51="",0,CEILING((V51/$H51),1)*$H51),"")</f>
        <v>10.8</v>
      </c>
      <c r="X51" s="42">
        <f>IFERROR(IF(W51=0,"",ROUNDUP(W51/H51,0)*0.02175),"")</f>
        <v>2.1749999999999999E-2</v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350">
        <v>4680115881433</v>
      </c>
      <c r="E52" s="350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2"/>
      <c r="P52" s="352"/>
      <c r="Q52" s="352"/>
      <c r="R52" s="353"/>
      <c r="S52" s="40" t="s">
        <v>48</v>
      </c>
      <c r="T52" s="40" t="s">
        <v>48</v>
      </c>
      <c r="U52" s="41" t="s">
        <v>0</v>
      </c>
      <c r="V52" s="59">
        <v>6</v>
      </c>
      <c r="W52" s="56">
        <f>IFERROR(IF(V52="",0,CEILING((V52/$H52),1)*$H52),"")</f>
        <v>8.1000000000000014</v>
      </c>
      <c r="X52" s="42">
        <f>IFERROR(IF(W52=0,"",ROUNDUP(W52/H52,0)*0.00753),"")</f>
        <v>2.2589999999999999E-2</v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9"/>
      <c r="N53" s="355" t="s">
        <v>43</v>
      </c>
      <c r="O53" s="356"/>
      <c r="P53" s="356"/>
      <c r="Q53" s="356"/>
      <c r="R53" s="356"/>
      <c r="S53" s="356"/>
      <c r="T53" s="357"/>
      <c r="U53" s="43" t="s">
        <v>42</v>
      </c>
      <c r="V53" s="44">
        <f>IFERROR(V51/H51,"0")+IFERROR(V52/H52,"0")</f>
        <v>3.1481481481481479</v>
      </c>
      <c r="W53" s="44">
        <f>IFERROR(W51/H51,"0")+IFERROR(W52/H52,"0")</f>
        <v>4</v>
      </c>
      <c r="X53" s="44">
        <f>IFERROR(IF(X51="",0,X51),"0")+IFERROR(IF(X52="",0,X52),"0")</f>
        <v>4.4339999999999997E-2</v>
      </c>
      <c r="Y53" s="68"/>
      <c r="Z53" s="68"/>
    </row>
    <row r="54" spans="1:53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9"/>
      <c r="N54" s="355" t="s">
        <v>43</v>
      </c>
      <c r="O54" s="356"/>
      <c r="P54" s="356"/>
      <c r="Q54" s="356"/>
      <c r="R54" s="356"/>
      <c r="S54" s="356"/>
      <c r="T54" s="357"/>
      <c r="U54" s="43" t="s">
        <v>0</v>
      </c>
      <c r="V54" s="44">
        <f>IFERROR(SUM(V51:V52),"0")</f>
        <v>16</v>
      </c>
      <c r="W54" s="44">
        <f>IFERROR(SUM(W51:W52),"0")</f>
        <v>18.900000000000002</v>
      </c>
      <c r="X54" s="43"/>
      <c r="Y54" s="68"/>
      <c r="Z54" s="68"/>
    </row>
    <row r="55" spans="1:53" ht="16.5" customHeight="1" x14ac:dyDescent="0.25">
      <c r="A55" s="375" t="s">
        <v>120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66"/>
      <c r="Z55" s="66"/>
    </row>
    <row r="56" spans="1:53" ht="14.25" customHeight="1" x14ac:dyDescent="0.25">
      <c r="A56" s="364" t="s">
        <v>121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350">
        <v>4680115881426</v>
      </c>
      <c r="E57" s="350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2"/>
      <c r="P57" s="352"/>
      <c r="Q57" s="352"/>
      <c r="R57" s="35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350">
        <v>4680115881426</v>
      </c>
      <c r="E58" s="350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621" t="s">
        <v>125</v>
      </c>
      <c r="O58" s="352"/>
      <c r="P58" s="352"/>
      <c r="Q58" s="352"/>
      <c r="R58" s="35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4301011437</v>
      </c>
      <c r="D59" s="350">
        <v>4680115881419</v>
      </c>
      <c r="E59" s="350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2"/>
      <c r="P59" s="352"/>
      <c r="Q59" s="352"/>
      <c r="R59" s="353"/>
      <c r="S59" s="40" t="s">
        <v>48</v>
      </c>
      <c r="T59" s="40" t="s">
        <v>48</v>
      </c>
      <c r="U59" s="41" t="s">
        <v>0</v>
      </c>
      <c r="V59" s="59">
        <v>100</v>
      </c>
      <c r="W59" s="56">
        <f>IFERROR(IF(V59="",0,CEILING((V59/$H59),1)*$H59),"")</f>
        <v>103.5</v>
      </c>
      <c r="X59" s="42">
        <f>IFERROR(IF(W59=0,"",ROUNDUP(W59/H59,0)*0.00937),"")</f>
        <v>0.21551000000000001</v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129</v>
      </c>
      <c r="B60" s="64" t="s">
        <v>130</v>
      </c>
      <c r="C60" s="37">
        <v>4301011458</v>
      </c>
      <c r="D60" s="350">
        <v>4680115881525</v>
      </c>
      <c r="E60" s="350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23" t="s">
        <v>131</v>
      </c>
      <c r="O60" s="352"/>
      <c r="P60" s="352"/>
      <c r="Q60" s="352"/>
      <c r="R60" s="353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9"/>
      <c r="N61" s="355" t="s">
        <v>43</v>
      </c>
      <c r="O61" s="356"/>
      <c r="P61" s="356"/>
      <c r="Q61" s="356"/>
      <c r="R61" s="356"/>
      <c r="S61" s="356"/>
      <c r="T61" s="357"/>
      <c r="U61" s="43" t="s">
        <v>42</v>
      </c>
      <c r="V61" s="44">
        <f>IFERROR(V57/H57,"0")+IFERROR(V58/H58,"0")+IFERROR(V59/H59,"0")+IFERROR(V60/H60,"0")</f>
        <v>22.222222222222221</v>
      </c>
      <c r="W61" s="44">
        <f>IFERROR(W57/H57,"0")+IFERROR(W58/H58,"0")+IFERROR(W59/H59,"0")+IFERROR(W60/H60,"0")</f>
        <v>23</v>
      </c>
      <c r="X61" s="44">
        <f>IFERROR(IF(X57="",0,X57),"0")+IFERROR(IF(X58="",0,X58),"0")+IFERROR(IF(X59="",0,X59),"0")+IFERROR(IF(X60="",0,X60),"0")</f>
        <v>0.21551000000000001</v>
      </c>
      <c r="Y61" s="68"/>
      <c r="Z61" s="68"/>
    </row>
    <row r="62" spans="1:53" x14ac:dyDescent="0.2">
      <c r="A62" s="358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9"/>
      <c r="N62" s="355" t="s">
        <v>43</v>
      </c>
      <c r="O62" s="356"/>
      <c r="P62" s="356"/>
      <c r="Q62" s="356"/>
      <c r="R62" s="356"/>
      <c r="S62" s="356"/>
      <c r="T62" s="357"/>
      <c r="U62" s="43" t="s">
        <v>0</v>
      </c>
      <c r="V62" s="44">
        <f>IFERROR(SUM(V57:V60),"0")</f>
        <v>100</v>
      </c>
      <c r="W62" s="44">
        <f>IFERROR(SUM(W57:W60),"0")</f>
        <v>103.5</v>
      </c>
      <c r="X62" s="43"/>
      <c r="Y62" s="68"/>
      <c r="Z62" s="68"/>
    </row>
    <row r="63" spans="1:53" ht="16.5" customHeight="1" x14ac:dyDescent="0.25">
      <c r="A63" s="375" t="s">
        <v>111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66"/>
      <c r="Z63" s="66"/>
    </row>
    <row r="64" spans="1:53" ht="14.25" customHeight="1" x14ac:dyDescent="0.25">
      <c r="A64" s="364" t="s">
        <v>121</v>
      </c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67"/>
      <c r="Z64" s="67"/>
    </row>
    <row r="65" spans="1:53" ht="27" customHeight="1" x14ac:dyDescent="0.25">
      <c r="A65" s="64" t="s">
        <v>132</v>
      </c>
      <c r="B65" s="64" t="s">
        <v>133</v>
      </c>
      <c r="C65" s="37">
        <v>4301011623</v>
      </c>
      <c r="D65" s="350">
        <v>4607091382945</v>
      </c>
      <c r="E65" s="35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18" t="s">
        <v>134</v>
      </c>
      <c r="O65" s="352"/>
      <c r="P65" s="352"/>
      <c r="Q65" s="352"/>
      <c r="R65" s="35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6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4301011540</v>
      </c>
      <c r="D66" s="350">
        <v>4607091385670</v>
      </c>
      <c r="E66" s="35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138</v>
      </c>
      <c r="M66" s="38">
        <v>50</v>
      </c>
      <c r="N66" s="619" t="s">
        <v>137</v>
      </c>
      <c r="O66" s="352"/>
      <c r="P66" s="352"/>
      <c r="Q66" s="352"/>
      <c r="R66" s="35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139</v>
      </c>
      <c r="C67" s="37">
        <v>4301011380</v>
      </c>
      <c r="D67" s="350">
        <v>4607091385670</v>
      </c>
      <c r="E67" s="35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8">
        <v>50</v>
      </c>
      <c r="N67" s="6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2"/>
      <c r="P67" s="352"/>
      <c r="Q67" s="352"/>
      <c r="R67" s="35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140</v>
      </c>
      <c r="B68" s="64" t="s">
        <v>141</v>
      </c>
      <c r="C68" s="37">
        <v>4301011625</v>
      </c>
      <c r="D68" s="350">
        <v>4680115883956</v>
      </c>
      <c r="E68" s="350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14" t="s">
        <v>142</v>
      </c>
      <c r="O68" s="352"/>
      <c r="P68" s="352"/>
      <c r="Q68" s="352"/>
      <c r="R68" s="35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4301011468</v>
      </c>
      <c r="D69" s="350">
        <v>4680115881327</v>
      </c>
      <c r="E69" s="35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6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2"/>
      <c r="P69" s="352"/>
      <c r="Q69" s="352"/>
      <c r="R69" s="353"/>
      <c r="S69" s="40" t="s">
        <v>48</v>
      </c>
      <c r="T69" s="40" t="s">
        <v>48</v>
      </c>
      <c r="U69" s="41" t="s">
        <v>0</v>
      </c>
      <c r="V69" s="59">
        <v>20</v>
      </c>
      <c r="W69" s="56">
        <f t="shared" si="2"/>
        <v>21.6</v>
      </c>
      <c r="X69" s="42">
        <f t="shared" si="3"/>
        <v>4.3499999999999997E-2</v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146</v>
      </c>
      <c r="B70" s="64" t="s">
        <v>147</v>
      </c>
      <c r="C70" s="37">
        <v>4301011514</v>
      </c>
      <c r="D70" s="350">
        <v>4680115882133</v>
      </c>
      <c r="E70" s="350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8">
        <v>50</v>
      </c>
      <c r="N70" s="61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2"/>
      <c r="P70" s="352"/>
      <c r="Q70" s="352"/>
      <c r="R70" s="35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146</v>
      </c>
      <c r="B71" s="64" t="s">
        <v>148</v>
      </c>
      <c r="C71" s="37">
        <v>4301011703</v>
      </c>
      <c r="D71" s="350">
        <v>4680115882133</v>
      </c>
      <c r="E71" s="350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8">
        <v>50</v>
      </c>
      <c r="N71" s="617" t="s">
        <v>149</v>
      </c>
      <c r="O71" s="352"/>
      <c r="P71" s="352"/>
      <c r="Q71" s="352"/>
      <c r="R71" s="35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4301011192</v>
      </c>
      <c r="D72" s="350">
        <v>4607091382952</v>
      </c>
      <c r="E72" s="350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2"/>
      <c r="P72" s="352"/>
      <c r="Q72" s="352"/>
      <c r="R72" s="35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4301011565</v>
      </c>
      <c r="D73" s="350">
        <v>4680115882539</v>
      </c>
      <c r="E73" s="350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138</v>
      </c>
      <c r="M73" s="38">
        <v>50</v>
      </c>
      <c r="N73" s="6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2"/>
      <c r="P73" s="352"/>
      <c r="Q73" s="352"/>
      <c r="R73" s="35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4301011382</v>
      </c>
      <c r="D74" s="350">
        <v>4607091385687</v>
      </c>
      <c r="E74" s="35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138</v>
      </c>
      <c r="M74" s="38">
        <v>50</v>
      </c>
      <c r="N74" s="6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2"/>
      <c r="P74" s="352"/>
      <c r="Q74" s="352"/>
      <c r="R74" s="35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4301011344</v>
      </c>
      <c r="D75" s="350">
        <v>4607091384604</v>
      </c>
      <c r="E75" s="35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2"/>
      <c r="P75" s="352"/>
      <c r="Q75" s="352"/>
      <c r="R75" s="35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4301011386</v>
      </c>
      <c r="D76" s="350">
        <v>4680115880283</v>
      </c>
      <c r="E76" s="350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2"/>
      <c r="P76" s="352"/>
      <c r="Q76" s="352"/>
      <c r="R76" s="35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4301011624</v>
      </c>
      <c r="D77" s="350">
        <v>4680115883949</v>
      </c>
      <c r="E77" s="350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603" t="s">
        <v>162</v>
      </c>
      <c r="O77" s="352"/>
      <c r="P77" s="352"/>
      <c r="Q77" s="352"/>
      <c r="R77" s="35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4301011476</v>
      </c>
      <c r="D78" s="350">
        <v>4680115881518</v>
      </c>
      <c r="E78" s="350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138</v>
      </c>
      <c r="M78" s="38">
        <v>50</v>
      </c>
      <c r="N78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2"/>
      <c r="P78" s="352"/>
      <c r="Q78" s="352"/>
      <c r="R78" s="35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4301011443</v>
      </c>
      <c r="D79" s="350">
        <v>4680115881303</v>
      </c>
      <c r="E79" s="350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145</v>
      </c>
      <c r="M79" s="38">
        <v>50</v>
      </c>
      <c r="N79" s="6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2"/>
      <c r="P79" s="352"/>
      <c r="Q79" s="352"/>
      <c r="R79" s="353"/>
      <c r="S79" s="40" t="s">
        <v>48</v>
      </c>
      <c r="T79" s="40" t="s">
        <v>48</v>
      </c>
      <c r="U79" s="41" t="s">
        <v>0</v>
      </c>
      <c r="V79" s="59">
        <v>12</v>
      </c>
      <c r="W79" s="56">
        <f t="shared" si="2"/>
        <v>13.5</v>
      </c>
      <c r="X79" s="42">
        <f t="shared" si="4"/>
        <v>2.811E-2</v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4301011562</v>
      </c>
      <c r="D80" s="350">
        <v>4680115882577</v>
      </c>
      <c r="E80" s="35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606" t="s">
        <v>169</v>
      </c>
      <c r="O80" s="352"/>
      <c r="P80" s="352"/>
      <c r="Q80" s="352"/>
      <c r="R80" s="35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167</v>
      </c>
      <c r="B81" s="64" t="s">
        <v>170</v>
      </c>
      <c r="C81" s="37">
        <v>4301011564</v>
      </c>
      <c r="D81" s="350">
        <v>4680115882577</v>
      </c>
      <c r="E81" s="350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607" t="s">
        <v>171</v>
      </c>
      <c r="O81" s="352"/>
      <c r="P81" s="352"/>
      <c r="Q81" s="352"/>
      <c r="R81" s="35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4301011432</v>
      </c>
      <c r="D82" s="350">
        <v>4680115882720</v>
      </c>
      <c r="E82" s="350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598" t="s">
        <v>174</v>
      </c>
      <c r="O82" s="352"/>
      <c r="P82" s="352"/>
      <c r="Q82" s="352"/>
      <c r="R82" s="35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175</v>
      </c>
      <c r="B83" s="64" t="s">
        <v>176</v>
      </c>
      <c r="C83" s="37">
        <v>4301011352</v>
      </c>
      <c r="D83" s="350">
        <v>4607091388466</v>
      </c>
      <c r="E83" s="350"/>
      <c r="F83" s="63">
        <v>0.45</v>
      </c>
      <c r="G83" s="38">
        <v>6</v>
      </c>
      <c r="H83" s="63">
        <v>2.7</v>
      </c>
      <c r="I83" s="63">
        <v>2.9</v>
      </c>
      <c r="J83" s="38">
        <v>156</v>
      </c>
      <c r="K83" s="38" t="s">
        <v>80</v>
      </c>
      <c r="L83" s="39" t="s">
        <v>138</v>
      </c>
      <c r="M83" s="38">
        <v>45</v>
      </c>
      <c r="N83" s="5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2"/>
      <c r="P83" s="352"/>
      <c r="Q83" s="352"/>
      <c r="R83" s="35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IFERROR(IF(W83=0,"",ROUNDUP(W83/H83,0)*0.00753),"")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27" customHeight="1" x14ac:dyDescent="0.25">
      <c r="A84" s="64" t="s">
        <v>177</v>
      </c>
      <c r="B84" s="64" t="s">
        <v>178</v>
      </c>
      <c r="C84" s="37">
        <v>4301011417</v>
      </c>
      <c r="D84" s="350">
        <v>4680115880269</v>
      </c>
      <c r="E84" s="350"/>
      <c r="F84" s="63">
        <v>0.375</v>
      </c>
      <c r="G84" s="38">
        <v>10</v>
      </c>
      <c r="H84" s="63">
        <v>3.75</v>
      </c>
      <c r="I84" s="63">
        <v>3.99</v>
      </c>
      <c r="J84" s="38">
        <v>120</v>
      </c>
      <c r="K84" s="38" t="s">
        <v>80</v>
      </c>
      <c r="L84" s="39" t="s">
        <v>138</v>
      </c>
      <c r="M84" s="38">
        <v>50</v>
      </c>
      <c r="N84" s="6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2"/>
      <c r="P84" s="352"/>
      <c r="Q84" s="352"/>
      <c r="R84" s="35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179</v>
      </c>
      <c r="B85" s="64" t="s">
        <v>180</v>
      </c>
      <c r="C85" s="37">
        <v>4301011415</v>
      </c>
      <c r="D85" s="350">
        <v>4680115880429</v>
      </c>
      <c r="E85" s="35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138</v>
      </c>
      <c r="M85" s="38">
        <v>50</v>
      </c>
      <c r="N85" s="6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2"/>
      <c r="P85" s="352"/>
      <c r="Q85" s="352"/>
      <c r="R85" s="35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t="16.5" customHeight="1" x14ac:dyDescent="0.25">
      <c r="A86" s="64" t="s">
        <v>181</v>
      </c>
      <c r="B86" s="64" t="s">
        <v>182</v>
      </c>
      <c r="C86" s="37">
        <v>4301011462</v>
      </c>
      <c r="D86" s="350">
        <v>4680115881457</v>
      </c>
      <c r="E86" s="350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138</v>
      </c>
      <c r="M86" s="38">
        <v>50</v>
      </c>
      <c r="N86" s="6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2"/>
      <c r="P86" s="352"/>
      <c r="Q86" s="352"/>
      <c r="R86" s="35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2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12" t="s">
        <v>66</v>
      </c>
    </row>
    <row r="87" spans="1:53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9"/>
      <c r="N87" s="355" t="s">
        <v>43</v>
      </c>
      <c r="O87" s="356"/>
      <c r="P87" s="356"/>
      <c r="Q87" s="356"/>
      <c r="R87" s="356"/>
      <c r="S87" s="356"/>
      <c r="T87" s="357"/>
      <c r="U87" s="43" t="s">
        <v>42</v>
      </c>
      <c r="V87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4.5185185185185182</v>
      </c>
      <c r="W87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5</v>
      </c>
      <c r="X87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7.1609999999999993E-2</v>
      </c>
      <c r="Y87" s="68"/>
      <c r="Z87" s="68"/>
    </row>
    <row r="88" spans="1:53" x14ac:dyDescent="0.2">
      <c r="A88" s="358"/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9"/>
      <c r="N88" s="355" t="s">
        <v>43</v>
      </c>
      <c r="O88" s="356"/>
      <c r="P88" s="356"/>
      <c r="Q88" s="356"/>
      <c r="R88" s="356"/>
      <c r="S88" s="356"/>
      <c r="T88" s="357"/>
      <c r="U88" s="43" t="s">
        <v>0</v>
      </c>
      <c r="V88" s="44">
        <f>IFERROR(SUM(V65:V86),"0")</f>
        <v>32</v>
      </c>
      <c r="W88" s="44">
        <f>IFERROR(SUM(W65:W86),"0")</f>
        <v>35.1</v>
      </c>
      <c r="X88" s="43"/>
      <c r="Y88" s="68"/>
      <c r="Z88" s="68"/>
    </row>
    <row r="89" spans="1:53" ht="14.25" customHeight="1" x14ac:dyDescent="0.25">
      <c r="A89" s="364" t="s">
        <v>113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67"/>
      <c r="Z89" s="67"/>
    </row>
    <row r="90" spans="1:53" ht="16.5" customHeight="1" x14ac:dyDescent="0.25">
      <c r="A90" s="64" t="s">
        <v>183</v>
      </c>
      <c r="B90" s="64" t="s">
        <v>184</v>
      </c>
      <c r="C90" s="37">
        <v>4301020235</v>
      </c>
      <c r="D90" s="350">
        <v>4680115881488</v>
      </c>
      <c r="E90" s="350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117</v>
      </c>
      <c r="L90" s="39" t="s">
        <v>116</v>
      </c>
      <c r="M90" s="38">
        <v>50</v>
      </c>
      <c r="N90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2"/>
      <c r="P90" s="352"/>
      <c r="Q90" s="352"/>
      <c r="R90" s="353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185</v>
      </c>
      <c r="B91" s="64" t="s">
        <v>186</v>
      </c>
      <c r="C91" s="37">
        <v>4301020183</v>
      </c>
      <c r="D91" s="350">
        <v>4607091384765</v>
      </c>
      <c r="E91" s="350"/>
      <c r="F91" s="63">
        <v>0.42</v>
      </c>
      <c r="G91" s="38">
        <v>6</v>
      </c>
      <c r="H91" s="63">
        <v>2.52</v>
      </c>
      <c r="I91" s="63">
        <v>2.72</v>
      </c>
      <c r="J91" s="38">
        <v>156</v>
      </c>
      <c r="K91" s="38" t="s">
        <v>80</v>
      </c>
      <c r="L91" s="39" t="s">
        <v>116</v>
      </c>
      <c r="M91" s="38">
        <v>45</v>
      </c>
      <c r="N91" s="596" t="s">
        <v>187</v>
      </c>
      <c r="O91" s="352"/>
      <c r="P91" s="352"/>
      <c r="Q91" s="352"/>
      <c r="R91" s="353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188</v>
      </c>
      <c r="B92" s="64" t="s">
        <v>189</v>
      </c>
      <c r="C92" s="37">
        <v>4301020228</v>
      </c>
      <c r="D92" s="350">
        <v>4680115882751</v>
      </c>
      <c r="E92" s="350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80</v>
      </c>
      <c r="L92" s="39" t="s">
        <v>116</v>
      </c>
      <c r="M92" s="38">
        <v>90</v>
      </c>
      <c r="N92" s="597" t="s">
        <v>190</v>
      </c>
      <c r="O92" s="352"/>
      <c r="P92" s="352"/>
      <c r="Q92" s="352"/>
      <c r="R92" s="353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191</v>
      </c>
      <c r="B93" s="64" t="s">
        <v>192</v>
      </c>
      <c r="C93" s="37">
        <v>4301020258</v>
      </c>
      <c r="D93" s="350">
        <v>4680115882775</v>
      </c>
      <c r="E93" s="350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194</v>
      </c>
      <c r="L93" s="39" t="s">
        <v>138</v>
      </c>
      <c r="M93" s="38">
        <v>50</v>
      </c>
      <c r="N93" s="592" t="s">
        <v>193</v>
      </c>
      <c r="O93" s="352"/>
      <c r="P93" s="352"/>
      <c r="Q93" s="352"/>
      <c r="R93" s="353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IFERROR(IF(W93=0,"",ROUNDUP(W93/H93,0)*0.00502),"")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t="27" customHeight="1" x14ac:dyDescent="0.25">
      <c r="A94" s="64" t="s">
        <v>195</v>
      </c>
      <c r="B94" s="64" t="s">
        <v>196</v>
      </c>
      <c r="C94" s="37">
        <v>4301020217</v>
      </c>
      <c r="D94" s="350">
        <v>4680115880658</v>
      </c>
      <c r="E94" s="350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80</v>
      </c>
      <c r="L94" s="39" t="s">
        <v>116</v>
      </c>
      <c r="M94" s="38">
        <v>50</v>
      </c>
      <c r="N94" s="5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2"/>
      <c r="P94" s="352"/>
      <c r="Q94" s="352"/>
      <c r="R94" s="353"/>
      <c r="S94" s="40" t="s">
        <v>48</v>
      </c>
      <c r="T94" s="40" t="s">
        <v>48</v>
      </c>
      <c r="U94" s="41" t="s">
        <v>0</v>
      </c>
      <c r="V94" s="59">
        <v>0</v>
      </c>
      <c r="W94" s="56">
        <f>IFERROR(IF(V94="",0,CEILING((V94/$H94),1)*$H94),"")</f>
        <v>0</v>
      </c>
      <c r="X94" s="42" t="str">
        <f>IFERROR(IF(W94=0,"",ROUNDUP(W94/H94,0)*0.00753),"")</f>
        <v/>
      </c>
      <c r="Y94" s="69" t="s">
        <v>48</v>
      </c>
      <c r="Z94" s="70" t="s">
        <v>48</v>
      </c>
      <c r="AD94" s="71"/>
      <c r="BA94" s="117" t="s">
        <v>66</v>
      </c>
    </row>
    <row r="95" spans="1:53" x14ac:dyDescent="0.2">
      <c r="A95" s="358"/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9"/>
      <c r="N95" s="355" t="s">
        <v>43</v>
      </c>
      <c r="O95" s="356"/>
      <c r="P95" s="356"/>
      <c r="Q95" s="356"/>
      <c r="R95" s="356"/>
      <c r="S95" s="356"/>
      <c r="T95" s="357"/>
      <c r="U95" s="43" t="s">
        <v>42</v>
      </c>
      <c r="V95" s="44">
        <f>IFERROR(V90/H90,"0")+IFERROR(V91/H91,"0")+IFERROR(V92/H92,"0")+IFERROR(V93/H93,"0")+IFERROR(V94/H94,"0")</f>
        <v>0</v>
      </c>
      <c r="W95" s="44">
        <f>IFERROR(W90/H90,"0")+IFERROR(W91/H91,"0")+IFERROR(W92/H92,"0")+IFERROR(W93/H93,"0")+IFERROR(W94/H94,"0")</f>
        <v>0</v>
      </c>
      <c r="X95" s="44">
        <f>IFERROR(IF(X90="",0,X90),"0")+IFERROR(IF(X91="",0,X91),"0")+IFERROR(IF(X92="",0,X92),"0")+IFERROR(IF(X93="",0,X93),"0")+IFERROR(IF(X94="",0,X94),"0")</f>
        <v>0</v>
      </c>
      <c r="Y95" s="68"/>
      <c r="Z95" s="68"/>
    </row>
    <row r="96" spans="1:53" x14ac:dyDescent="0.2">
      <c r="A96" s="358"/>
      <c r="B96" s="358"/>
      <c r="C96" s="358"/>
      <c r="D96" s="358"/>
      <c r="E96" s="358"/>
      <c r="F96" s="358"/>
      <c r="G96" s="358"/>
      <c r="H96" s="358"/>
      <c r="I96" s="358"/>
      <c r="J96" s="358"/>
      <c r="K96" s="358"/>
      <c r="L96" s="358"/>
      <c r="M96" s="359"/>
      <c r="N96" s="355" t="s">
        <v>43</v>
      </c>
      <c r="O96" s="356"/>
      <c r="P96" s="356"/>
      <c r="Q96" s="356"/>
      <c r="R96" s="356"/>
      <c r="S96" s="356"/>
      <c r="T96" s="357"/>
      <c r="U96" s="43" t="s">
        <v>0</v>
      </c>
      <c r="V96" s="44">
        <f>IFERROR(SUM(V90:V94),"0")</f>
        <v>0</v>
      </c>
      <c r="W96" s="44">
        <f>IFERROR(SUM(W90:W94),"0")</f>
        <v>0</v>
      </c>
      <c r="X96" s="43"/>
      <c r="Y96" s="68"/>
      <c r="Z96" s="68"/>
    </row>
    <row r="97" spans="1:53" ht="14.25" customHeight="1" x14ac:dyDescent="0.25">
      <c r="A97" s="364" t="s">
        <v>76</v>
      </c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  <c r="X97" s="364"/>
      <c r="Y97" s="67"/>
      <c r="Z97" s="67"/>
    </row>
    <row r="98" spans="1:53" ht="16.5" customHeight="1" x14ac:dyDescent="0.25">
      <c r="A98" s="64" t="s">
        <v>197</v>
      </c>
      <c r="B98" s="64" t="s">
        <v>198</v>
      </c>
      <c r="C98" s="37">
        <v>4301030895</v>
      </c>
      <c r="D98" s="350">
        <v>4607091387667</v>
      </c>
      <c r="E98" s="35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116</v>
      </c>
      <c r="M98" s="38">
        <v>40</v>
      </c>
      <c r="N98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2"/>
      <c r="P98" s="352"/>
      <c r="Q98" s="352"/>
      <c r="R98" s="35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ref="W98:W105" si="5">IFERROR(IF(V98="",0,CEILING((V98/$H98),1)*$H98),"")</f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4301030961</v>
      </c>
      <c r="D99" s="350">
        <v>4607091387636</v>
      </c>
      <c r="E99" s="350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80</v>
      </c>
      <c r="L99" s="39" t="s">
        <v>79</v>
      </c>
      <c r="M99" s="38">
        <v>40</v>
      </c>
      <c r="N99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2"/>
      <c r="P99" s="352"/>
      <c r="Q99" s="352"/>
      <c r="R99" s="35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IFERROR(IF(W99=0,"",ROUNDUP(W99/H99,0)*0.00937),"")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16.5" customHeight="1" x14ac:dyDescent="0.25">
      <c r="A100" s="64" t="s">
        <v>201</v>
      </c>
      <c r="B100" s="64" t="s">
        <v>202</v>
      </c>
      <c r="C100" s="37">
        <v>4301030963</v>
      </c>
      <c r="D100" s="350">
        <v>4607091382426</v>
      </c>
      <c r="E100" s="350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117</v>
      </c>
      <c r="L100" s="39" t="s">
        <v>79</v>
      </c>
      <c r="M100" s="38">
        <v>40</v>
      </c>
      <c r="N100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2"/>
      <c r="P100" s="352"/>
      <c r="Q100" s="352"/>
      <c r="R100" s="35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IFERROR(IF(W100=0,"",ROUNDUP(W100/H100,0)*0.02175),"")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4301030962</v>
      </c>
      <c r="D101" s="350">
        <v>4607091386547</v>
      </c>
      <c r="E101" s="350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194</v>
      </c>
      <c r="L101" s="39" t="s">
        <v>79</v>
      </c>
      <c r="M101" s="38">
        <v>40</v>
      </c>
      <c r="N101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2"/>
      <c r="P101" s="352"/>
      <c r="Q101" s="352"/>
      <c r="R101" s="35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4301031079</v>
      </c>
      <c r="D102" s="350">
        <v>4607091384734</v>
      </c>
      <c r="E102" s="350"/>
      <c r="F102" s="63">
        <v>0.35</v>
      </c>
      <c r="G102" s="38">
        <v>6</v>
      </c>
      <c r="H102" s="63">
        <v>2.1</v>
      </c>
      <c r="I102" s="63">
        <v>2.2000000000000002</v>
      </c>
      <c r="J102" s="38">
        <v>234</v>
      </c>
      <c r="K102" s="38" t="s">
        <v>194</v>
      </c>
      <c r="L102" s="39" t="s">
        <v>79</v>
      </c>
      <c r="M102" s="38">
        <v>45</v>
      </c>
      <c r="N102" s="5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2"/>
      <c r="P102" s="352"/>
      <c r="Q102" s="352"/>
      <c r="R102" s="35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207</v>
      </c>
      <c r="B103" s="64" t="s">
        <v>208</v>
      </c>
      <c r="C103" s="37">
        <v>4301030964</v>
      </c>
      <c r="D103" s="350">
        <v>4607091382464</v>
      </c>
      <c r="E103" s="350"/>
      <c r="F103" s="63">
        <v>0.35</v>
      </c>
      <c r="G103" s="38">
        <v>8</v>
      </c>
      <c r="H103" s="63">
        <v>2.8</v>
      </c>
      <c r="I103" s="63">
        <v>2.964</v>
      </c>
      <c r="J103" s="38">
        <v>234</v>
      </c>
      <c r="K103" s="38" t="s">
        <v>194</v>
      </c>
      <c r="L103" s="39" t="s">
        <v>79</v>
      </c>
      <c r="M103" s="38">
        <v>40</v>
      </c>
      <c r="N103" s="5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2"/>
      <c r="P103" s="352"/>
      <c r="Q103" s="352"/>
      <c r="R103" s="353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IFERROR(IF(W103=0,"",ROUNDUP(W103/H103,0)*0.00502),"")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209</v>
      </c>
      <c r="B104" s="64" t="s">
        <v>210</v>
      </c>
      <c r="C104" s="37">
        <v>4301031235</v>
      </c>
      <c r="D104" s="350">
        <v>4680115883444</v>
      </c>
      <c r="E104" s="350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584" t="s">
        <v>211</v>
      </c>
      <c r="O104" s="352"/>
      <c r="P104" s="352"/>
      <c r="Q104" s="352"/>
      <c r="R104" s="353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t="27" customHeight="1" x14ac:dyDescent="0.25">
      <c r="A105" s="64" t="s">
        <v>209</v>
      </c>
      <c r="B105" s="64" t="s">
        <v>212</v>
      </c>
      <c r="C105" s="37">
        <v>4301031234</v>
      </c>
      <c r="D105" s="350">
        <v>4680115883444</v>
      </c>
      <c r="E105" s="350"/>
      <c r="F105" s="63">
        <v>0.35</v>
      </c>
      <c r="G105" s="38">
        <v>8</v>
      </c>
      <c r="H105" s="63">
        <v>2.8</v>
      </c>
      <c r="I105" s="63">
        <v>3.0880000000000001</v>
      </c>
      <c r="J105" s="38">
        <v>156</v>
      </c>
      <c r="K105" s="38" t="s">
        <v>80</v>
      </c>
      <c r="L105" s="39" t="s">
        <v>103</v>
      </c>
      <c r="M105" s="38">
        <v>90</v>
      </c>
      <c r="N105" s="585" t="s">
        <v>211</v>
      </c>
      <c r="O105" s="352"/>
      <c r="P105" s="352"/>
      <c r="Q105" s="352"/>
      <c r="R105" s="35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5" t="s">
        <v>66</v>
      </c>
    </row>
    <row r="106" spans="1:53" x14ac:dyDescent="0.2">
      <c r="A106" s="358"/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9"/>
      <c r="N106" s="355" t="s">
        <v>43</v>
      </c>
      <c r="O106" s="356"/>
      <c r="P106" s="356"/>
      <c r="Q106" s="356"/>
      <c r="R106" s="356"/>
      <c r="S106" s="356"/>
      <c r="T106" s="357"/>
      <c r="U106" s="43" t="s">
        <v>42</v>
      </c>
      <c r="V106" s="44">
        <f>IFERROR(V98/H98,"0")+IFERROR(V99/H99,"0")+IFERROR(V100/H100,"0")+IFERROR(V101/H101,"0")+IFERROR(V102/H102,"0")+IFERROR(V103/H103,"0")+IFERROR(V104/H104,"0")+IFERROR(V105/H105,"0")</f>
        <v>0</v>
      </c>
      <c r="W106" s="44">
        <f>IFERROR(W98/H98,"0")+IFERROR(W99/H99,"0")+IFERROR(W100/H100,"0")+IFERROR(W101/H101,"0")+IFERROR(W102/H102,"0")+IFERROR(W103/H103,"0")+IFERROR(W104/H104,"0")+IFERROR(W105/H105,"0")</f>
        <v>0</v>
      </c>
      <c r="X106" s="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68"/>
      <c r="Z106" s="68"/>
    </row>
    <row r="107" spans="1:53" x14ac:dyDescent="0.2">
      <c r="A107" s="358"/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9"/>
      <c r="N107" s="355" t="s">
        <v>43</v>
      </c>
      <c r="O107" s="356"/>
      <c r="P107" s="356"/>
      <c r="Q107" s="356"/>
      <c r="R107" s="356"/>
      <c r="S107" s="356"/>
      <c r="T107" s="357"/>
      <c r="U107" s="43" t="s">
        <v>0</v>
      </c>
      <c r="V107" s="44">
        <f>IFERROR(SUM(V98:V105),"0")</f>
        <v>0</v>
      </c>
      <c r="W107" s="44">
        <f>IFERROR(SUM(W98:W105),"0")</f>
        <v>0</v>
      </c>
      <c r="X107" s="43"/>
      <c r="Y107" s="68"/>
      <c r="Z107" s="68"/>
    </row>
    <row r="108" spans="1:53" ht="14.25" customHeight="1" x14ac:dyDescent="0.25">
      <c r="A108" s="364" t="s">
        <v>81</v>
      </c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67"/>
      <c r="Z108" s="67"/>
    </row>
    <row r="109" spans="1:53" ht="27" customHeight="1" x14ac:dyDescent="0.25">
      <c r="A109" s="64" t="s">
        <v>213</v>
      </c>
      <c r="B109" s="64" t="s">
        <v>214</v>
      </c>
      <c r="C109" s="37">
        <v>4301051543</v>
      </c>
      <c r="D109" s="350">
        <v>4607091386967</v>
      </c>
      <c r="E109" s="350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586" t="s">
        <v>215</v>
      </c>
      <c r="O109" s="352"/>
      <c r="P109" s="352"/>
      <c r="Q109" s="352"/>
      <c r="R109" s="353"/>
      <c r="S109" s="40" t="s">
        <v>48</v>
      </c>
      <c r="T109" s="40" t="s">
        <v>48</v>
      </c>
      <c r="U109" s="41" t="s">
        <v>0</v>
      </c>
      <c r="V109" s="59">
        <v>150</v>
      </c>
      <c r="W109" s="56">
        <f t="shared" ref="W109:W119" si="6">IFERROR(IF(V109="",0,CEILING((V109/$H109),1)*$H109),"")</f>
        <v>151.20000000000002</v>
      </c>
      <c r="X109" s="42">
        <f>IFERROR(IF(W109=0,"",ROUNDUP(W109/H109,0)*0.02175),"")</f>
        <v>0.39149999999999996</v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213</v>
      </c>
      <c r="B110" s="64" t="s">
        <v>216</v>
      </c>
      <c r="C110" s="37">
        <v>4301051437</v>
      </c>
      <c r="D110" s="350">
        <v>4607091386967</v>
      </c>
      <c r="E110" s="350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117</v>
      </c>
      <c r="L110" s="39" t="s">
        <v>138</v>
      </c>
      <c r="M110" s="38">
        <v>45</v>
      </c>
      <c r="N110" s="579" t="s">
        <v>217</v>
      </c>
      <c r="O110" s="352"/>
      <c r="P110" s="352"/>
      <c r="Q110" s="352"/>
      <c r="R110" s="35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4301051611</v>
      </c>
      <c r="D111" s="350">
        <v>4607091385304</v>
      </c>
      <c r="E111" s="350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117</v>
      </c>
      <c r="L111" s="39" t="s">
        <v>79</v>
      </c>
      <c r="M111" s="38">
        <v>40</v>
      </c>
      <c r="N111" s="580" t="s">
        <v>220</v>
      </c>
      <c r="O111" s="352"/>
      <c r="P111" s="352"/>
      <c r="Q111" s="352"/>
      <c r="R111" s="353"/>
      <c r="S111" s="40" t="s">
        <v>48</v>
      </c>
      <c r="T111" s="40" t="s">
        <v>48</v>
      </c>
      <c r="U111" s="41" t="s">
        <v>0</v>
      </c>
      <c r="V111" s="59">
        <v>50</v>
      </c>
      <c r="W111" s="56">
        <f t="shared" si="6"/>
        <v>50.400000000000006</v>
      </c>
      <c r="X111" s="42">
        <f>IFERROR(IF(W111=0,"",ROUNDUP(W111/H111,0)*0.02175),"")</f>
        <v>0.1305</v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4301051306</v>
      </c>
      <c r="D112" s="350">
        <v>4607091386264</v>
      </c>
      <c r="E112" s="350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8">
        <v>31</v>
      </c>
      <c r="N112" s="5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2"/>
      <c r="P112" s="352"/>
      <c r="Q112" s="352"/>
      <c r="R112" s="35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4301051477</v>
      </c>
      <c r="D113" s="350">
        <v>4680115882584</v>
      </c>
      <c r="E113" s="350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582" t="s">
        <v>225</v>
      </c>
      <c r="O113" s="352"/>
      <c r="P113" s="352"/>
      <c r="Q113" s="352"/>
      <c r="R113" s="35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223</v>
      </c>
      <c r="B114" s="64" t="s">
        <v>226</v>
      </c>
      <c r="C114" s="37">
        <v>4301051476</v>
      </c>
      <c r="D114" s="350">
        <v>4680115882584</v>
      </c>
      <c r="E114" s="350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103</v>
      </c>
      <c r="M114" s="38">
        <v>60</v>
      </c>
      <c r="N114" s="583" t="s">
        <v>227</v>
      </c>
      <c r="O114" s="352"/>
      <c r="P114" s="352"/>
      <c r="Q114" s="352"/>
      <c r="R114" s="35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4301051436</v>
      </c>
      <c r="D115" s="350">
        <v>4607091385731</v>
      </c>
      <c r="E115" s="350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80</v>
      </c>
      <c r="L115" s="39" t="s">
        <v>138</v>
      </c>
      <c r="M115" s="38">
        <v>45</v>
      </c>
      <c r="N115" s="574" t="s">
        <v>230</v>
      </c>
      <c r="O115" s="352"/>
      <c r="P115" s="352"/>
      <c r="Q115" s="352"/>
      <c r="R115" s="35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4301051439</v>
      </c>
      <c r="D116" s="350">
        <v>4680115880214</v>
      </c>
      <c r="E116" s="350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80</v>
      </c>
      <c r="L116" s="39" t="s">
        <v>138</v>
      </c>
      <c r="M116" s="38">
        <v>45</v>
      </c>
      <c r="N116" s="575" t="s">
        <v>233</v>
      </c>
      <c r="O116" s="352"/>
      <c r="P116" s="352"/>
      <c r="Q116" s="352"/>
      <c r="R116" s="353"/>
      <c r="S116" s="40" t="s">
        <v>48</v>
      </c>
      <c r="T116" s="40" t="s">
        <v>48</v>
      </c>
      <c r="U116" s="41" t="s">
        <v>0</v>
      </c>
      <c r="V116" s="59">
        <v>85</v>
      </c>
      <c r="W116" s="56">
        <f t="shared" si="6"/>
        <v>86.4</v>
      </c>
      <c r="X116" s="42">
        <f>IFERROR(IF(W116=0,"",ROUNDUP(W116/H116,0)*0.00937),"")</f>
        <v>0.29984</v>
      </c>
      <c r="Y116" s="69" t="s">
        <v>48</v>
      </c>
      <c r="Z116" s="70" t="s">
        <v>48</v>
      </c>
      <c r="AD116" s="71"/>
      <c r="BA116" s="133" t="s">
        <v>66</v>
      </c>
    </row>
    <row r="117" spans="1:53" ht="27" customHeight="1" x14ac:dyDescent="0.25">
      <c r="A117" s="64" t="s">
        <v>234</v>
      </c>
      <c r="B117" s="64" t="s">
        <v>235</v>
      </c>
      <c r="C117" s="37">
        <v>4301051438</v>
      </c>
      <c r="D117" s="350">
        <v>4680115880894</v>
      </c>
      <c r="E117" s="350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80</v>
      </c>
      <c r="L117" s="39" t="s">
        <v>138</v>
      </c>
      <c r="M117" s="38">
        <v>45</v>
      </c>
      <c r="N117" s="576" t="s">
        <v>236</v>
      </c>
      <c r="O117" s="352"/>
      <c r="P117" s="352"/>
      <c r="Q117" s="352"/>
      <c r="R117" s="353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237</v>
      </c>
      <c r="B118" s="64" t="s">
        <v>238</v>
      </c>
      <c r="C118" s="37">
        <v>4301051313</v>
      </c>
      <c r="D118" s="350">
        <v>4607091385427</v>
      </c>
      <c r="E118" s="350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80</v>
      </c>
      <c r="L118" s="39" t="s">
        <v>79</v>
      </c>
      <c r="M118" s="38">
        <v>40</v>
      </c>
      <c r="N118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2"/>
      <c r="P118" s="352"/>
      <c r="Q118" s="352"/>
      <c r="R118" s="353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t="16.5" customHeight="1" x14ac:dyDescent="0.25">
      <c r="A119" s="64" t="s">
        <v>239</v>
      </c>
      <c r="B119" s="64" t="s">
        <v>240</v>
      </c>
      <c r="C119" s="37">
        <v>4301051480</v>
      </c>
      <c r="D119" s="350">
        <v>4680115882645</v>
      </c>
      <c r="E119" s="350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80</v>
      </c>
      <c r="L119" s="39" t="s">
        <v>79</v>
      </c>
      <c r="M119" s="38">
        <v>40</v>
      </c>
      <c r="N119" s="578" t="s">
        <v>241</v>
      </c>
      <c r="O119" s="352"/>
      <c r="P119" s="352"/>
      <c r="Q119" s="352"/>
      <c r="R119" s="353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6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6" t="s">
        <v>66</v>
      </c>
    </row>
    <row r="120" spans="1:53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9"/>
      <c r="N120" s="355" t="s">
        <v>43</v>
      </c>
      <c r="O120" s="356"/>
      <c r="P120" s="356"/>
      <c r="Q120" s="356"/>
      <c r="R120" s="356"/>
      <c r="S120" s="356"/>
      <c r="T120" s="357"/>
      <c r="U120" s="43" t="s">
        <v>42</v>
      </c>
      <c r="V120" s="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55.291005291005291</v>
      </c>
      <c r="W120" s="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56</v>
      </c>
      <c r="X120" s="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0.82184000000000001</v>
      </c>
      <c r="Y120" s="68"/>
      <c r="Z120" s="68"/>
    </row>
    <row r="121" spans="1:53" x14ac:dyDescent="0.2">
      <c r="A121" s="358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9"/>
      <c r="N121" s="355" t="s">
        <v>43</v>
      </c>
      <c r="O121" s="356"/>
      <c r="P121" s="356"/>
      <c r="Q121" s="356"/>
      <c r="R121" s="356"/>
      <c r="S121" s="356"/>
      <c r="T121" s="357"/>
      <c r="U121" s="43" t="s">
        <v>0</v>
      </c>
      <c r="V121" s="44">
        <f>IFERROR(SUM(V109:V119),"0")</f>
        <v>285</v>
      </c>
      <c r="W121" s="44">
        <f>IFERROR(SUM(W109:W119),"0")</f>
        <v>288</v>
      </c>
      <c r="X121" s="43"/>
      <c r="Y121" s="68"/>
      <c r="Z121" s="68"/>
    </row>
    <row r="122" spans="1:53" ht="14.25" customHeight="1" x14ac:dyDescent="0.25">
      <c r="A122" s="364" t="s">
        <v>242</v>
      </c>
      <c r="B122" s="364"/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67"/>
      <c r="Z122" s="67"/>
    </row>
    <row r="123" spans="1:53" ht="27" customHeight="1" x14ac:dyDescent="0.25">
      <c r="A123" s="64" t="s">
        <v>243</v>
      </c>
      <c r="B123" s="64" t="s">
        <v>244</v>
      </c>
      <c r="C123" s="37">
        <v>4301060296</v>
      </c>
      <c r="D123" s="350">
        <v>4607091383065</v>
      </c>
      <c r="E123" s="350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80</v>
      </c>
      <c r="L123" s="39" t="s">
        <v>79</v>
      </c>
      <c r="M123" s="38">
        <v>30</v>
      </c>
      <c r="N123" s="5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2"/>
      <c r="P123" s="352"/>
      <c r="Q123" s="352"/>
      <c r="R123" s="35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ref="W123:W129" si="7">IFERROR(IF(V123="",0,CEILING((V123/$H123),1)*$H123),"")</f>
        <v>0</v>
      </c>
      <c r="X123" s="42" t="str">
        <f>IFERROR(IF(W123=0,"",ROUNDUP(W123/H123,0)*0.00937),"")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245</v>
      </c>
      <c r="B124" s="64" t="s">
        <v>246</v>
      </c>
      <c r="C124" s="37">
        <v>4301060366</v>
      </c>
      <c r="D124" s="350">
        <v>4680115881532</v>
      </c>
      <c r="E124" s="350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117</v>
      </c>
      <c r="L124" s="39" t="s">
        <v>79</v>
      </c>
      <c r="M124" s="38">
        <v>30</v>
      </c>
      <c r="N124" s="572" t="s">
        <v>247</v>
      </c>
      <c r="O124" s="352"/>
      <c r="P124" s="352"/>
      <c r="Q124" s="352"/>
      <c r="R124" s="35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248</v>
      </c>
      <c r="C125" s="37">
        <v>4301060371</v>
      </c>
      <c r="D125" s="350">
        <v>4680115881532</v>
      </c>
      <c r="E125" s="350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79</v>
      </c>
      <c r="M125" s="38">
        <v>30</v>
      </c>
      <c r="N125" s="573" t="s">
        <v>247</v>
      </c>
      <c r="O125" s="352"/>
      <c r="P125" s="352"/>
      <c r="Q125" s="352"/>
      <c r="R125" s="353"/>
      <c r="S125" s="40" t="s">
        <v>48</v>
      </c>
      <c r="T125" s="40" t="s">
        <v>48</v>
      </c>
      <c r="U125" s="41" t="s">
        <v>0</v>
      </c>
      <c r="V125" s="59">
        <v>180</v>
      </c>
      <c r="W125" s="56">
        <f t="shared" si="7"/>
        <v>184.8</v>
      </c>
      <c r="X125" s="42">
        <f>IFERROR(IF(W125=0,"",ROUNDUP(W125/H125,0)*0.02175),"")</f>
        <v>0.47849999999999998</v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245</v>
      </c>
      <c r="B126" s="64" t="s">
        <v>249</v>
      </c>
      <c r="C126" s="37">
        <v>4301060350</v>
      </c>
      <c r="D126" s="350">
        <v>4680115881532</v>
      </c>
      <c r="E126" s="350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117</v>
      </c>
      <c r="L126" s="39" t="s">
        <v>138</v>
      </c>
      <c r="M126" s="38">
        <v>30</v>
      </c>
      <c r="N126" s="56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52"/>
      <c r="P126" s="352"/>
      <c r="Q126" s="352"/>
      <c r="R126" s="353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4301060356</v>
      </c>
      <c r="D127" s="350">
        <v>4680115882652</v>
      </c>
      <c r="E127" s="350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80</v>
      </c>
      <c r="L127" s="39" t="s">
        <v>79</v>
      </c>
      <c r="M127" s="38">
        <v>40</v>
      </c>
      <c r="N127" s="568" t="s">
        <v>252</v>
      </c>
      <c r="O127" s="352"/>
      <c r="P127" s="352"/>
      <c r="Q127" s="352"/>
      <c r="R127" s="353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16.5" customHeight="1" x14ac:dyDescent="0.25">
      <c r="A128" s="64" t="s">
        <v>253</v>
      </c>
      <c r="B128" s="64" t="s">
        <v>254</v>
      </c>
      <c r="C128" s="37">
        <v>4301060309</v>
      </c>
      <c r="D128" s="350">
        <v>4680115880238</v>
      </c>
      <c r="E128" s="350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80</v>
      </c>
      <c r="L128" s="39" t="s">
        <v>79</v>
      </c>
      <c r="M128" s="38">
        <v>40</v>
      </c>
      <c r="N128" s="5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2"/>
      <c r="P128" s="352"/>
      <c r="Q128" s="352"/>
      <c r="R128" s="353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t="27" customHeight="1" x14ac:dyDescent="0.25">
      <c r="A129" s="64" t="s">
        <v>255</v>
      </c>
      <c r="B129" s="64" t="s">
        <v>256</v>
      </c>
      <c r="C129" s="37">
        <v>4301060351</v>
      </c>
      <c r="D129" s="350">
        <v>4680115881464</v>
      </c>
      <c r="E129" s="350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80</v>
      </c>
      <c r="L129" s="39" t="s">
        <v>138</v>
      </c>
      <c r="M129" s="38">
        <v>30</v>
      </c>
      <c r="N129" s="570" t="s">
        <v>257</v>
      </c>
      <c r="O129" s="352"/>
      <c r="P129" s="352"/>
      <c r="Q129" s="352"/>
      <c r="R129" s="353"/>
      <c r="S129" s="40" t="s">
        <v>48</v>
      </c>
      <c r="T129" s="40" t="s">
        <v>48</v>
      </c>
      <c r="U129" s="41" t="s">
        <v>0</v>
      </c>
      <c r="V129" s="59">
        <v>0</v>
      </c>
      <c r="W129" s="56">
        <f t="shared" si="7"/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43" t="s">
        <v>66</v>
      </c>
    </row>
    <row r="130" spans="1:53" x14ac:dyDescent="0.2">
      <c r="A130" s="358"/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9"/>
      <c r="N130" s="355" t="s">
        <v>43</v>
      </c>
      <c r="O130" s="356"/>
      <c r="P130" s="356"/>
      <c r="Q130" s="356"/>
      <c r="R130" s="356"/>
      <c r="S130" s="356"/>
      <c r="T130" s="357"/>
      <c r="U130" s="43" t="s">
        <v>42</v>
      </c>
      <c r="V130" s="44">
        <f>IFERROR(V123/H123,"0")+IFERROR(V124/H124,"0")+IFERROR(V125/H125,"0")+IFERROR(V126/H126,"0")+IFERROR(V127/H127,"0")+IFERROR(V128/H128,"0")+IFERROR(V129/H129,"0")</f>
        <v>21.428571428571427</v>
      </c>
      <c r="W130" s="44">
        <f>IFERROR(W123/H123,"0")+IFERROR(W124/H124,"0")+IFERROR(W125/H125,"0")+IFERROR(W126/H126,"0")+IFERROR(W127/H127,"0")+IFERROR(W128/H128,"0")+IFERROR(W129/H129,"0")</f>
        <v>22</v>
      </c>
      <c r="X130" s="44">
        <f>IFERROR(IF(X123="",0,X123),"0")+IFERROR(IF(X124="",0,X124),"0")+IFERROR(IF(X125="",0,X125),"0")+IFERROR(IF(X126="",0,X126),"0")+IFERROR(IF(X127="",0,X127),"0")+IFERROR(IF(X128="",0,X128),"0")+IFERROR(IF(X129="",0,X129),"0")</f>
        <v>0.47849999999999998</v>
      </c>
      <c r="Y130" s="68"/>
      <c r="Z130" s="68"/>
    </row>
    <row r="131" spans="1:53" x14ac:dyDescent="0.2">
      <c r="A131" s="358"/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9"/>
      <c r="N131" s="355" t="s">
        <v>43</v>
      </c>
      <c r="O131" s="356"/>
      <c r="P131" s="356"/>
      <c r="Q131" s="356"/>
      <c r="R131" s="356"/>
      <c r="S131" s="356"/>
      <c r="T131" s="357"/>
      <c r="U131" s="43" t="s">
        <v>0</v>
      </c>
      <c r="V131" s="44">
        <f>IFERROR(SUM(V123:V129),"0")</f>
        <v>180</v>
      </c>
      <c r="W131" s="44">
        <f>IFERROR(SUM(W123:W129),"0")</f>
        <v>184.8</v>
      </c>
      <c r="X131" s="43"/>
      <c r="Y131" s="68"/>
      <c r="Z131" s="68"/>
    </row>
    <row r="132" spans="1:53" ht="16.5" customHeight="1" x14ac:dyDescent="0.25">
      <c r="A132" s="375" t="s">
        <v>258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375"/>
      <c r="Y132" s="66"/>
      <c r="Z132" s="66"/>
    </row>
    <row r="133" spans="1:53" ht="14.25" customHeight="1" x14ac:dyDescent="0.25">
      <c r="A133" s="364" t="s">
        <v>81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67"/>
      <c r="Z133" s="67"/>
    </row>
    <row r="134" spans="1:53" ht="27" customHeight="1" x14ac:dyDescent="0.25">
      <c r="A134" s="64" t="s">
        <v>259</v>
      </c>
      <c r="B134" s="64" t="s">
        <v>260</v>
      </c>
      <c r="C134" s="37">
        <v>4301051612</v>
      </c>
      <c r="D134" s="350">
        <v>4607091385168</v>
      </c>
      <c r="E134" s="350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79</v>
      </c>
      <c r="M134" s="38">
        <v>45</v>
      </c>
      <c r="N134" s="563" t="s">
        <v>261</v>
      </c>
      <c r="O134" s="352"/>
      <c r="P134" s="352"/>
      <c r="Q134" s="352"/>
      <c r="R134" s="353"/>
      <c r="S134" s="40" t="s">
        <v>48</v>
      </c>
      <c r="T134" s="40" t="s">
        <v>48</v>
      </c>
      <c r="U134" s="41" t="s">
        <v>0</v>
      </c>
      <c r="V134" s="59">
        <v>274</v>
      </c>
      <c r="W134" s="56">
        <f>IFERROR(IF(V134="",0,CEILING((V134/$H134),1)*$H134),"")</f>
        <v>277.2</v>
      </c>
      <c r="X134" s="42">
        <f>IFERROR(IF(W134=0,"",ROUNDUP(W134/H134,0)*0.02175),"")</f>
        <v>0.71775</v>
      </c>
      <c r="Y134" s="69" t="s">
        <v>48</v>
      </c>
      <c r="Z134" s="70" t="s">
        <v>48</v>
      </c>
      <c r="AD134" s="71"/>
      <c r="BA134" s="144" t="s">
        <v>66</v>
      </c>
    </row>
    <row r="135" spans="1:53" ht="27" customHeight="1" x14ac:dyDescent="0.25">
      <c r="A135" s="64" t="s">
        <v>259</v>
      </c>
      <c r="B135" s="64" t="s">
        <v>262</v>
      </c>
      <c r="C135" s="37">
        <v>4301051360</v>
      </c>
      <c r="D135" s="350">
        <v>4607091385168</v>
      </c>
      <c r="E135" s="350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117</v>
      </c>
      <c r="L135" s="39" t="s">
        <v>138</v>
      </c>
      <c r="M135" s="38">
        <v>45</v>
      </c>
      <c r="N135" s="5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52"/>
      <c r="P135" s="352"/>
      <c r="Q135" s="352"/>
      <c r="R135" s="35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263</v>
      </c>
      <c r="B136" s="64" t="s">
        <v>264</v>
      </c>
      <c r="C136" s="37">
        <v>4301051362</v>
      </c>
      <c r="D136" s="350">
        <v>4607091383256</v>
      </c>
      <c r="E136" s="350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138</v>
      </c>
      <c r="M136" s="38">
        <v>45</v>
      </c>
      <c r="N136" s="5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2"/>
      <c r="P136" s="352"/>
      <c r="Q136" s="352"/>
      <c r="R136" s="35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customHeight="1" x14ac:dyDescent="0.25">
      <c r="A137" s="64" t="s">
        <v>265</v>
      </c>
      <c r="B137" s="64" t="s">
        <v>266</v>
      </c>
      <c r="C137" s="37">
        <v>4301051358</v>
      </c>
      <c r="D137" s="350">
        <v>4607091385748</v>
      </c>
      <c r="E137" s="350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138</v>
      </c>
      <c r="M137" s="38">
        <v>45</v>
      </c>
      <c r="N137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2"/>
      <c r="P137" s="352"/>
      <c r="Q137" s="352"/>
      <c r="R137" s="353"/>
      <c r="S137" s="40" t="s">
        <v>48</v>
      </c>
      <c r="T137" s="40" t="s">
        <v>48</v>
      </c>
      <c r="U137" s="41" t="s">
        <v>0</v>
      </c>
      <c r="V137" s="59">
        <v>4</v>
      </c>
      <c r="W137" s="56">
        <f>IFERROR(IF(V137="",0,CEILING((V137/$H137),1)*$H137),"")</f>
        <v>5.4</v>
      </c>
      <c r="X137" s="42">
        <f>IFERROR(IF(W137=0,"",ROUNDUP(W137/H137,0)*0.00753),"")</f>
        <v>1.506E-2</v>
      </c>
      <c r="Y137" s="69" t="s">
        <v>48</v>
      </c>
      <c r="Z137" s="70" t="s">
        <v>48</v>
      </c>
      <c r="AD137" s="71"/>
      <c r="BA137" s="147" t="s">
        <v>66</v>
      </c>
    </row>
    <row r="138" spans="1:53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9"/>
      <c r="N138" s="355" t="s">
        <v>43</v>
      </c>
      <c r="O138" s="356"/>
      <c r="P138" s="356"/>
      <c r="Q138" s="356"/>
      <c r="R138" s="356"/>
      <c r="S138" s="356"/>
      <c r="T138" s="357"/>
      <c r="U138" s="43" t="s">
        <v>42</v>
      </c>
      <c r="V138" s="44">
        <f>IFERROR(V134/H134,"0")+IFERROR(V135/H135,"0")+IFERROR(V136/H136,"0")+IFERROR(V137/H137,"0")</f>
        <v>34.100529100529101</v>
      </c>
      <c r="W138" s="44">
        <f>IFERROR(W134/H134,"0")+IFERROR(W135/H135,"0")+IFERROR(W136/H136,"0")+IFERROR(W137/H137,"0")</f>
        <v>35</v>
      </c>
      <c r="X138" s="44">
        <f>IFERROR(IF(X134="",0,X134),"0")+IFERROR(IF(X135="",0,X135),"0")+IFERROR(IF(X136="",0,X136),"0")+IFERROR(IF(X137="",0,X137),"0")</f>
        <v>0.73280999999999996</v>
      </c>
      <c r="Y138" s="68"/>
      <c r="Z138" s="68"/>
    </row>
    <row r="139" spans="1:53" x14ac:dyDescent="0.2">
      <c r="A139" s="358"/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9"/>
      <c r="N139" s="355" t="s">
        <v>43</v>
      </c>
      <c r="O139" s="356"/>
      <c r="P139" s="356"/>
      <c r="Q139" s="356"/>
      <c r="R139" s="356"/>
      <c r="S139" s="356"/>
      <c r="T139" s="357"/>
      <c r="U139" s="43" t="s">
        <v>0</v>
      </c>
      <c r="V139" s="44">
        <f>IFERROR(SUM(V134:V137),"0")</f>
        <v>278</v>
      </c>
      <c r="W139" s="44">
        <f>IFERROR(SUM(W134:W137),"0")</f>
        <v>282.59999999999997</v>
      </c>
      <c r="X139" s="43"/>
      <c r="Y139" s="68"/>
      <c r="Z139" s="68"/>
    </row>
    <row r="140" spans="1:53" ht="27.75" customHeight="1" x14ac:dyDescent="0.2">
      <c r="A140" s="374" t="s">
        <v>267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55"/>
      <c r="Z140" s="55"/>
    </row>
    <row r="141" spans="1:53" ht="16.5" customHeight="1" x14ac:dyDescent="0.25">
      <c r="A141" s="375" t="s">
        <v>268</v>
      </c>
      <c r="B141" s="375"/>
      <c r="C141" s="375"/>
      <c r="D141" s="375"/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  <c r="X141" s="375"/>
      <c r="Y141" s="66"/>
      <c r="Z141" s="66"/>
    </row>
    <row r="142" spans="1:53" ht="14.25" customHeight="1" x14ac:dyDescent="0.25">
      <c r="A142" s="364" t="s">
        <v>121</v>
      </c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67"/>
      <c r="Z142" s="67"/>
    </row>
    <row r="143" spans="1:53" ht="27" customHeight="1" x14ac:dyDescent="0.25">
      <c r="A143" s="64" t="s">
        <v>269</v>
      </c>
      <c r="B143" s="64" t="s">
        <v>270</v>
      </c>
      <c r="C143" s="37">
        <v>4301011223</v>
      </c>
      <c r="D143" s="350">
        <v>4607091383423</v>
      </c>
      <c r="E143" s="350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138</v>
      </c>
      <c r="M143" s="38">
        <v>35</v>
      </c>
      <c r="N143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2"/>
      <c r="P143" s="352"/>
      <c r="Q143" s="352"/>
      <c r="R143" s="353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271</v>
      </c>
      <c r="B144" s="64" t="s">
        <v>272</v>
      </c>
      <c r="C144" s="37">
        <v>4301011338</v>
      </c>
      <c r="D144" s="350">
        <v>4607091381405</v>
      </c>
      <c r="E144" s="350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79</v>
      </c>
      <c r="M144" s="38">
        <v>35</v>
      </c>
      <c r="N144" s="5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2"/>
      <c r="P144" s="352"/>
      <c r="Q144" s="352"/>
      <c r="R144" s="353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27" customHeight="1" x14ac:dyDescent="0.25">
      <c r="A145" s="64" t="s">
        <v>273</v>
      </c>
      <c r="B145" s="64" t="s">
        <v>274</v>
      </c>
      <c r="C145" s="37">
        <v>4301011333</v>
      </c>
      <c r="D145" s="350">
        <v>4607091386516</v>
      </c>
      <c r="E145" s="350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79</v>
      </c>
      <c r="M145" s="38">
        <v>30</v>
      </c>
      <c r="N145" s="5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2"/>
      <c r="P145" s="352"/>
      <c r="Q145" s="352"/>
      <c r="R145" s="353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x14ac:dyDescent="0.2">
      <c r="A146" s="358"/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9"/>
      <c r="N146" s="355" t="s">
        <v>43</v>
      </c>
      <c r="O146" s="356"/>
      <c r="P146" s="356"/>
      <c r="Q146" s="356"/>
      <c r="R146" s="356"/>
      <c r="S146" s="356"/>
      <c r="T146" s="357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x14ac:dyDescent="0.2">
      <c r="A147" s="358"/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9"/>
      <c r="N147" s="355" t="s">
        <v>43</v>
      </c>
      <c r="O147" s="356"/>
      <c r="P147" s="356"/>
      <c r="Q147" s="356"/>
      <c r="R147" s="356"/>
      <c r="S147" s="356"/>
      <c r="T147" s="357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customHeight="1" x14ac:dyDescent="0.25">
      <c r="A148" s="375" t="s">
        <v>275</v>
      </c>
      <c r="B148" s="375"/>
      <c r="C148" s="375"/>
      <c r="D148" s="375"/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  <c r="X148" s="375"/>
      <c r="Y148" s="66"/>
      <c r="Z148" s="66"/>
    </row>
    <row r="149" spans="1:53" ht="14.25" customHeight="1" x14ac:dyDescent="0.25">
      <c r="A149" s="364" t="s">
        <v>76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67"/>
      <c r="Z149" s="67"/>
    </row>
    <row r="150" spans="1:53" ht="27" customHeight="1" x14ac:dyDescent="0.25">
      <c r="A150" s="64" t="s">
        <v>276</v>
      </c>
      <c r="B150" s="64" t="s">
        <v>277</v>
      </c>
      <c r="C150" s="37">
        <v>4301031191</v>
      </c>
      <c r="D150" s="350">
        <v>4680115880993</v>
      </c>
      <c r="E150" s="350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2"/>
      <c r="P150" s="352"/>
      <c r="Q150" s="352"/>
      <c r="R150" s="353"/>
      <c r="S150" s="40" t="s">
        <v>48</v>
      </c>
      <c r="T150" s="40" t="s">
        <v>48</v>
      </c>
      <c r="U150" s="41" t="s">
        <v>0</v>
      </c>
      <c r="V150" s="59">
        <v>100</v>
      </c>
      <c r="W150" s="56">
        <f t="shared" ref="W150:W158" si="8">IFERROR(IF(V150="",0,CEILING((V150/$H150),1)*$H150),"")</f>
        <v>100.80000000000001</v>
      </c>
      <c r="X150" s="42">
        <f>IFERROR(IF(W150=0,"",ROUNDUP(W150/H150,0)*0.00753),"")</f>
        <v>0.18071999999999999</v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4301031204</v>
      </c>
      <c r="D151" s="350">
        <v>4680115881761</v>
      </c>
      <c r="E151" s="350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5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2"/>
      <c r="P151" s="352"/>
      <c r="Q151" s="352"/>
      <c r="R151" s="35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4301031201</v>
      </c>
      <c r="D152" s="350">
        <v>4680115881563</v>
      </c>
      <c r="E152" s="350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2"/>
      <c r="P152" s="352"/>
      <c r="Q152" s="352"/>
      <c r="R152" s="353"/>
      <c r="S152" s="40" t="s">
        <v>48</v>
      </c>
      <c r="T152" s="40" t="s">
        <v>48</v>
      </c>
      <c r="U152" s="41" t="s">
        <v>0</v>
      </c>
      <c r="V152" s="59">
        <v>180</v>
      </c>
      <c r="W152" s="56">
        <f t="shared" si="8"/>
        <v>180.6</v>
      </c>
      <c r="X152" s="42">
        <f>IFERROR(IF(W152=0,"",ROUNDUP(W152/H152,0)*0.00753),"")</f>
        <v>0.32379000000000002</v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4301031199</v>
      </c>
      <c r="D153" s="350">
        <v>4680115880986</v>
      </c>
      <c r="E153" s="350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194</v>
      </c>
      <c r="L153" s="39" t="s">
        <v>79</v>
      </c>
      <c r="M153" s="38">
        <v>40</v>
      </c>
      <c r="N153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2"/>
      <c r="P153" s="352"/>
      <c r="Q153" s="352"/>
      <c r="R153" s="35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284</v>
      </c>
      <c r="B154" s="64" t="s">
        <v>285</v>
      </c>
      <c r="C154" s="37">
        <v>4301031190</v>
      </c>
      <c r="D154" s="350">
        <v>4680115880207</v>
      </c>
      <c r="E154" s="350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5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2"/>
      <c r="P154" s="352"/>
      <c r="Q154" s="352"/>
      <c r="R154" s="353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286</v>
      </c>
      <c r="B155" s="64" t="s">
        <v>287</v>
      </c>
      <c r="C155" s="37">
        <v>4301031205</v>
      </c>
      <c r="D155" s="350">
        <v>4680115881785</v>
      </c>
      <c r="E155" s="350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194</v>
      </c>
      <c r="L155" s="39" t="s">
        <v>79</v>
      </c>
      <c r="M155" s="38">
        <v>40</v>
      </c>
      <c r="N155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2"/>
      <c r="P155" s="352"/>
      <c r="Q155" s="352"/>
      <c r="R155" s="353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288</v>
      </c>
      <c r="B156" s="64" t="s">
        <v>289</v>
      </c>
      <c r="C156" s="37">
        <v>4301031202</v>
      </c>
      <c r="D156" s="350">
        <v>4680115881679</v>
      </c>
      <c r="E156" s="350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194</v>
      </c>
      <c r="L156" s="39" t="s">
        <v>79</v>
      </c>
      <c r="M156" s="38">
        <v>40</v>
      </c>
      <c r="N156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2"/>
      <c r="P156" s="352"/>
      <c r="Q156" s="352"/>
      <c r="R156" s="353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customHeight="1" x14ac:dyDescent="0.25">
      <c r="A157" s="64" t="s">
        <v>290</v>
      </c>
      <c r="B157" s="64" t="s">
        <v>291</v>
      </c>
      <c r="C157" s="37">
        <v>4301031158</v>
      </c>
      <c r="D157" s="350">
        <v>4680115880191</v>
      </c>
      <c r="E157" s="350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2"/>
      <c r="P157" s="352"/>
      <c r="Q157" s="352"/>
      <c r="R157" s="353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customHeight="1" x14ac:dyDescent="0.25">
      <c r="A158" s="64" t="s">
        <v>292</v>
      </c>
      <c r="B158" s="64" t="s">
        <v>293</v>
      </c>
      <c r="C158" s="37">
        <v>4301031245</v>
      </c>
      <c r="D158" s="350">
        <v>4680115883963</v>
      </c>
      <c r="E158" s="350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194</v>
      </c>
      <c r="L158" s="39" t="s">
        <v>79</v>
      </c>
      <c r="M158" s="38">
        <v>40</v>
      </c>
      <c r="N158" s="553" t="s">
        <v>294</v>
      </c>
      <c r="O158" s="352"/>
      <c r="P158" s="352"/>
      <c r="Q158" s="352"/>
      <c r="R158" s="353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9"/>
      <c r="N159" s="355" t="s">
        <v>43</v>
      </c>
      <c r="O159" s="356"/>
      <c r="P159" s="356"/>
      <c r="Q159" s="356"/>
      <c r="R159" s="356"/>
      <c r="S159" s="356"/>
      <c r="T159" s="357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66.666666666666657</v>
      </c>
      <c r="W159" s="44">
        <f>IFERROR(W150/H150,"0")+IFERROR(W151/H151,"0")+IFERROR(W152/H152,"0")+IFERROR(W153/H153,"0")+IFERROR(W154/H154,"0")+IFERROR(W155/H155,"0")+IFERROR(W156/H156,"0")+IFERROR(W157/H157,"0")+IFERROR(W158/H158,"0")</f>
        <v>67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0.50451000000000001</v>
      </c>
      <c r="Y159" s="68"/>
      <c r="Z159" s="68"/>
    </row>
    <row r="160" spans="1:53" x14ac:dyDescent="0.2">
      <c r="A160" s="358"/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9"/>
      <c r="N160" s="355" t="s">
        <v>43</v>
      </c>
      <c r="O160" s="356"/>
      <c r="P160" s="356"/>
      <c r="Q160" s="356"/>
      <c r="R160" s="356"/>
      <c r="S160" s="356"/>
      <c r="T160" s="357"/>
      <c r="U160" s="43" t="s">
        <v>0</v>
      </c>
      <c r="V160" s="44">
        <f>IFERROR(SUM(V150:V158),"0")</f>
        <v>280</v>
      </c>
      <c r="W160" s="44">
        <f>IFERROR(SUM(W150:W158),"0")</f>
        <v>281.39999999999998</v>
      </c>
      <c r="X160" s="43"/>
      <c r="Y160" s="68"/>
      <c r="Z160" s="68"/>
    </row>
    <row r="161" spans="1:53" ht="16.5" customHeight="1" x14ac:dyDescent="0.25">
      <c r="A161" s="375" t="s">
        <v>295</v>
      </c>
      <c r="B161" s="375"/>
      <c r="C161" s="375"/>
      <c r="D161" s="375"/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  <c r="X161" s="375"/>
      <c r="Y161" s="66"/>
      <c r="Z161" s="66"/>
    </row>
    <row r="162" spans="1:53" ht="14.25" customHeight="1" x14ac:dyDescent="0.25">
      <c r="A162" s="364" t="s">
        <v>121</v>
      </c>
      <c r="B162" s="364"/>
      <c r="C162" s="364"/>
      <c r="D162" s="364"/>
      <c r="E162" s="364"/>
      <c r="F162" s="364"/>
      <c r="G162" s="364"/>
      <c r="H162" s="364"/>
      <c r="I162" s="364"/>
      <c r="J162" s="364"/>
      <c r="K162" s="364"/>
      <c r="L162" s="364"/>
      <c r="M162" s="364"/>
      <c r="N162" s="364"/>
      <c r="O162" s="364"/>
      <c r="P162" s="364"/>
      <c r="Q162" s="364"/>
      <c r="R162" s="364"/>
      <c r="S162" s="364"/>
      <c r="T162" s="364"/>
      <c r="U162" s="364"/>
      <c r="V162" s="364"/>
      <c r="W162" s="364"/>
      <c r="X162" s="364"/>
      <c r="Y162" s="67"/>
      <c r="Z162" s="67"/>
    </row>
    <row r="163" spans="1:53" ht="16.5" customHeight="1" x14ac:dyDescent="0.25">
      <c r="A163" s="64" t="s">
        <v>296</v>
      </c>
      <c r="B163" s="64" t="s">
        <v>297</v>
      </c>
      <c r="C163" s="37">
        <v>4301011450</v>
      </c>
      <c r="D163" s="350">
        <v>4680115881402</v>
      </c>
      <c r="E163" s="350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8">
        <v>55</v>
      </c>
      <c r="N163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2"/>
      <c r="P163" s="352"/>
      <c r="Q163" s="352"/>
      <c r="R163" s="35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customHeight="1" x14ac:dyDescent="0.25">
      <c r="A164" s="64" t="s">
        <v>298</v>
      </c>
      <c r="B164" s="64" t="s">
        <v>299</v>
      </c>
      <c r="C164" s="37">
        <v>4301011454</v>
      </c>
      <c r="D164" s="350">
        <v>4680115881396</v>
      </c>
      <c r="E164" s="350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2"/>
      <c r="P164" s="352"/>
      <c r="Q164" s="352"/>
      <c r="R164" s="35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9"/>
      <c r="N165" s="355" t="s">
        <v>43</v>
      </c>
      <c r="O165" s="356"/>
      <c r="P165" s="356"/>
      <c r="Q165" s="356"/>
      <c r="R165" s="356"/>
      <c r="S165" s="356"/>
      <c r="T165" s="35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5" t="s">
        <v>43</v>
      </c>
      <c r="O166" s="356"/>
      <c r="P166" s="356"/>
      <c r="Q166" s="356"/>
      <c r="R166" s="356"/>
      <c r="S166" s="356"/>
      <c r="T166" s="35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64" t="s">
        <v>113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67"/>
      <c r="Z167" s="67"/>
    </row>
    <row r="168" spans="1:53" ht="16.5" customHeight="1" x14ac:dyDescent="0.25">
      <c r="A168" s="64" t="s">
        <v>300</v>
      </c>
      <c r="B168" s="64" t="s">
        <v>301</v>
      </c>
      <c r="C168" s="37">
        <v>4301020262</v>
      </c>
      <c r="D168" s="350">
        <v>4680115882935</v>
      </c>
      <c r="E168" s="350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138</v>
      </c>
      <c r="M168" s="38">
        <v>50</v>
      </c>
      <c r="N168" s="547" t="s">
        <v>302</v>
      </c>
      <c r="O168" s="352"/>
      <c r="P168" s="352"/>
      <c r="Q168" s="352"/>
      <c r="R168" s="35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customHeight="1" x14ac:dyDescent="0.25">
      <c r="A169" s="64" t="s">
        <v>303</v>
      </c>
      <c r="B169" s="64" t="s">
        <v>304</v>
      </c>
      <c r="C169" s="37">
        <v>4301020220</v>
      </c>
      <c r="D169" s="350">
        <v>4680115880764</v>
      </c>
      <c r="E169" s="350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116</v>
      </c>
      <c r="M169" s="38">
        <v>50</v>
      </c>
      <c r="N169" s="5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2"/>
      <c r="P169" s="352"/>
      <c r="Q169" s="352"/>
      <c r="R169" s="35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x14ac:dyDescent="0.2">
      <c r="A170" s="358"/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9"/>
      <c r="N170" s="355" t="s">
        <v>43</v>
      </c>
      <c r="O170" s="356"/>
      <c r="P170" s="356"/>
      <c r="Q170" s="356"/>
      <c r="R170" s="356"/>
      <c r="S170" s="356"/>
      <c r="T170" s="357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358"/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9"/>
      <c r="N171" s="355" t="s">
        <v>43</v>
      </c>
      <c r="O171" s="356"/>
      <c r="P171" s="356"/>
      <c r="Q171" s="356"/>
      <c r="R171" s="356"/>
      <c r="S171" s="356"/>
      <c r="T171" s="357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customHeight="1" x14ac:dyDescent="0.25">
      <c r="A172" s="364" t="s">
        <v>76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67"/>
      <c r="Z172" s="67"/>
    </row>
    <row r="173" spans="1:53" ht="27" customHeight="1" x14ac:dyDescent="0.25">
      <c r="A173" s="64" t="s">
        <v>305</v>
      </c>
      <c r="B173" s="64" t="s">
        <v>306</v>
      </c>
      <c r="C173" s="37">
        <v>4301031224</v>
      </c>
      <c r="D173" s="350">
        <v>4680115882683</v>
      </c>
      <c r="E173" s="35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2"/>
      <c r="P173" s="352"/>
      <c r="Q173" s="352"/>
      <c r="R173" s="353"/>
      <c r="S173" s="40" t="s">
        <v>48</v>
      </c>
      <c r="T173" s="40" t="s">
        <v>48</v>
      </c>
      <c r="U173" s="41" t="s">
        <v>0</v>
      </c>
      <c r="V173" s="59">
        <v>530</v>
      </c>
      <c r="W173" s="56">
        <f>IFERROR(IF(V173="",0,CEILING((V173/$H173),1)*$H173),"")</f>
        <v>534.6</v>
      </c>
      <c r="X173" s="42">
        <f>IFERROR(IF(W173=0,"",ROUNDUP(W173/H173,0)*0.00937),"")</f>
        <v>0.92762999999999995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4301031230</v>
      </c>
      <c r="D174" s="350">
        <v>4680115882690</v>
      </c>
      <c r="E174" s="35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2"/>
      <c r="P174" s="352"/>
      <c r="Q174" s="352"/>
      <c r="R174" s="353"/>
      <c r="S174" s="40" t="s">
        <v>48</v>
      </c>
      <c r="T174" s="40" t="s">
        <v>48</v>
      </c>
      <c r="U174" s="41" t="s">
        <v>0</v>
      </c>
      <c r="V174" s="59">
        <v>310</v>
      </c>
      <c r="W174" s="56">
        <f>IFERROR(IF(V174="",0,CEILING((V174/$H174),1)*$H174),"")</f>
        <v>313.20000000000005</v>
      </c>
      <c r="X174" s="42">
        <f>IFERROR(IF(W174=0,"",ROUNDUP(W174/H174,0)*0.00937),"")</f>
        <v>0.54345999999999994</v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4301031220</v>
      </c>
      <c r="D175" s="350">
        <v>4680115882669</v>
      </c>
      <c r="E175" s="350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2"/>
      <c r="P175" s="352"/>
      <c r="Q175" s="352"/>
      <c r="R175" s="353"/>
      <c r="S175" s="40" t="s">
        <v>48</v>
      </c>
      <c r="T175" s="40" t="s">
        <v>48</v>
      </c>
      <c r="U175" s="41" t="s">
        <v>0</v>
      </c>
      <c r="V175" s="59">
        <v>360</v>
      </c>
      <c r="W175" s="56">
        <f>IFERROR(IF(V175="",0,CEILING((V175/$H175),1)*$H175),"")</f>
        <v>361.8</v>
      </c>
      <c r="X175" s="42">
        <f>IFERROR(IF(W175=0,"",ROUNDUP(W175/H175,0)*0.00937),"")</f>
        <v>0.62778999999999996</v>
      </c>
      <c r="Y175" s="69" t="s">
        <v>48</v>
      </c>
      <c r="Z175" s="70" t="s">
        <v>48</v>
      </c>
      <c r="AD175" s="71"/>
      <c r="BA175" s="166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4301031221</v>
      </c>
      <c r="D176" s="350">
        <v>4680115882676</v>
      </c>
      <c r="E176" s="350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2"/>
      <c r="P176" s="352"/>
      <c r="Q176" s="352"/>
      <c r="R176" s="353"/>
      <c r="S176" s="40" t="s">
        <v>48</v>
      </c>
      <c r="T176" s="40" t="s">
        <v>48</v>
      </c>
      <c r="U176" s="41" t="s">
        <v>0</v>
      </c>
      <c r="V176" s="59">
        <v>330</v>
      </c>
      <c r="W176" s="56">
        <f>IFERROR(IF(V176="",0,CEILING((V176/$H176),1)*$H176),"")</f>
        <v>334.8</v>
      </c>
      <c r="X176" s="42">
        <f>IFERROR(IF(W176=0,"",ROUNDUP(W176/H176,0)*0.00937),"")</f>
        <v>0.58094000000000001</v>
      </c>
      <c r="Y176" s="69" t="s">
        <v>48</v>
      </c>
      <c r="Z176" s="70" t="s">
        <v>48</v>
      </c>
      <c r="AD176" s="71"/>
      <c r="BA176" s="167" t="s">
        <v>66</v>
      </c>
    </row>
    <row r="177" spans="1:53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9"/>
      <c r="N177" s="355" t="s">
        <v>43</v>
      </c>
      <c r="O177" s="356"/>
      <c r="P177" s="356"/>
      <c r="Q177" s="356"/>
      <c r="R177" s="356"/>
      <c r="S177" s="356"/>
      <c r="T177" s="357"/>
      <c r="U177" s="43" t="s">
        <v>42</v>
      </c>
      <c r="V177" s="44">
        <f>IFERROR(V173/H173,"0")+IFERROR(V174/H174,"0")+IFERROR(V175/H175,"0")+IFERROR(V176/H176,"0")</f>
        <v>283.33333333333331</v>
      </c>
      <c r="W177" s="44">
        <f>IFERROR(W173/H173,"0")+IFERROR(W174/H174,"0")+IFERROR(W175/H175,"0")+IFERROR(W176/H176,"0")</f>
        <v>286</v>
      </c>
      <c r="X177" s="44">
        <f>IFERROR(IF(X173="",0,X173),"0")+IFERROR(IF(X174="",0,X174),"0")+IFERROR(IF(X175="",0,X175),"0")+IFERROR(IF(X176="",0,X176),"0")</f>
        <v>2.6798199999999999</v>
      </c>
      <c r="Y177" s="68"/>
      <c r="Z177" s="68"/>
    </row>
    <row r="178" spans="1:53" x14ac:dyDescent="0.2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9"/>
      <c r="N178" s="355" t="s">
        <v>43</v>
      </c>
      <c r="O178" s="356"/>
      <c r="P178" s="356"/>
      <c r="Q178" s="356"/>
      <c r="R178" s="356"/>
      <c r="S178" s="356"/>
      <c r="T178" s="357"/>
      <c r="U178" s="43" t="s">
        <v>0</v>
      </c>
      <c r="V178" s="44">
        <f>IFERROR(SUM(V173:V176),"0")</f>
        <v>1530</v>
      </c>
      <c r="W178" s="44">
        <f>IFERROR(SUM(W173:W176),"0")</f>
        <v>1544.4</v>
      </c>
      <c r="X178" s="43"/>
      <c r="Y178" s="68"/>
      <c r="Z178" s="68"/>
    </row>
    <row r="179" spans="1:53" ht="14.25" customHeight="1" x14ac:dyDescent="0.25">
      <c r="A179" s="364" t="s">
        <v>81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67"/>
      <c r="Z179" s="67"/>
    </row>
    <row r="180" spans="1:53" ht="27" customHeight="1" x14ac:dyDescent="0.25">
      <c r="A180" s="64" t="s">
        <v>313</v>
      </c>
      <c r="B180" s="64" t="s">
        <v>314</v>
      </c>
      <c r="C180" s="37">
        <v>4301051409</v>
      </c>
      <c r="D180" s="350">
        <v>4680115881556</v>
      </c>
      <c r="E180" s="35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138</v>
      </c>
      <c r="M180" s="38">
        <v>45</v>
      </c>
      <c r="N180" s="5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2"/>
      <c r="P180" s="352"/>
      <c r="Q180" s="352"/>
      <c r="R180" s="35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315</v>
      </c>
      <c r="B181" s="64" t="s">
        <v>316</v>
      </c>
      <c r="C181" s="37">
        <v>4301051538</v>
      </c>
      <c r="D181" s="350">
        <v>4680115880573</v>
      </c>
      <c r="E181" s="350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117</v>
      </c>
      <c r="L181" s="39" t="s">
        <v>79</v>
      </c>
      <c r="M181" s="38">
        <v>45</v>
      </c>
      <c r="N181" s="540" t="s">
        <v>317</v>
      </c>
      <c r="O181" s="352"/>
      <c r="P181" s="352"/>
      <c r="Q181" s="352"/>
      <c r="R181" s="353"/>
      <c r="S181" s="40" t="s">
        <v>48</v>
      </c>
      <c r="T181" s="40" t="s">
        <v>48</v>
      </c>
      <c r="U181" s="41" t="s">
        <v>0</v>
      </c>
      <c r="V181" s="59">
        <v>200</v>
      </c>
      <c r="W181" s="56">
        <f t="shared" si="9"/>
        <v>200.1</v>
      </c>
      <c r="X181" s="42">
        <f>IFERROR(IF(W181=0,"",ROUNDUP(W181/H181,0)*0.02175),"")</f>
        <v>0.50024999999999997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4301051408</v>
      </c>
      <c r="D182" s="350">
        <v>4680115881594</v>
      </c>
      <c r="E182" s="350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138</v>
      </c>
      <c r="M182" s="38">
        <v>40</v>
      </c>
      <c r="N182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2"/>
      <c r="P182" s="352"/>
      <c r="Q182" s="352"/>
      <c r="R182" s="353"/>
      <c r="S182" s="40" t="s">
        <v>48</v>
      </c>
      <c r="T182" s="40" t="s">
        <v>48</v>
      </c>
      <c r="U182" s="41" t="s">
        <v>0</v>
      </c>
      <c r="V182" s="59">
        <v>20</v>
      </c>
      <c r="W182" s="56">
        <f t="shared" si="9"/>
        <v>24.299999999999997</v>
      </c>
      <c r="X182" s="42">
        <f>IFERROR(IF(W182=0,"",ROUNDUP(W182/H182,0)*0.02175),"")</f>
        <v>6.5250000000000002E-2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4301051505</v>
      </c>
      <c r="D183" s="350">
        <v>4680115881587</v>
      </c>
      <c r="E183" s="350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79</v>
      </c>
      <c r="M183" s="38">
        <v>40</v>
      </c>
      <c r="N183" s="542" t="s">
        <v>322</v>
      </c>
      <c r="O183" s="352"/>
      <c r="P183" s="352"/>
      <c r="Q183" s="352"/>
      <c r="R183" s="35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323</v>
      </c>
      <c r="B184" s="64" t="s">
        <v>324</v>
      </c>
      <c r="C184" s="37">
        <v>4301051380</v>
      </c>
      <c r="D184" s="350">
        <v>4680115880962</v>
      </c>
      <c r="E184" s="35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79</v>
      </c>
      <c r="M184" s="38">
        <v>40</v>
      </c>
      <c r="N184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2"/>
      <c r="P184" s="352"/>
      <c r="Q184" s="352"/>
      <c r="R184" s="353"/>
      <c r="S184" s="40" t="s">
        <v>48</v>
      </c>
      <c r="T184" s="40" t="s">
        <v>48</v>
      </c>
      <c r="U184" s="41" t="s">
        <v>0</v>
      </c>
      <c r="V184" s="59">
        <v>470</v>
      </c>
      <c r="W184" s="56">
        <f t="shared" si="9"/>
        <v>475.8</v>
      </c>
      <c r="X184" s="42">
        <f>IFERROR(IF(W184=0,"",ROUNDUP(W184/H184,0)*0.02175),"")</f>
        <v>1.3267499999999999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4301051411</v>
      </c>
      <c r="D185" s="350">
        <v>4680115881617</v>
      </c>
      <c r="E185" s="35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138</v>
      </c>
      <c r="M185" s="38">
        <v>40</v>
      </c>
      <c r="N185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2"/>
      <c r="P185" s="352"/>
      <c r="Q185" s="352"/>
      <c r="R185" s="353"/>
      <c r="S185" s="40" t="s">
        <v>48</v>
      </c>
      <c r="T185" s="40" t="s">
        <v>48</v>
      </c>
      <c r="U185" s="41" t="s">
        <v>0</v>
      </c>
      <c r="V185" s="59">
        <v>20</v>
      </c>
      <c r="W185" s="56">
        <f t="shared" si="9"/>
        <v>24.299999999999997</v>
      </c>
      <c r="X185" s="42">
        <f>IFERROR(IF(W185=0,"",ROUNDUP(W185/H185,0)*0.02175),"")</f>
        <v>6.5250000000000002E-2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4301051487</v>
      </c>
      <c r="D186" s="350">
        <v>4680115881228</v>
      </c>
      <c r="E186" s="350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36" t="s">
        <v>329</v>
      </c>
      <c r="O186" s="352"/>
      <c r="P186" s="352"/>
      <c r="Q186" s="352"/>
      <c r="R186" s="353"/>
      <c r="S186" s="40" t="s">
        <v>48</v>
      </c>
      <c r="T186" s="40" t="s">
        <v>48</v>
      </c>
      <c r="U186" s="41" t="s">
        <v>0</v>
      </c>
      <c r="V186" s="59">
        <v>4</v>
      </c>
      <c r="W186" s="56">
        <f t="shared" si="9"/>
        <v>4.8</v>
      </c>
      <c r="X186" s="42">
        <f>IFERROR(IF(W186=0,"",ROUNDUP(W186/H186,0)*0.00753),"")</f>
        <v>1.506E-2</v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4301051506</v>
      </c>
      <c r="D187" s="350">
        <v>4680115881037</v>
      </c>
      <c r="E187" s="350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37" t="s">
        <v>332</v>
      </c>
      <c r="O187" s="352"/>
      <c r="P187" s="352"/>
      <c r="Q187" s="352"/>
      <c r="R187" s="35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4301051384</v>
      </c>
      <c r="D188" s="350">
        <v>4680115881211</v>
      </c>
      <c r="E188" s="350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2"/>
      <c r="P188" s="352"/>
      <c r="Q188" s="352"/>
      <c r="R188" s="353"/>
      <c r="S188" s="40" t="s">
        <v>48</v>
      </c>
      <c r="T188" s="40" t="s">
        <v>48</v>
      </c>
      <c r="U188" s="41" t="s">
        <v>0</v>
      </c>
      <c r="V188" s="59">
        <v>24</v>
      </c>
      <c r="W188" s="56">
        <f t="shared" si="9"/>
        <v>24</v>
      </c>
      <c r="X188" s="42">
        <f>IFERROR(IF(W188=0,"",ROUNDUP(W188/H188,0)*0.00753),"")</f>
        <v>7.5300000000000006E-2</v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4301051378</v>
      </c>
      <c r="D189" s="350">
        <v>4680115881020</v>
      </c>
      <c r="E189" s="350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2"/>
      <c r="P189" s="352"/>
      <c r="Q189" s="352"/>
      <c r="R189" s="35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337</v>
      </c>
      <c r="B190" s="64" t="s">
        <v>338</v>
      </c>
      <c r="C190" s="37">
        <v>4301051407</v>
      </c>
      <c r="D190" s="350">
        <v>4680115882195</v>
      </c>
      <c r="E190" s="350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138</v>
      </c>
      <c r="M190" s="38">
        <v>40</v>
      </c>
      <c r="N190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2"/>
      <c r="P190" s="352"/>
      <c r="Q190" s="352"/>
      <c r="R190" s="353"/>
      <c r="S190" s="40" t="s">
        <v>48</v>
      </c>
      <c r="T190" s="40" t="s">
        <v>48</v>
      </c>
      <c r="U190" s="41" t="s">
        <v>0</v>
      </c>
      <c r="V190" s="59">
        <v>4</v>
      </c>
      <c r="W190" s="56">
        <f t="shared" si="9"/>
        <v>4.8</v>
      </c>
      <c r="X190" s="42">
        <f t="shared" ref="X190:X196" si="10">IFERROR(IF(W190=0,"",ROUNDUP(W190/H190,0)*0.00753),"")</f>
        <v>1.506E-2</v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339</v>
      </c>
      <c r="B191" s="64" t="s">
        <v>340</v>
      </c>
      <c r="C191" s="37">
        <v>4301051479</v>
      </c>
      <c r="D191" s="350">
        <v>4680115882607</v>
      </c>
      <c r="E191" s="350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138</v>
      </c>
      <c r="M191" s="38">
        <v>45</v>
      </c>
      <c r="N191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2"/>
      <c r="P191" s="352"/>
      <c r="Q191" s="352"/>
      <c r="R191" s="35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4301051468</v>
      </c>
      <c r="D192" s="350">
        <v>4680115880092</v>
      </c>
      <c r="E192" s="350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138</v>
      </c>
      <c r="M192" s="38">
        <v>45</v>
      </c>
      <c r="N192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2"/>
      <c r="P192" s="352"/>
      <c r="Q192" s="352"/>
      <c r="R192" s="353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343</v>
      </c>
      <c r="B193" s="64" t="s">
        <v>344</v>
      </c>
      <c r="C193" s="37">
        <v>4301051469</v>
      </c>
      <c r="D193" s="350">
        <v>4680115880221</v>
      </c>
      <c r="E193" s="350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138</v>
      </c>
      <c r="M193" s="38">
        <v>45</v>
      </c>
      <c r="N193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2"/>
      <c r="P193" s="352"/>
      <c r="Q193" s="352"/>
      <c r="R193" s="353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4301051523</v>
      </c>
      <c r="D194" s="350">
        <v>4680115882942</v>
      </c>
      <c r="E194" s="350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2"/>
      <c r="P194" s="352"/>
      <c r="Q194" s="352"/>
      <c r="R194" s="353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customHeight="1" x14ac:dyDescent="0.25">
      <c r="A195" s="64" t="s">
        <v>347</v>
      </c>
      <c r="B195" s="64" t="s">
        <v>348</v>
      </c>
      <c r="C195" s="37">
        <v>4301051326</v>
      </c>
      <c r="D195" s="350">
        <v>4680115880504</v>
      </c>
      <c r="E195" s="35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2"/>
      <c r="P195" s="352"/>
      <c r="Q195" s="352"/>
      <c r="R195" s="353"/>
      <c r="S195" s="40" t="s">
        <v>48</v>
      </c>
      <c r="T195" s="40" t="s">
        <v>48</v>
      </c>
      <c r="U195" s="41" t="s">
        <v>0</v>
      </c>
      <c r="V195" s="59">
        <v>12</v>
      </c>
      <c r="W195" s="56">
        <f t="shared" si="9"/>
        <v>12</v>
      </c>
      <c r="X195" s="42">
        <f t="shared" si="10"/>
        <v>3.7650000000000003E-2</v>
      </c>
      <c r="Y195" s="69" t="s">
        <v>48</v>
      </c>
      <c r="Z195" s="70" t="s">
        <v>48</v>
      </c>
      <c r="AD195" s="71"/>
      <c r="BA195" s="183" t="s">
        <v>66</v>
      </c>
    </row>
    <row r="196" spans="1:53" ht="27" customHeight="1" x14ac:dyDescent="0.25">
      <c r="A196" s="64" t="s">
        <v>349</v>
      </c>
      <c r="B196" s="64" t="s">
        <v>350</v>
      </c>
      <c r="C196" s="37">
        <v>4301051410</v>
      </c>
      <c r="D196" s="350">
        <v>4680115882164</v>
      </c>
      <c r="E196" s="350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138</v>
      </c>
      <c r="M196" s="38">
        <v>40</v>
      </c>
      <c r="N196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2"/>
      <c r="P196" s="352"/>
      <c r="Q196" s="352"/>
      <c r="R196" s="353"/>
      <c r="S196" s="40" t="s">
        <v>48</v>
      </c>
      <c r="T196" s="40" t="s">
        <v>48</v>
      </c>
      <c r="U196" s="41" t="s">
        <v>0</v>
      </c>
      <c r="V196" s="59">
        <v>136</v>
      </c>
      <c r="W196" s="56">
        <f t="shared" si="9"/>
        <v>136.79999999999998</v>
      </c>
      <c r="X196" s="42">
        <f t="shared" si="10"/>
        <v>0.42921000000000004</v>
      </c>
      <c r="Y196" s="69" t="s">
        <v>48</v>
      </c>
      <c r="Z196" s="70" t="s">
        <v>48</v>
      </c>
      <c r="AD196" s="71"/>
      <c r="BA196" s="184" t="s">
        <v>66</v>
      </c>
    </row>
    <row r="197" spans="1:53" x14ac:dyDescent="0.2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9"/>
      <c r="N197" s="355" t="s">
        <v>43</v>
      </c>
      <c r="O197" s="356"/>
      <c r="P197" s="356"/>
      <c r="Q197" s="356"/>
      <c r="R197" s="356"/>
      <c r="S197" s="356"/>
      <c r="T197" s="357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163.18318760847498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166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2.5297800000000001</v>
      </c>
      <c r="Y197" s="68"/>
      <c r="Z197" s="68"/>
    </row>
    <row r="198" spans="1:53" x14ac:dyDescent="0.2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9"/>
      <c r="N198" s="355" t="s">
        <v>43</v>
      </c>
      <c r="O198" s="356"/>
      <c r="P198" s="356"/>
      <c r="Q198" s="356"/>
      <c r="R198" s="356"/>
      <c r="S198" s="356"/>
      <c r="T198" s="357"/>
      <c r="U198" s="43" t="s">
        <v>0</v>
      </c>
      <c r="V198" s="44">
        <f>IFERROR(SUM(V180:V196),"0")</f>
        <v>890</v>
      </c>
      <c r="W198" s="44">
        <f>IFERROR(SUM(W180:W196),"0")</f>
        <v>906.89999999999986</v>
      </c>
      <c r="X198" s="43"/>
      <c r="Y198" s="68"/>
      <c r="Z198" s="68"/>
    </row>
    <row r="199" spans="1:53" ht="14.25" customHeight="1" x14ac:dyDescent="0.25">
      <c r="A199" s="364" t="s">
        <v>242</v>
      </c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4"/>
      <c r="P199" s="364"/>
      <c r="Q199" s="364"/>
      <c r="R199" s="364"/>
      <c r="S199" s="364"/>
      <c r="T199" s="364"/>
      <c r="U199" s="364"/>
      <c r="V199" s="364"/>
      <c r="W199" s="364"/>
      <c r="X199" s="364"/>
      <c r="Y199" s="67"/>
      <c r="Z199" s="67"/>
    </row>
    <row r="200" spans="1:53" ht="16.5" customHeight="1" x14ac:dyDescent="0.25">
      <c r="A200" s="64" t="s">
        <v>351</v>
      </c>
      <c r="B200" s="64" t="s">
        <v>352</v>
      </c>
      <c r="C200" s="37">
        <v>4301060360</v>
      </c>
      <c r="D200" s="350">
        <v>4680115882874</v>
      </c>
      <c r="E200" s="350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22" t="s">
        <v>353</v>
      </c>
      <c r="O200" s="352"/>
      <c r="P200" s="352"/>
      <c r="Q200" s="352"/>
      <c r="R200" s="35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4301060359</v>
      </c>
      <c r="D201" s="350">
        <v>4680115884434</v>
      </c>
      <c r="E201" s="350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23" t="s">
        <v>356</v>
      </c>
      <c r="O201" s="352"/>
      <c r="P201" s="352"/>
      <c r="Q201" s="352"/>
      <c r="R201" s="353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customHeight="1" x14ac:dyDescent="0.25">
      <c r="A202" s="64" t="s">
        <v>357</v>
      </c>
      <c r="B202" s="64" t="s">
        <v>358</v>
      </c>
      <c r="C202" s="37">
        <v>4301060338</v>
      </c>
      <c r="D202" s="350">
        <v>4680115880801</v>
      </c>
      <c r="E202" s="350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2"/>
      <c r="P202" s="352"/>
      <c r="Q202" s="352"/>
      <c r="R202" s="353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customHeight="1" x14ac:dyDescent="0.25">
      <c r="A203" s="64" t="s">
        <v>359</v>
      </c>
      <c r="B203" s="64" t="s">
        <v>360</v>
      </c>
      <c r="C203" s="37">
        <v>4301060339</v>
      </c>
      <c r="D203" s="350">
        <v>4680115880818</v>
      </c>
      <c r="E203" s="350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2"/>
      <c r="P203" s="352"/>
      <c r="Q203" s="352"/>
      <c r="R203" s="353"/>
      <c r="S203" s="40" t="s">
        <v>48</v>
      </c>
      <c r="T203" s="40" t="s">
        <v>48</v>
      </c>
      <c r="U203" s="41" t="s">
        <v>0</v>
      </c>
      <c r="V203" s="59">
        <v>128</v>
      </c>
      <c r="W203" s="56">
        <f>IFERROR(IF(V203="",0,CEILING((V203/$H203),1)*$H203),"")</f>
        <v>129.6</v>
      </c>
      <c r="X203" s="42">
        <f>IFERROR(IF(W203=0,"",ROUNDUP(W203/H203,0)*0.00753),"")</f>
        <v>0.40662000000000004</v>
      </c>
      <c r="Y203" s="69" t="s">
        <v>48</v>
      </c>
      <c r="Z203" s="70" t="s">
        <v>48</v>
      </c>
      <c r="AD203" s="71"/>
      <c r="BA203" s="188" t="s">
        <v>66</v>
      </c>
    </row>
    <row r="204" spans="1:53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9"/>
      <c r="N204" s="355" t="s">
        <v>43</v>
      </c>
      <c r="O204" s="356"/>
      <c r="P204" s="356"/>
      <c r="Q204" s="356"/>
      <c r="R204" s="356"/>
      <c r="S204" s="356"/>
      <c r="T204" s="357"/>
      <c r="U204" s="43" t="s">
        <v>42</v>
      </c>
      <c r="V204" s="44">
        <f>IFERROR(V200/H200,"0")+IFERROR(V201/H201,"0")+IFERROR(V202/H202,"0")+IFERROR(V203/H203,"0")</f>
        <v>53.333333333333336</v>
      </c>
      <c r="W204" s="44">
        <f>IFERROR(W200/H200,"0")+IFERROR(W201/H201,"0")+IFERROR(W202/H202,"0")+IFERROR(W203/H203,"0")</f>
        <v>54</v>
      </c>
      <c r="X204" s="44">
        <f>IFERROR(IF(X200="",0,X200),"0")+IFERROR(IF(X201="",0,X201),"0")+IFERROR(IF(X202="",0,X202),"0")+IFERROR(IF(X203="",0,X203),"0")</f>
        <v>0.40662000000000004</v>
      </c>
      <c r="Y204" s="68"/>
      <c r="Z204" s="68"/>
    </row>
    <row r="205" spans="1:53" x14ac:dyDescent="0.2">
      <c r="A205" s="358"/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9"/>
      <c r="N205" s="355" t="s">
        <v>43</v>
      </c>
      <c r="O205" s="356"/>
      <c r="P205" s="356"/>
      <c r="Q205" s="356"/>
      <c r="R205" s="356"/>
      <c r="S205" s="356"/>
      <c r="T205" s="357"/>
      <c r="U205" s="43" t="s">
        <v>0</v>
      </c>
      <c r="V205" s="44">
        <f>IFERROR(SUM(V200:V203),"0")</f>
        <v>128</v>
      </c>
      <c r="W205" s="44">
        <f>IFERROR(SUM(W200:W203),"0")</f>
        <v>129.6</v>
      </c>
      <c r="X205" s="43"/>
      <c r="Y205" s="68"/>
      <c r="Z205" s="68"/>
    </row>
    <row r="206" spans="1:53" ht="16.5" customHeight="1" x14ac:dyDescent="0.25">
      <c r="A206" s="375" t="s">
        <v>361</v>
      </c>
      <c r="B206" s="375"/>
      <c r="C206" s="375"/>
      <c r="D206" s="375"/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  <c r="X206" s="375"/>
      <c r="Y206" s="66"/>
      <c r="Z206" s="66"/>
    </row>
    <row r="207" spans="1:53" ht="14.25" customHeight="1" x14ac:dyDescent="0.25">
      <c r="A207" s="364" t="s">
        <v>76</v>
      </c>
      <c r="B207" s="364"/>
      <c r="C207" s="364"/>
      <c r="D207" s="364"/>
      <c r="E207" s="364"/>
      <c r="F207" s="364"/>
      <c r="G207" s="364"/>
      <c r="H207" s="364"/>
      <c r="I207" s="364"/>
      <c r="J207" s="364"/>
      <c r="K207" s="364"/>
      <c r="L207" s="364"/>
      <c r="M207" s="364"/>
      <c r="N207" s="364"/>
      <c r="O207" s="364"/>
      <c r="P207" s="364"/>
      <c r="Q207" s="364"/>
      <c r="R207" s="364"/>
      <c r="S207" s="364"/>
      <c r="T207" s="364"/>
      <c r="U207" s="364"/>
      <c r="V207" s="364"/>
      <c r="W207" s="364"/>
      <c r="X207" s="364"/>
      <c r="Y207" s="67"/>
      <c r="Z207" s="67"/>
    </row>
    <row r="208" spans="1:53" ht="27" customHeight="1" x14ac:dyDescent="0.25">
      <c r="A208" s="64" t="s">
        <v>362</v>
      </c>
      <c r="B208" s="64" t="s">
        <v>363</v>
      </c>
      <c r="C208" s="37">
        <v>4301031151</v>
      </c>
      <c r="D208" s="350">
        <v>4607091389845</v>
      </c>
      <c r="E208" s="350"/>
      <c r="F208" s="63">
        <v>0.35</v>
      </c>
      <c r="G208" s="38">
        <v>6</v>
      </c>
      <c r="H208" s="63">
        <v>2.1</v>
      </c>
      <c r="I208" s="63">
        <v>2.2000000000000002</v>
      </c>
      <c r="J208" s="38">
        <v>234</v>
      </c>
      <c r="K208" s="38" t="s">
        <v>194</v>
      </c>
      <c r="L208" s="39" t="s">
        <v>79</v>
      </c>
      <c r="M208" s="38">
        <v>40</v>
      </c>
      <c r="N208" s="5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2"/>
      <c r="P208" s="352"/>
      <c r="Q208" s="352"/>
      <c r="R208" s="353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IFERROR(IF(W208=0,"",ROUNDUP(W208/H208,0)*0.00502),"")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358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59"/>
      <c r="N209" s="355" t="s">
        <v>43</v>
      </c>
      <c r="O209" s="356"/>
      <c r="P209" s="356"/>
      <c r="Q209" s="356"/>
      <c r="R209" s="356"/>
      <c r="S209" s="356"/>
      <c r="T209" s="357"/>
      <c r="U209" s="43" t="s">
        <v>42</v>
      </c>
      <c r="V209" s="44">
        <f>IFERROR(V208/H208,"0")</f>
        <v>0</v>
      </c>
      <c r="W209" s="44">
        <f>IFERROR(W208/H208,"0")</f>
        <v>0</v>
      </c>
      <c r="X209" s="44">
        <f>IFERROR(IF(X208="",0,X208),"0")</f>
        <v>0</v>
      </c>
      <c r="Y209" s="68"/>
      <c r="Z209" s="68"/>
    </row>
    <row r="210" spans="1:53" x14ac:dyDescent="0.2">
      <c r="A210" s="358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5" t="s">
        <v>43</v>
      </c>
      <c r="O210" s="356"/>
      <c r="P210" s="356"/>
      <c r="Q210" s="356"/>
      <c r="R210" s="356"/>
      <c r="S210" s="356"/>
      <c r="T210" s="357"/>
      <c r="U210" s="43" t="s">
        <v>0</v>
      </c>
      <c r="V210" s="44">
        <f>IFERROR(SUM(V208:V208),"0")</f>
        <v>0</v>
      </c>
      <c r="W210" s="44">
        <f>IFERROR(SUM(W208:W208),"0")</f>
        <v>0</v>
      </c>
      <c r="X210" s="43"/>
      <c r="Y210" s="68"/>
      <c r="Z210" s="68"/>
    </row>
    <row r="211" spans="1:53" ht="16.5" customHeight="1" x14ac:dyDescent="0.25">
      <c r="A211" s="375" t="s">
        <v>364</v>
      </c>
      <c r="B211" s="375"/>
      <c r="C211" s="375"/>
      <c r="D211" s="375"/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  <c r="X211" s="375"/>
      <c r="Y211" s="66"/>
      <c r="Z211" s="66"/>
    </row>
    <row r="212" spans="1:53" ht="14.25" customHeight="1" x14ac:dyDescent="0.25">
      <c r="A212" s="364" t="s">
        <v>121</v>
      </c>
      <c r="B212" s="364"/>
      <c r="C212" s="364"/>
      <c r="D212" s="364"/>
      <c r="E212" s="364"/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67"/>
      <c r="Z212" s="67"/>
    </row>
    <row r="213" spans="1:53" ht="27" customHeight="1" x14ac:dyDescent="0.25">
      <c r="A213" s="64" t="s">
        <v>365</v>
      </c>
      <c r="B213" s="64" t="s">
        <v>366</v>
      </c>
      <c r="C213" s="37">
        <v>4301011826</v>
      </c>
      <c r="D213" s="350">
        <v>4680115884137</v>
      </c>
      <c r="E213" s="350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17" t="s">
        <v>367</v>
      </c>
      <c r="O213" s="352"/>
      <c r="P213" s="352"/>
      <c r="Q213" s="352"/>
      <c r="R213" s="35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ref="W213:W218" si="11"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368</v>
      </c>
      <c r="AD213" s="71"/>
      <c r="BA213" s="190" t="s">
        <v>66</v>
      </c>
    </row>
    <row r="214" spans="1:53" ht="27" customHeight="1" x14ac:dyDescent="0.25">
      <c r="A214" s="64" t="s">
        <v>369</v>
      </c>
      <c r="B214" s="64" t="s">
        <v>370</v>
      </c>
      <c r="C214" s="37">
        <v>4301011824</v>
      </c>
      <c r="D214" s="350">
        <v>4680115884144</v>
      </c>
      <c r="E214" s="350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116</v>
      </c>
      <c r="M214" s="38">
        <v>55</v>
      </c>
      <c r="N214" s="518" t="s">
        <v>371</v>
      </c>
      <c r="O214" s="352"/>
      <c r="P214" s="352"/>
      <c r="Q214" s="352"/>
      <c r="R214" s="35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368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4301011724</v>
      </c>
      <c r="D215" s="350">
        <v>4680115884236</v>
      </c>
      <c r="E215" s="350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8">
        <v>55</v>
      </c>
      <c r="N215" s="519" t="s">
        <v>374</v>
      </c>
      <c r="O215" s="352"/>
      <c r="P215" s="352"/>
      <c r="Q215" s="352"/>
      <c r="R215" s="35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368</v>
      </c>
      <c r="AD215" s="71"/>
      <c r="BA215" s="192" t="s">
        <v>66</v>
      </c>
    </row>
    <row r="216" spans="1:53" ht="27" customHeight="1" x14ac:dyDescent="0.25">
      <c r="A216" s="64" t="s">
        <v>375</v>
      </c>
      <c r="B216" s="64" t="s">
        <v>376</v>
      </c>
      <c r="C216" s="37">
        <v>4301011721</v>
      </c>
      <c r="D216" s="350">
        <v>4680115884175</v>
      </c>
      <c r="E216" s="350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116</v>
      </c>
      <c r="M216" s="38">
        <v>55</v>
      </c>
      <c r="N216" s="520" t="s">
        <v>377</v>
      </c>
      <c r="O216" s="352"/>
      <c r="P216" s="352"/>
      <c r="Q216" s="352"/>
      <c r="R216" s="35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368</v>
      </c>
      <c r="AD216" s="71"/>
      <c r="BA216" s="193" t="s">
        <v>66</v>
      </c>
    </row>
    <row r="217" spans="1:53" ht="27" customHeight="1" x14ac:dyDescent="0.25">
      <c r="A217" s="64" t="s">
        <v>378</v>
      </c>
      <c r="B217" s="64" t="s">
        <v>379</v>
      </c>
      <c r="C217" s="37">
        <v>4301011726</v>
      </c>
      <c r="D217" s="350">
        <v>4680115884182</v>
      </c>
      <c r="E217" s="350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80</v>
      </c>
      <c r="L217" s="39" t="s">
        <v>116</v>
      </c>
      <c r="M217" s="38">
        <v>55</v>
      </c>
      <c r="N217" s="515" t="s">
        <v>380</v>
      </c>
      <c r="O217" s="352"/>
      <c r="P217" s="352"/>
      <c r="Q217" s="352"/>
      <c r="R217" s="35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381</v>
      </c>
      <c r="B218" s="64" t="s">
        <v>382</v>
      </c>
      <c r="C218" s="37">
        <v>4301011722</v>
      </c>
      <c r="D218" s="350">
        <v>4680115884205</v>
      </c>
      <c r="E218" s="35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116</v>
      </c>
      <c r="M218" s="38">
        <v>55</v>
      </c>
      <c r="N218" s="516" t="s">
        <v>383</v>
      </c>
      <c r="O218" s="352"/>
      <c r="P218" s="352"/>
      <c r="Q218" s="352"/>
      <c r="R218" s="35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x14ac:dyDescent="0.2">
      <c r="A219" s="358"/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9"/>
      <c r="N219" s="355" t="s">
        <v>43</v>
      </c>
      <c r="O219" s="356"/>
      <c r="P219" s="356"/>
      <c r="Q219" s="356"/>
      <c r="R219" s="356"/>
      <c r="S219" s="356"/>
      <c r="T219" s="357"/>
      <c r="U219" s="43" t="s">
        <v>42</v>
      </c>
      <c r="V219" s="44">
        <f>IFERROR(V213/H213,"0")+IFERROR(V214/H214,"0")+IFERROR(V215/H215,"0")+IFERROR(V216/H216,"0")+IFERROR(V217/H217,"0")+IFERROR(V218/H218,"0")</f>
        <v>0</v>
      </c>
      <c r="W219" s="44">
        <f>IFERROR(W213/H213,"0")+IFERROR(W214/H214,"0")+IFERROR(W215/H215,"0")+IFERROR(W216/H216,"0")+IFERROR(W217/H217,"0")+IFERROR(W218/H218,"0")</f>
        <v>0</v>
      </c>
      <c r="X219" s="44">
        <f>IFERROR(IF(X213="",0,X213),"0")+IFERROR(IF(X214="",0,X214),"0")+IFERROR(IF(X215="",0,X215),"0")+IFERROR(IF(X216="",0,X216),"0")+IFERROR(IF(X217="",0,X217),"0")+IFERROR(IF(X218="",0,X218),"0")</f>
        <v>0</v>
      </c>
      <c r="Y219" s="68"/>
      <c r="Z219" s="68"/>
    </row>
    <row r="220" spans="1:53" x14ac:dyDescent="0.2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9"/>
      <c r="N220" s="355" t="s">
        <v>43</v>
      </c>
      <c r="O220" s="356"/>
      <c r="P220" s="356"/>
      <c r="Q220" s="356"/>
      <c r="R220" s="356"/>
      <c r="S220" s="356"/>
      <c r="T220" s="357"/>
      <c r="U220" s="43" t="s">
        <v>0</v>
      </c>
      <c r="V220" s="44">
        <f>IFERROR(SUM(V213:V218),"0")</f>
        <v>0</v>
      </c>
      <c r="W220" s="44">
        <f>IFERROR(SUM(W213:W218),"0")</f>
        <v>0</v>
      </c>
      <c r="X220" s="43"/>
      <c r="Y220" s="68"/>
      <c r="Z220" s="68"/>
    </row>
    <row r="221" spans="1:53" ht="16.5" customHeight="1" x14ac:dyDescent="0.25">
      <c r="A221" s="375" t="s">
        <v>384</v>
      </c>
      <c r="B221" s="375"/>
      <c r="C221" s="375"/>
      <c r="D221" s="375"/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  <c r="X221" s="375"/>
      <c r="Y221" s="66"/>
      <c r="Z221" s="66"/>
    </row>
    <row r="222" spans="1:53" ht="14.25" customHeight="1" x14ac:dyDescent="0.25">
      <c r="A222" s="364" t="s">
        <v>121</v>
      </c>
      <c r="B222" s="364"/>
      <c r="C222" s="364"/>
      <c r="D222" s="364"/>
      <c r="E222" s="364"/>
      <c r="F222" s="364"/>
      <c r="G222" s="364"/>
      <c r="H222" s="364"/>
      <c r="I222" s="364"/>
      <c r="J222" s="364"/>
      <c r="K222" s="364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4"/>
      <c r="W222" s="364"/>
      <c r="X222" s="364"/>
      <c r="Y222" s="67"/>
      <c r="Z222" s="67"/>
    </row>
    <row r="223" spans="1:53" ht="27" customHeight="1" x14ac:dyDescent="0.25">
      <c r="A223" s="64" t="s">
        <v>385</v>
      </c>
      <c r="B223" s="64" t="s">
        <v>386</v>
      </c>
      <c r="C223" s="37">
        <v>4301011346</v>
      </c>
      <c r="D223" s="350">
        <v>4607091387445</v>
      </c>
      <c r="E223" s="350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2"/>
      <c r="P223" s="352"/>
      <c r="Q223" s="352"/>
      <c r="R223" s="353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37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387</v>
      </c>
      <c r="B224" s="64" t="s">
        <v>388</v>
      </c>
      <c r="C224" s="37">
        <v>4301011362</v>
      </c>
      <c r="D224" s="350">
        <v>4607091386004</v>
      </c>
      <c r="E224" s="350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1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2"/>
      <c r="P224" s="352"/>
      <c r="Q224" s="352"/>
      <c r="R224" s="353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387</v>
      </c>
      <c r="B225" s="64" t="s">
        <v>389</v>
      </c>
      <c r="C225" s="37">
        <v>4301011308</v>
      </c>
      <c r="D225" s="350">
        <v>4607091386004</v>
      </c>
      <c r="E225" s="350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2"/>
      <c r="P225" s="352"/>
      <c r="Q225" s="352"/>
      <c r="R225" s="35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390</v>
      </c>
      <c r="B226" s="64" t="s">
        <v>391</v>
      </c>
      <c r="C226" s="37">
        <v>4301011347</v>
      </c>
      <c r="D226" s="350">
        <v>4607091386073</v>
      </c>
      <c r="E226" s="350"/>
      <c r="F226" s="63">
        <v>0.9</v>
      </c>
      <c r="G226" s="38">
        <v>10</v>
      </c>
      <c r="H226" s="63">
        <v>9</v>
      </c>
      <c r="I226" s="63">
        <v>9.6300000000000008</v>
      </c>
      <c r="J226" s="38">
        <v>56</v>
      </c>
      <c r="K226" s="38" t="s">
        <v>117</v>
      </c>
      <c r="L226" s="39" t="s">
        <v>116</v>
      </c>
      <c r="M226" s="38">
        <v>31</v>
      </c>
      <c r="N226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2"/>
      <c r="P226" s="352"/>
      <c r="Q226" s="352"/>
      <c r="R226" s="35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392</v>
      </c>
      <c r="B227" s="64" t="s">
        <v>393</v>
      </c>
      <c r="C227" s="37">
        <v>4301011395</v>
      </c>
      <c r="D227" s="350">
        <v>4607091387322</v>
      </c>
      <c r="E227" s="350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117</v>
      </c>
      <c r="L227" s="39" t="s">
        <v>126</v>
      </c>
      <c r="M227" s="38">
        <v>55</v>
      </c>
      <c r="N227" s="5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2"/>
      <c r="P227" s="352"/>
      <c r="Q227" s="352"/>
      <c r="R227" s="35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392</v>
      </c>
      <c r="B228" s="64" t="s">
        <v>394</v>
      </c>
      <c r="C228" s="37">
        <v>4301010928</v>
      </c>
      <c r="D228" s="350">
        <v>4607091387322</v>
      </c>
      <c r="E228" s="35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117</v>
      </c>
      <c r="L228" s="39" t="s">
        <v>116</v>
      </c>
      <c r="M228" s="38">
        <v>55</v>
      </c>
      <c r="N228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2"/>
      <c r="P228" s="352"/>
      <c r="Q228" s="352"/>
      <c r="R228" s="35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395</v>
      </c>
      <c r="B229" s="64" t="s">
        <v>396</v>
      </c>
      <c r="C229" s="37">
        <v>4301011311</v>
      </c>
      <c r="D229" s="350">
        <v>4607091387377</v>
      </c>
      <c r="E229" s="350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117</v>
      </c>
      <c r="L229" s="39" t="s">
        <v>116</v>
      </c>
      <c r="M229" s="38">
        <v>55</v>
      </c>
      <c r="N229" s="50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2"/>
      <c r="P229" s="352"/>
      <c r="Q229" s="352"/>
      <c r="R229" s="35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397</v>
      </c>
      <c r="B230" s="64" t="s">
        <v>398</v>
      </c>
      <c r="C230" s="37">
        <v>4301010945</v>
      </c>
      <c r="D230" s="350">
        <v>4607091387353</v>
      </c>
      <c r="E230" s="35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2"/>
      <c r="P230" s="352"/>
      <c r="Q230" s="352"/>
      <c r="R230" s="35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399</v>
      </c>
      <c r="B231" s="64" t="s">
        <v>400</v>
      </c>
      <c r="C231" s="37">
        <v>4301011328</v>
      </c>
      <c r="D231" s="350">
        <v>4607091386011</v>
      </c>
      <c r="E231" s="350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2"/>
      <c r="P231" s="352"/>
      <c r="Q231" s="352"/>
      <c r="R231" s="35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ref="X231:X237" si="13">IFERROR(IF(W231=0,"",ROUNDUP(W231/H231,0)*0.00937),"")</f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401</v>
      </c>
      <c r="B232" s="64" t="s">
        <v>402</v>
      </c>
      <c r="C232" s="37">
        <v>4301011329</v>
      </c>
      <c r="D232" s="350">
        <v>4607091387308</v>
      </c>
      <c r="E232" s="350"/>
      <c r="F232" s="63">
        <v>0.5</v>
      </c>
      <c r="G232" s="38">
        <v>10</v>
      </c>
      <c r="H232" s="63">
        <v>5</v>
      </c>
      <c r="I232" s="63">
        <v>5.21</v>
      </c>
      <c r="J232" s="38">
        <v>120</v>
      </c>
      <c r="K232" s="38" t="s">
        <v>80</v>
      </c>
      <c r="L232" s="39" t="s">
        <v>79</v>
      </c>
      <c r="M232" s="38">
        <v>55</v>
      </c>
      <c r="N232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2"/>
      <c r="P232" s="352"/>
      <c r="Q232" s="352"/>
      <c r="R232" s="35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403</v>
      </c>
      <c r="B233" s="64" t="s">
        <v>404</v>
      </c>
      <c r="C233" s="37">
        <v>4301011049</v>
      </c>
      <c r="D233" s="350">
        <v>4607091387339</v>
      </c>
      <c r="E233" s="35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8" t="s">
        <v>80</v>
      </c>
      <c r="L233" s="39" t="s">
        <v>116</v>
      </c>
      <c r="M233" s="38">
        <v>55</v>
      </c>
      <c r="N233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2"/>
      <c r="P233" s="352"/>
      <c r="Q233" s="352"/>
      <c r="R233" s="35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405</v>
      </c>
      <c r="B234" s="64" t="s">
        <v>406</v>
      </c>
      <c r="C234" s="37">
        <v>4301011433</v>
      </c>
      <c r="D234" s="350">
        <v>4680115882638</v>
      </c>
      <c r="E234" s="350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90</v>
      </c>
      <c r="N234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2"/>
      <c r="P234" s="352"/>
      <c r="Q234" s="352"/>
      <c r="R234" s="35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407</v>
      </c>
      <c r="B235" s="64" t="s">
        <v>408</v>
      </c>
      <c r="C235" s="37">
        <v>4301011573</v>
      </c>
      <c r="D235" s="350">
        <v>4680115881938</v>
      </c>
      <c r="E235" s="350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116</v>
      </c>
      <c r="M235" s="38">
        <v>90</v>
      </c>
      <c r="N235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2"/>
      <c r="P235" s="352"/>
      <c r="Q235" s="352"/>
      <c r="R235" s="35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409</v>
      </c>
      <c r="B236" s="64" t="s">
        <v>410</v>
      </c>
      <c r="C236" s="37">
        <v>4301010944</v>
      </c>
      <c r="D236" s="350">
        <v>4607091387346</v>
      </c>
      <c r="E236" s="350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116</v>
      </c>
      <c r="M236" s="38">
        <v>55</v>
      </c>
      <c r="N236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2"/>
      <c r="P236" s="352"/>
      <c r="Q236" s="352"/>
      <c r="R236" s="35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ht="27" customHeight="1" x14ac:dyDescent="0.25">
      <c r="A237" s="64" t="s">
        <v>411</v>
      </c>
      <c r="B237" s="64" t="s">
        <v>412</v>
      </c>
      <c r="C237" s="37">
        <v>4301011353</v>
      </c>
      <c r="D237" s="350">
        <v>4607091389807</v>
      </c>
      <c r="E237" s="350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116</v>
      </c>
      <c r="M237" s="38">
        <v>55</v>
      </c>
      <c r="N237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2"/>
      <c r="P237" s="352"/>
      <c r="Q237" s="352"/>
      <c r="R237" s="35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 t="shared" si="13"/>
        <v/>
      </c>
      <c r="Y237" s="69" t="s">
        <v>48</v>
      </c>
      <c r="Z237" s="70" t="s">
        <v>48</v>
      </c>
      <c r="AD237" s="71"/>
      <c r="BA237" s="210" t="s">
        <v>66</v>
      </c>
    </row>
    <row r="238" spans="1:53" x14ac:dyDescent="0.2">
      <c r="A238" s="358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9"/>
      <c r="N238" s="355" t="s">
        <v>43</v>
      </c>
      <c r="O238" s="356"/>
      <c r="P238" s="356"/>
      <c r="Q238" s="356"/>
      <c r="R238" s="356"/>
      <c r="S238" s="356"/>
      <c r="T238" s="357"/>
      <c r="U238" s="43" t="s">
        <v>42</v>
      </c>
      <c r="V238" s="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68"/>
      <c r="Z238" s="68"/>
    </row>
    <row r="239" spans="1:53" x14ac:dyDescent="0.2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9"/>
      <c r="N239" s="355" t="s">
        <v>43</v>
      </c>
      <c r="O239" s="356"/>
      <c r="P239" s="356"/>
      <c r="Q239" s="356"/>
      <c r="R239" s="356"/>
      <c r="S239" s="356"/>
      <c r="T239" s="357"/>
      <c r="U239" s="43" t="s">
        <v>0</v>
      </c>
      <c r="V239" s="44">
        <f>IFERROR(SUM(V223:V237),"0")</f>
        <v>0</v>
      </c>
      <c r="W239" s="44">
        <f>IFERROR(SUM(W223:W237),"0")</f>
        <v>0</v>
      </c>
      <c r="X239" s="43"/>
      <c r="Y239" s="68"/>
      <c r="Z239" s="68"/>
    </row>
    <row r="240" spans="1:53" ht="14.25" customHeight="1" x14ac:dyDescent="0.25">
      <c r="A240" s="364" t="s">
        <v>113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67"/>
      <c r="Z240" s="67"/>
    </row>
    <row r="241" spans="1:53" ht="27" customHeight="1" x14ac:dyDescent="0.25">
      <c r="A241" s="64" t="s">
        <v>413</v>
      </c>
      <c r="B241" s="64" t="s">
        <v>414</v>
      </c>
      <c r="C241" s="37">
        <v>4301020254</v>
      </c>
      <c r="D241" s="350">
        <v>4680115881914</v>
      </c>
      <c r="E241" s="350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90</v>
      </c>
      <c r="N241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2"/>
      <c r="P241" s="352"/>
      <c r="Q241" s="352"/>
      <c r="R241" s="353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9"/>
      <c r="N242" s="355" t="s">
        <v>43</v>
      </c>
      <c r="O242" s="356"/>
      <c r="P242" s="356"/>
      <c r="Q242" s="356"/>
      <c r="R242" s="356"/>
      <c r="S242" s="356"/>
      <c r="T242" s="357"/>
      <c r="U242" s="43" t="s">
        <v>42</v>
      </c>
      <c r="V242" s="44">
        <f>IFERROR(V241/H241,"0")</f>
        <v>0</v>
      </c>
      <c r="W242" s="44">
        <f>IFERROR(W241/H241,"0")</f>
        <v>0</v>
      </c>
      <c r="X242" s="44">
        <f>IFERROR(IF(X241="",0,X241),"0")</f>
        <v>0</v>
      </c>
      <c r="Y242" s="68"/>
      <c r="Z242" s="68"/>
    </row>
    <row r="243" spans="1:53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9"/>
      <c r="N243" s="355" t="s">
        <v>43</v>
      </c>
      <c r="O243" s="356"/>
      <c r="P243" s="356"/>
      <c r="Q243" s="356"/>
      <c r="R243" s="356"/>
      <c r="S243" s="356"/>
      <c r="T243" s="357"/>
      <c r="U243" s="43" t="s">
        <v>0</v>
      </c>
      <c r="V243" s="44">
        <f>IFERROR(SUM(V241:V241),"0")</f>
        <v>0</v>
      </c>
      <c r="W243" s="44">
        <f>IFERROR(SUM(W241:W241),"0")</f>
        <v>0</v>
      </c>
      <c r="X243" s="43"/>
      <c r="Y243" s="68"/>
      <c r="Z243" s="68"/>
    </row>
    <row r="244" spans="1:53" ht="14.25" customHeight="1" x14ac:dyDescent="0.25">
      <c r="A244" s="364" t="s">
        <v>76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67"/>
      <c r="Z244" s="67"/>
    </row>
    <row r="245" spans="1:53" ht="27" customHeight="1" x14ac:dyDescent="0.25">
      <c r="A245" s="64" t="s">
        <v>415</v>
      </c>
      <c r="B245" s="64" t="s">
        <v>416</v>
      </c>
      <c r="C245" s="37">
        <v>4301030878</v>
      </c>
      <c r="D245" s="350">
        <v>4607091387193</v>
      </c>
      <c r="E245" s="350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35</v>
      </c>
      <c r="N245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2"/>
      <c r="P245" s="352"/>
      <c r="Q245" s="352"/>
      <c r="R245" s="353"/>
      <c r="S245" s="40" t="s">
        <v>48</v>
      </c>
      <c r="T245" s="40" t="s">
        <v>48</v>
      </c>
      <c r="U245" s="41" t="s">
        <v>0</v>
      </c>
      <c r="V245" s="59">
        <v>170</v>
      </c>
      <c r="W245" s="56">
        <f>IFERROR(IF(V245="",0,CEILING((V245/$H245),1)*$H245),"")</f>
        <v>172.20000000000002</v>
      </c>
      <c r="X245" s="42">
        <f>IFERROR(IF(W245=0,"",ROUNDUP(W245/H245,0)*0.00753),"")</f>
        <v>0.30873</v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417</v>
      </c>
      <c r="B246" s="64" t="s">
        <v>418</v>
      </c>
      <c r="C246" s="37">
        <v>4301031153</v>
      </c>
      <c r="D246" s="350">
        <v>4607091387230</v>
      </c>
      <c r="E246" s="350"/>
      <c r="F246" s="63">
        <v>0.7</v>
      </c>
      <c r="G246" s="38">
        <v>6</v>
      </c>
      <c r="H246" s="63">
        <v>4.2</v>
      </c>
      <c r="I246" s="63">
        <v>4.46</v>
      </c>
      <c r="J246" s="38">
        <v>156</v>
      </c>
      <c r="K246" s="38" t="s">
        <v>80</v>
      </c>
      <c r="L246" s="39" t="s">
        <v>79</v>
      </c>
      <c r="M246" s="38">
        <v>40</v>
      </c>
      <c r="N246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2"/>
      <c r="P246" s="352"/>
      <c r="Q246" s="352"/>
      <c r="R246" s="353"/>
      <c r="S246" s="40" t="s">
        <v>48</v>
      </c>
      <c r="T246" s="40" t="s">
        <v>48</v>
      </c>
      <c r="U246" s="41" t="s">
        <v>0</v>
      </c>
      <c r="V246" s="59">
        <v>80</v>
      </c>
      <c r="W246" s="56">
        <f>IFERROR(IF(V246="",0,CEILING((V246/$H246),1)*$H246),"")</f>
        <v>84</v>
      </c>
      <c r="X246" s="42">
        <f>IFERROR(IF(W246=0,"",ROUNDUP(W246/H246,0)*0.00753),"")</f>
        <v>0.15060000000000001</v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419</v>
      </c>
      <c r="B247" s="64" t="s">
        <v>420</v>
      </c>
      <c r="C247" s="37">
        <v>4301031152</v>
      </c>
      <c r="D247" s="350">
        <v>4607091387285</v>
      </c>
      <c r="E247" s="350"/>
      <c r="F247" s="63">
        <v>0.35</v>
      </c>
      <c r="G247" s="38">
        <v>6</v>
      </c>
      <c r="H247" s="63">
        <v>2.1</v>
      </c>
      <c r="I247" s="63">
        <v>2.23</v>
      </c>
      <c r="J247" s="38">
        <v>234</v>
      </c>
      <c r="K247" s="38" t="s">
        <v>194</v>
      </c>
      <c r="L247" s="39" t="s">
        <v>79</v>
      </c>
      <c r="M247" s="38">
        <v>40</v>
      </c>
      <c r="N247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2"/>
      <c r="P247" s="352"/>
      <c r="Q247" s="352"/>
      <c r="R247" s="35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ht="27" customHeight="1" x14ac:dyDescent="0.25">
      <c r="A248" s="64" t="s">
        <v>421</v>
      </c>
      <c r="B248" s="64" t="s">
        <v>422</v>
      </c>
      <c r="C248" s="37">
        <v>4301031164</v>
      </c>
      <c r="D248" s="350">
        <v>4680115880481</v>
      </c>
      <c r="E248" s="350"/>
      <c r="F248" s="63">
        <v>0.28000000000000003</v>
      </c>
      <c r="G248" s="38">
        <v>6</v>
      </c>
      <c r="H248" s="63">
        <v>1.68</v>
      </c>
      <c r="I248" s="63">
        <v>1.78</v>
      </c>
      <c r="J248" s="38">
        <v>234</v>
      </c>
      <c r="K248" s="38" t="s">
        <v>194</v>
      </c>
      <c r="L248" s="39" t="s">
        <v>79</v>
      </c>
      <c r="M248" s="38">
        <v>40</v>
      </c>
      <c r="N248" s="4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2"/>
      <c r="P248" s="352"/>
      <c r="Q248" s="352"/>
      <c r="R248" s="35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IFERROR(IF(W248=0,"",ROUNDUP(W248/H248,0)*0.00502),"")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5" t="s">
        <v>43</v>
      </c>
      <c r="O249" s="356"/>
      <c r="P249" s="356"/>
      <c r="Q249" s="356"/>
      <c r="R249" s="356"/>
      <c r="S249" s="356"/>
      <c r="T249" s="357"/>
      <c r="U249" s="43" t="s">
        <v>42</v>
      </c>
      <c r="V249" s="44">
        <f>IFERROR(V245/H245,"0")+IFERROR(V246/H246,"0")+IFERROR(V247/H247,"0")+IFERROR(V248/H248,"0")</f>
        <v>59.523809523809518</v>
      </c>
      <c r="W249" s="44">
        <f>IFERROR(W245/H245,"0")+IFERROR(W246/H246,"0")+IFERROR(W247/H247,"0")+IFERROR(W248/H248,"0")</f>
        <v>61</v>
      </c>
      <c r="X249" s="44">
        <f>IFERROR(IF(X245="",0,X245),"0")+IFERROR(IF(X246="",0,X246),"0")+IFERROR(IF(X247="",0,X247),"0")+IFERROR(IF(X248="",0,X248),"0")</f>
        <v>0.45933000000000002</v>
      </c>
      <c r="Y249" s="68"/>
      <c r="Z249" s="68"/>
    </row>
    <row r="250" spans="1:53" x14ac:dyDescent="0.2">
      <c r="A250" s="358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9"/>
      <c r="N250" s="355" t="s">
        <v>43</v>
      </c>
      <c r="O250" s="356"/>
      <c r="P250" s="356"/>
      <c r="Q250" s="356"/>
      <c r="R250" s="356"/>
      <c r="S250" s="356"/>
      <c r="T250" s="357"/>
      <c r="U250" s="43" t="s">
        <v>0</v>
      </c>
      <c r="V250" s="44">
        <f>IFERROR(SUM(V245:V248),"0")</f>
        <v>250</v>
      </c>
      <c r="W250" s="44">
        <f>IFERROR(SUM(W245:W248),"0")</f>
        <v>256.20000000000005</v>
      </c>
      <c r="X250" s="43"/>
      <c r="Y250" s="68"/>
      <c r="Z250" s="68"/>
    </row>
    <row r="251" spans="1:53" ht="14.25" customHeight="1" x14ac:dyDescent="0.25">
      <c r="A251" s="364" t="s">
        <v>81</v>
      </c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67"/>
      <c r="Z251" s="67"/>
    </row>
    <row r="252" spans="1:53" ht="16.5" customHeight="1" x14ac:dyDescent="0.25">
      <c r="A252" s="64" t="s">
        <v>423</v>
      </c>
      <c r="B252" s="64" t="s">
        <v>424</v>
      </c>
      <c r="C252" s="37">
        <v>4301051100</v>
      </c>
      <c r="D252" s="350">
        <v>4607091387766</v>
      </c>
      <c r="E252" s="350"/>
      <c r="F252" s="63">
        <v>1.3</v>
      </c>
      <c r="G252" s="38">
        <v>6</v>
      </c>
      <c r="H252" s="63">
        <v>7.8</v>
      </c>
      <c r="I252" s="63">
        <v>8.3580000000000005</v>
      </c>
      <c r="J252" s="38">
        <v>56</v>
      </c>
      <c r="K252" s="38" t="s">
        <v>117</v>
      </c>
      <c r="L252" s="39" t="s">
        <v>138</v>
      </c>
      <c r="M252" s="38">
        <v>40</v>
      </c>
      <c r="N252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2"/>
      <c r="P252" s="352"/>
      <c r="Q252" s="352"/>
      <c r="R252" s="353"/>
      <c r="S252" s="40" t="s">
        <v>48</v>
      </c>
      <c r="T252" s="40" t="s">
        <v>48</v>
      </c>
      <c r="U252" s="41" t="s">
        <v>0</v>
      </c>
      <c r="V252" s="59">
        <v>30</v>
      </c>
      <c r="W252" s="56">
        <f t="shared" ref="W252:W261" si="14">IFERROR(IF(V252="",0,CEILING((V252/$H252),1)*$H252),"")</f>
        <v>31.2</v>
      </c>
      <c r="X252" s="42">
        <f>IFERROR(IF(W252=0,"",ROUNDUP(W252/H252,0)*0.02175),"")</f>
        <v>8.6999999999999994E-2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4301051116</v>
      </c>
      <c r="D253" s="350">
        <v>4607091387957</v>
      </c>
      <c r="E253" s="350"/>
      <c r="F253" s="63">
        <v>1.3</v>
      </c>
      <c r="G253" s="38">
        <v>6</v>
      </c>
      <c r="H253" s="63">
        <v>7.8</v>
      </c>
      <c r="I253" s="63">
        <v>8.3640000000000008</v>
      </c>
      <c r="J253" s="38">
        <v>56</v>
      </c>
      <c r="K253" s="38" t="s">
        <v>117</v>
      </c>
      <c r="L253" s="39" t="s">
        <v>79</v>
      </c>
      <c r="M253" s="38">
        <v>40</v>
      </c>
      <c r="N253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2"/>
      <c r="P253" s="352"/>
      <c r="Q253" s="352"/>
      <c r="R253" s="353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4301051115</v>
      </c>
      <c r="D254" s="350">
        <v>4607091387964</v>
      </c>
      <c r="E254" s="350"/>
      <c r="F254" s="63">
        <v>1.35</v>
      </c>
      <c r="G254" s="38">
        <v>6</v>
      </c>
      <c r="H254" s="63">
        <v>8.1</v>
      </c>
      <c r="I254" s="63">
        <v>8.6460000000000008</v>
      </c>
      <c r="J254" s="38">
        <v>56</v>
      </c>
      <c r="K254" s="38" t="s">
        <v>117</v>
      </c>
      <c r="L254" s="39" t="s">
        <v>79</v>
      </c>
      <c r="M254" s="38">
        <v>40</v>
      </c>
      <c r="N254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2"/>
      <c r="P254" s="352"/>
      <c r="Q254" s="352"/>
      <c r="R254" s="353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4301051461</v>
      </c>
      <c r="D255" s="350">
        <v>4680115883604</v>
      </c>
      <c r="E255" s="350"/>
      <c r="F255" s="63">
        <v>0.35</v>
      </c>
      <c r="G255" s="38">
        <v>6</v>
      </c>
      <c r="H255" s="63">
        <v>2.1</v>
      </c>
      <c r="I255" s="63">
        <v>2.3719999999999999</v>
      </c>
      <c r="J255" s="38">
        <v>156</v>
      </c>
      <c r="K255" s="38" t="s">
        <v>80</v>
      </c>
      <c r="L255" s="39" t="s">
        <v>138</v>
      </c>
      <c r="M255" s="38">
        <v>45</v>
      </c>
      <c r="N255" s="487" t="s">
        <v>431</v>
      </c>
      <c r="O255" s="352"/>
      <c r="P255" s="352"/>
      <c r="Q255" s="352"/>
      <c r="R255" s="353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432</v>
      </c>
      <c r="B256" s="64" t="s">
        <v>433</v>
      </c>
      <c r="C256" s="37">
        <v>4301051485</v>
      </c>
      <c r="D256" s="350">
        <v>4680115883567</v>
      </c>
      <c r="E256" s="350"/>
      <c r="F256" s="63">
        <v>0.35</v>
      </c>
      <c r="G256" s="38">
        <v>6</v>
      </c>
      <c r="H256" s="63">
        <v>2.1</v>
      </c>
      <c r="I256" s="63">
        <v>2.36</v>
      </c>
      <c r="J256" s="38">
        <v>156</v>
      </c>
      <c r="K256" s="38" t="s">
        <v>80</v>
      </c>
      <c r="L256" s="39" t="s">
        <v>79</v>
      </c>
      <c r="M256" s="38">
        <v>40</v>
      </c>
      <c r="N256" s="488" t="s">
        <v>434</v>
      </c>
      <c r="O256" s="352"/>
      <c r="P256" s="352"/>
      <c r="Q256" s="352"/>
      <c r="R256" s="35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435</v>
      </c>
      <c r="B257" s="64" t="s">
        <v>436</v>
      </c>
      <c r="C257" s="37">
        <v>4301051134</v>
      </c>
      <c r="D257" s="350">
        <v>4607091381672</v>
      </c>
      <c r="E257" s="350"/>
      <c r="F257" s="63">
        <v>0.6</v>
      </c>
      <c r="G257" s="38">
        <v>6</v>
      </c>
      <c r="H257" s="63">
        <v>3.6</v>
      </c>
      <c r="I257" s="63">
        <v>3.8759999999999999</v>
      </c>
      <c r="J257" s="38">
        <v>120</v>
      </c>
      <c r="K257" s="38" t="s">
        <v>80</v>
      </c>
      <c r="L257" s="39" t="s">
        <v>79</v>
      </c>
      <c r="M257" s="38">
        <v>40</v>
      </c>
      <c r="N257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2"/>
      <c r="P257" s="352"/>
      <c r="Q257" s="352"/>
      <c r="R257" s="35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437</v>
      </c>
      <c r="B258" s="64" t="s">
        <v>438</v>
      </c>
      <c r="C258" s="37">
        <v>4301051130</v>
      </c>
      <c r="D258" s="350">
        <v>4607091387537</v>
      </c>
      <c r="E258" s="350"/>
      <c r="F258" s="63">
        <v>0.45</v>
      </c>
      <c r="G258" s="38">
        <v>6</v>
      </c>
      <c r="H258" s="63">
        <v>2.7</v>
      </c>
      <c r="I258" s="63">
        <v>2.99</v>
      </c>
      <c r="J258" s="38">
        <v>156</v>
      </c>
      <c r="K258" s="38" t="s">
        <v>80</v>
      </c>
      <c r="L258" s="39" t="s">
        <v>79</v>
      </c>
      <c r="M258" s="38">
        <v>40</v>
      </c>
      <c r="N258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2"/>
      <c r="P258" s="352"/>
      <c r="Q258" s="352"/>
      <c r="R258" s="35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439</v>
      </c>
      <c r="B259" s="64" t="s">
        <v>440</v>
      </c>
      <c r="C259" s="37">
        <v>4301051132</v>
      </c>
      <c r="D259" s="350">
        <v>4607091387513</v>
      </c>
      <c r="E259" s="350"/>
      <c r="F259" s="63">
        <v>0.45</v>
      </c>
      <c r="G259" s="38">
        <v>6</v>
      </c>
      <c r="H259" s="63">
        <v>2.7</v>
      </c>
      <c r="I259" s="63">
        <v>2.9780000000000002</v>
      </c>
      <c r="J259" s="38">
        <v>156</v>
      </c>
      <c r="K259" s="38" t="s">
        <v>80</v>
      </c>
      <c r="L259" s="39" t="s">
        <v>79</v>
      </c>
      <c r="M259" s="38">
        <v>40</v>
      </c>
      <c r="N259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2"/>
      <c r="P259" s="352"/>
      <c r="Q259" s="352"/>
      <c r="R259" s="35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441</v>
      </c>
      <c r="B260" s="64" t="s">
        <v>442</v>
      </c>
      <c r="C260" s="37">
        <v>4301051277</v>
      </c>
      <c r="D260" s="350">
        <v>4680115880511</v>
      </c>
      <c r="E260" s="350"/>
      <c r="F260" s="63">
        <v>0.33</v>
      </c>
      <c r="G260" s="38">
        <v>6</v>
      </c>
      <c r="H260" s="63">
        <v>1.98</v>
      </c>
      <c r="I260" s="63">
        <v>2.1800000000000002</v>
      </c>
      <c r="J260" s="38">
        <v>156</v>
      </c>
      <c r="K260" s="38" t="s">
        <v>80</v>
      </c>
      <c r="L260" s="39" t="s">
        <v>138</v>
      </c>
      <c r="M260" s="38">
        <v>40</v>
      </c>
      <c r="N260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2"/>
      <c r="P260" s="352"/>
      <c r="Q260" s="352"/>
      <c r="R260" s="35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ht="27" customHeight="1" x14ac:dyDescent="0.25">
      <c r="A261" s="64" t="s">
        <v>443</v>
      </c>
      <c r="B261" s="64" t="s">
        <v>444</v>
      </c>
      <c r="C261" s="37">
        <v>4301051344</v>
      </c>
      <c r="D261" s="350">
        <v>4680115880412</v>
      </c>
      <c r="E261" s="350"/>
      <c r="F261" s="63">
        <v>0.33</v>
      </c>
      <c r="G261" s="38">
        <v>6</v>
      </c>
      <c r="H261" s="63">
        <v>1.98</v>
      </c>
      <c r="I261" s="63">
        <v>2.246</v>
      </c>
      <c r="J261" s="38">
        <v>156</v>
      </c>
      <c r="K261" s="38" t="s">
        <v>80</v>
      </c>
      <c r="L261" s="39" t="s">
        <v>138</v>
      </c>
      <c r="M261" s="38">
        <v>45</v>
      </c>
      <c r="N261" s="4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2"/>
      <c r="P261" s="352"/>
      <c r="Q261" s="352"/>
      <c r="R261" s="35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4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5" t="s">
        <v>66</v>
      </c>
    </row>
    <row r="262" spans="1:53" x14ac:dyDescent="0.2">
      <c r="A262" s="358"/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9"/>
      <c r="N262" s="355" t="s">
        <v>43</v>
      </c>
      <c r="O262" s="356"/>
      <c r="P262" s="356"/>
      <c r="Q262" s="356"/>
      <c r="R262" s="356"/>
      <c r="S262" s="356"/>
      <c r="T262" s="357"/>
      <c r="U262" s="43" t="s">
        <v>42</v>
      </c>
      <c r="V262" s="44">
        <f>IFERROR(V252/H252,"0")+IFERROR(V253/H253,"0")+IFERROR(V254/H254,"0")+IFERROR(V255/H255,"0")+IFERROR(V256/H256,"0")+IFERROR(V257/H257,"0")+IFERROR(V258/H258,"0")+IFERROR(V259/H259,"0")+IFERROR(V260/H260,"0")+IFERROR(V261/H261,"0")</f>
        <v>3.8461538461538463</v>
      </c>
      <c r="W262" s="44">
        <f>IFERROR(W252/H252,"0")+IFERROR(W253/H253,"0")+IFERROR(W254/H254,"0")+IFERROR(W255/H255,"0")+IFERROR(W256/H256,"0")+IFERROR(W257/H257,"0")+IFERROR(W258/H258,"0")+IFERROR(W259/H259,"0")+IFERROR(W260/H260,"0")+IFERROR(W261/H261,"0")</f>
        <v>4</v>
      </c>
      <c r="X262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8.6999999999999994E-2</v>
      </c>
      <c r="Y262" s="68"/>
      <c r="Z262" s="68"/>
    </row>
    <row r="263" spans="1:53" x14ac:dyDescent="0.2">
      <c r="A263" s="358"/>
      <c r="B263" s="358"/>
      <c r="C263" s="358"/>
      <c r="D263" s="358"/>
      <c r="E263" s="358"/>
      <c r="F263" s="358"/>
      <c r="G263" s="358"/>
      <c r="H263" s="358"/>
      <c r="I263" s="358"/>
      <c r="J263" s="358"/>
      <c r="K263" s="358"/>
      <c r="L263" s="358"/>
      <c r="M263" s="359"/>
      <c r="N263" s="355" t="s">
        <v>43</v>
      </c>
      <c r="O263" s="356"/>
      <c r="P263" s="356"/>
      <c r="Q263" s="356"/>
      <c r="R263" s="356"/>
      <c r="S263" s="356"/>
      <c r="T263" s="357"/>
      <c r="U263" s="43" t="s">
        <v>0</v>
      </c>
      <c r="V263" s="44">
        <f>IFERROR(SUM(V252:V261),"0")</f>
        <v>30</v>
      </c>
      <c r="W263" s="44">
        <f>IFERROR(SUM(W252:W261),"0")</f>
        <v>31.2</v>
      </c>
      <c r="X263" s="43"/>
      <c r="Y263" s="68"/>
      <c r="Z263" s="68"/>
    </row>
    <row r="264" spans="1:53" ht="14.25" customHeight="1" x14ac:dyDescent="0.25">
      <c r="A264" s="364" t="s">
        <v>242</v>
      </c>
      <c r="B264" s="364"/>
      <c r="C264" s="364"/>
      <c r="D264" s="364"/>
      <c r="E264" s="364"/>
      <c r="F264" s="364"/>
      <c r="G264" s="364"/>
      <c r="H264" s="364"/>
      <c r="I264" s="364"/>
      <c r="J264" s="364"/>
      <c r="K264" s="364"/>
      <c r="L264" s="364"/>
      <c r="M264" s="364"/>
      <c r="N264" s="364"/>
      <c r="O264" s="364"/>
      <c r="P264" s="364"/>
      <c r="Q264" s="364"/>
      <c r="R264" s="364"/>
      <c r="S264" s="364"/>
      <c r="T264" s="364"/>
      <c r="U264" s="364"/>
      <c r="V264" s="364"/>
      <c r="W264" s="364"/>
      <c r="X264" s="364"/>
      <c r="Y264" s="67"/>
      <c r="Z264" s="67"/>
    </row>
    <row r="265" spans="1:53" ht="16.5" customHeight="1" x14ac:dyDescent="0.25">
      <c r="A265" s="64" t="s">
        <v>445</v>
      </c>
      <c r="B265" s="64" t="s">
        <v>446</v>
      </c>
      <c r="C265" s="37">
        <v>4301060326</v>
      </c>
      <c r="D265" s="350">
        <v>4607091380880</v>
      </c>
      <c r="E265" s="350"/>
      <c r="F265" s="63">
        <v>1.4</v>
      </c>
      <c r="G265" s="38">
        <v>6</v>
      </c>
      <c r="H265" s="63">
        <v>8.4</v>
      </c>
      <c r="I265" s="63">
        <v>8.9640000000000004</v>
      </c>
      <c r="J265" s="38">
        <v>56</v>
      </c>
      <c r="K265" s="38" t="s">
        <v>117</v>
      </c>
      <c r="L265" s="39" t="s">
        <v>79</v>
      </c>
      <c r="M265" s="38">
        <v>30</v>
      </c>
      <c r="N265" s="4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2"/>
      <c r="P265" s="352"/>
      <c r="Q265" s="352"/>
      <c r="R265" s="353"/>
      <c r="S265" s="40" t="s">
        <v>48</v>
      </c>
      <c r="T265" s="40" t="s">
        <v>48</v>
      </c>
      <c r="U265" s="41" t="s">
        <v>0</v>
      </c>
      <c r="V265" s="59">
        <v>140</v>
      </c>
      <c r="W265" s="56">
        <f>IFERROR(IF(V265="",0,CEILING((V265/$H265),1)*$H265),"")</f>
        <v>142.80000000000001</v>
      </c>
      <c r="X265" s="42">
        <f>IFERROR(IF(W265=0,"",ROUNDUP(W265/H265,0)*0.02175),"")</f>
        <v>0.36974999999999997</v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447</v>
      </c>
      <c r="B266" s="64" t="s">
        <v>448</v>
      </c>
      <c r="C266" s="37">
        <v>4301060308</v>
      </c>
      <c r="D266" s="350">
        <v>4607091384482</v>
      </c>
      <c r="E266" s="350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117</v>
      </c>
      <c r="L266" s="39" t="s">
        <v>79</v>
      </c>
      <c r="M266" s="38">
        <v>30</v>
      </c>
      <c r="N266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2"/>
      <c r="P266" s="352"/>
      <c r="Q266" s="352"/>
      <c r="R266" s="353"/>
      <c r="S266" s="40" t="s">
        <v>48</v>
      </c>
      <c r="T266" s="40" t="s">
        <v>48</v>
      </c>
      <c r="U266" s="41" t="s">
        <v>0</v>
      </c>
      <c r="V266" s="59">
        <v>434</v>
      </c>
      <c r="W266" s="56">
        <f>IFERROR(IF(V266="",0,CEILING((V266/$H266),1)*$H266),"")</f>
        <v>436.8</v>
      </c>
      <c r="X266" s="42">
        <f>IFERROR(IF(W266=0,"",ROUNDUP(W266/H266,0)*0.02175),"")</f>
        <v>1.218</v>
      </c>
      <c r="Y266" s="69" t="s">
        <v>48</v>
      </c>
      <c r="Z266" s="70" t="s">
        <v>48</v>
      </c>
      <c r="AD266" s="71"/>
      <c r="BA266" s="227" t="s">
        <v>66</v>
      </c>
    </row>
    <row r="267" spans="1:53" ht="16.5" customHeight="1" x14ac:dyDescent="0.25">
      <c r="A267" s="64" t="s">
        <v>449</v>
      </c>
      <c r="B267" s="64" t="s">
        <v>450</v>
      </c>
      <c r="C267" s="37">
        <v>4301060325</v>
      </c>
      <c r="D267" s="350">
        <v>4607091380897</v>
      </c>
      <c r="E267" s="350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117</v>
      </c>
      <c r="L267" s="39" t="s">
        <v>79</v>
      </c>
      <c r="M267" s="38">
        <v>30</v>
      </c>
      <c r="N267" s="4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2"/>
      <c r="P267" s="352"/>
      <c r="Q267" s="352"/>
      <c r="R267" s="353"/>
      <c r="S267" s="40" t="s">
        <v>48</v>
      </c>
      <c r="T267" s="40" t="s">
        <v>48</v>
      </c>
      <c r="U267" s="41" t="s">
        <v>0</v>
      </c>
      <c r="V267" s="59">
        <v>150</v>
      </c>
      <c r="W267" s="56">
        <f>IFERROR(IF(V267="",0,CEILING((V267/$H267),1)*$H267),"")</f>
        <v>151.20000000000002</v>
      </c>
      <c r="X267" s="42">
        <f>IFERROR(IF(W267=0,"",ROUNDUP(W267/H267,0)*0.02175),"")</f>
        <v>0.39149999999999996</v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5" t="s">
        <v>43</v>
      </c>
      <c r="O268" s="356"/>
      <c r="P268" s="356"/>
      <c r="Q268" s="356"/>
      <c r="R268" s="356"/>
      <c r="S268" s="356"/>
      <c r="T268" s="357"/>
      <c r="U268" s="43" t="s">
        <v>42</v>
      </c>
      <c r="V268" s="44">
        <f>IFERROR(V265/H265,"0")+IFERROR(V266/H266,"0")+IFERROR(V267/H267,"0")</f>
        <v>90.164835164835168</v>
      </c>
      <c r="W268" s="44">
        <f>IFERROR(W265/H265,"0")+IFERROR(W266/H266,"0")+IFERROR(W267/H267,"0")</f>
        <v>91</v>
      </c>
      <c r="X268" s="44">
        <f>IFERROR(IF(X265="",0,X265),"0")+IFERROR(IF(X266="",0,X266),"0")+IFERROR(IF(X267="",0,X267),"0")</f>
        <v>1.97925</v>
      </c>
      <c r="Y268" s="68"/>
      <c r="Z268" s="68"/>
    </row>
    <row r="269" spans="1:53" x14ac:dyDescent="0.2">
      <c r="A269" s="358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9"/>
      <c r="N269" s="355" t="s">
        <v>43</v>
      </c>
      <c r="O269" s="356"/>
      <c r="P269" s="356"/>
      <c r="Q269" s="356"/>
      <c r="R269" s="356"/>
      <c r="S269" s="356"/>
      <c r="T269" s="357"/>
      <c r="U269" s="43" t="s">
        <v>0</v>
      </c>
      <c r="V269" s="44">
        <f>IFERROR(SUM(V265:V267),"0")</f>
        <v>724</v>
      </c>
      <c r="W269" s="44">
        <f>IFERROR(SUM(W265:W267),"0")</f>
        <v>730.80000000000007</v>
      </c>
      <c r="X269" s="43"/>
      <c r="Y269" s="68"/>
      <c r="Z269" s="68"/>
    </row>
    <row r="270" spans="1:53" ht="14.25" customHeight="1" x14ac:dyDescent="0.25">
      <c r="A270" s="364" t="s">
        <v>99</v>
      </c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67"/>
      <c r="Z270" s="67"/>
    </row>
    <row r="271" spans="1:53" ht="16.5" customHeight="1" x14ac:dyDescent="0.25">
      <c r="A271" s="64" t="s">
        <v>451</v>
      </c>
      <c r="B271" s="64" t="s">
        <v>452</v>
      </c>
      <c r="C271" s="37">
        <v>4301030232</v>
      </c>
      <c r="D271" s="350">
        <v>4607091388374</v>
      </c>
      <c r="E271" s="350"/>
      <c r="F271" s="63">
        <v>0.38</v>
      </c>
      <c r="G271" s="38">
        <v>8</v>
      </c>
      <c r="H271" s="63">
        <v>3.04</v>
      </c>
      <c r="I271" s="63">
        <v>3.28</v>
      </c>
      <c r="J271" s="38">
        <v>156</v>
      </c>
      <c r="K271" s="38" t="s">
        <v>80</v>
      </c>
      <c r="L271" s="39" t="s">
        <v>103</v>
      </c>
      <c r="M271" s="38">
        <v>180</v>
      </c>
      <c r="N271" s="483" t="s">
        <v>453</v>
      </c>
      <c r="O271" s="352"/>
      <c r="P271" s="352"/>
      <c r="Q271" s="352"/>
      <c r="R271" s="353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454</v>
      </c>
      <c r="B272" s="64" t="s">
        <v>455</v>
      </c>
      <c r="C272" s="37">
        <v>4301030235</v>
      </c>
      <c r="D272" s="350">
        <v>4607091388381</v>
      </c>
      <c r="E272" s="350"/>
      <c r="F272" s="63">
        <v>0.38</v>
      </c>
      <c r="G272" s="38">
        <v>8</v>
      </c>
      <c r="H272" s="63">
        <v>3.04</v>
      </c>
      <c r="I272" s="63">
        <v>3.32</v>
      </c>
      <c r="J272" s="38">
        <v>156</v>
      </c>
      <c r="K272" s="38" t="s">
        <v>80</v>
      </c>
      <c r="L272" s="39" t="s">
        <v>103</v>
      </c>
      <c r="M272" s="38">
        <v>180</v>
      </c>
      <c r="N272" s="478" t="s">
        <v>456</v>
      </c>
      <c r="O272" s="352"/>
      <c r="P272" s="352"/>
      <c r="Q272" s="352"/>
      <c r="R272" s="35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457</v>
      </c>
      <c r="B273" s="64" t="s">
        <v>458</v>
      </c>
      <c r="C273" s="37">
        <v>4301030233</v>
      </c>
      <c r="D273" s="350">
        <v>4607091388404</v>
      </c>
      <c r="E273" s="350"/>
      <c r="F273" s="63">
        <v>0.17</v>
      </c>
      <c r="G273" s="38">
        <v>15</v>
      </c>
      <c r="H273" s="63">
        <v>2.5499999999999998</v>
      </c>
      <c r="I273" s="63">
        <v>2.9</v>
      </c>
      <c r="J273" s="38">
        <v>156</v>
      </c>
      <c r="K273" s="38" t="s">
        <v>80</v>
      </c>
      <c r="L273" s="39" t="s">
        <v>103</v>
      </c>
      <c r="M273" s="38">
        <v>180</v>
      </c>
      <c r="N273" s="4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2"/>
      <c r="P273" s="352"/>
      <c r="Q273" s="352"/>
      <c r="R273" s="353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5" t="s">
        <v>43</v>
      </c>
      <c r="O274" s="356"/>
      <c r="P274" s="356"/>
      <c r="Q274" s="356"/>
      <c r="R274" s="356"/>
      <c r="S274" s="356"/>
      <c r="T274" s="357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358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9"/>
      <c r="N275" s="355" t="s">
        <v>43</v>
      </c>
      <c r="O275" s="356"/>
      <c r="P275" s="356"/>
      <c r="Q275" s="356"/>
      <c r="R275" s="356"/>
      <c r="S275" s="356"/>
      <c r="T275" s="357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364" t="s">
        <v>459</v>
      </c>
      <c r="B276" s="364"/>
      <c r="C276" s="364"/>
      <c r="D276" s="364"/>
      <c r="E276" s="364"/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  <c r="X276" s="364"/>
      <c r="Y276" s="67"/>
      <c r="Z276" s="67"/>
    </row>
    <row r="277" spans="1:53" ht="16.5" customHeight="1" x14ac:dyDescent="0.25">
      <c r="A277" s="64" t="s">
        <v>460</v>
      </c>
      <c r="B277" s="64" t="s">
        <v>461</v>
      </c>
      <c r="C277" s="37">
        <v>4301180007</v>
      </c>
      <c r="D277" s="350">
        <v>4680115881808</v>
      </c>
      <c r="E277" s="350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463</v>
      </c>
      <c r="L277" s="39" t="s">
        <v>462</v>
      </c>
      <c r="M277" s="38">
        <v>730</v>
      </c>
      <c r="N277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2"/>
      <c r="P277" s="352"/>
      <c r="Q277" s="352"/>
      <c r="R277" s="35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464</v>
      </c>
      <c r="B278" s="64" t="s">
        <v>465</v>
      </c>
      <c r="C278" s="37">
        <v>4301180006</v>
      </c>
      <c r="D278" s="350">
        <v>4680115881822</v>
      </c>
      <c r="E278" s="350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463</v>
      </c>
      <c r="L278" s="39" t="s">
        <v>462</v>
      </c>
      <c r="M278" s="38">
        <v>730</v>
      </c>
      <c r="N278" s="4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2"/>
      <c r="P278" s="352"/>
      <c r="Q278" s="352"/>
      <c r="R278" s="35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466</v>
      </c>
      <c r="B279" s="64" t="s">
        <v>467</v>
      </c>
      <c r="C279" s="37">
        <v>4301180001</v>
      </c>
      <c r="D279" s="350">
        <v>4680115880016</v>
      </c>
      <c r="E279" s="350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463</v>
      </c>
      <c r="L279" s="39" t="s">
        <v>462</v>
      </c>
      <c r="M279" s="38">
        <v>730</v>
      </c>
      <c r="N279" s="4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2"/>
      <c r="P279" s="352"/>
      <c r="Q279" s="352"/>
      <c r="R279" s="35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5" t="s">
        <v>43</v>
      </c>
      <c r="O280" s="356"/>
      <c r="P280" s="356"/>
      <c r="Q280" s="356"/>
      <c r="R280" s="356"/>
      <c r="S280" s="356"/>
      <c r="T280" s="357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9"/>
      <c r="N281" s="355" t="s">
        <v>43</v>
      </c>
      <c r="O281" s="356"/>
      <c r="P281" s="356"/>
      <c r="Q281" s="356"/>
      <c r="R281" s="356"/>
      <c r="S281" s="356"/>
      <c r="T281" s="357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6.5" customHeight="1" x14ac:dyDescent="0.25">
      <c r="A282" s="375" t="s">
        <v>468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66"/>
      <c r="Z282" s="66"/>
    </row>
    <row r="283" spans="1:53" ht="14.25" customHeight="1" x14ac:dyDescent="0.25">
      <c r="A283" s="364" t="s">
        <v>121</v>
      </c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67"/>
      <c r="Z283" s="67"/>
    </row>
    <row r="284" spans="1:53" ht="27" customHeight="1" x14ac:dyDescent="0.25">
      <c r="A284" s="64" t="s">
        <v>469</v>
      </c>
      <c r="B284" s="64" t="s">
        <v>470</v>
      </c>
      <c r="C284" s="37">
        <v>4301011315</v>
      </c>
      <c r="D284" s="350">
        <v>4607091387421</v>
      </c>
      <c r="E284" s="350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116</v>
      </c>
      <c r="M284" s="38">
        <v>55</v>
      </c>
      <c r="N284" s="4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2"/>
      <c r="P284" s="352"/>
      <c r="Q284" s="352"/>
      <c r="R284" s="353"/>
      <c r="S284" s="40" t="s">
        <v>48</v>
      </c>
      <c r="T284" s="40" t="s">
        <v>48</v>
      </c>
      <c r="U284" s="41" t="s">
        <v>0</v>
      </c>
      <c r="V284" s="59">
        <v>50</v>
      </c>
      <c r="W284" s="56">
        <f t="shared" ref="W284:W291" si="15">IFERROR(IF(V284="",0,CEILING((V284/$H284),1)*$H284),"")</f>
        <v>54</v>
      </c>
      <c r="X284" s="42">
        <f>IFERROR(IF(W284=0,"",ROUNDUP(W284/H284,0)*0.02175),"")</f>
        <v>0.10874999999999999</v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469</v>
      </c>
      <c r="B285" s="64" t="s">
        <v>471</v>
      </c>
      <c r="C285" s="37">
        <v>4301011121</v>
      </c>
      <c r="D285" s="350">
        <v>4607091387421</v>
      </c>
      <c r="E285" s="350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117</v>
      </c>
      <c r="L285" s="39" t="s">
        <v>126</v>
      </c>
      <c r="M285" s="38">
        <v>55</v>
      </c>
      <c r="N285" s="4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2"/>
      <c r="P285" s="352"/>
      <c r="Q285" s="352"/>
      <c r="R285" s="353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472</v>
      </c>
      <c r="B286" s="64" t="s">
        <v>473</v>
      </c>
      <c r="C286" s="37">
        <v>4301011619</v>
      </c>
      <c r="D286" s="350">
        <v>4607091387452</v>
      </c>
      <c r="E286" s="350"/>
      <c r="F286" s="63">
        <v>1.45</v>
      </c>
      <c r="G286" s="38">
        <v>8</v>
      </c>
      <c r="H286" s="63">
        <v>11.6</v>
      </c>
      <c r="I286" s="63">
        <v>12.08</v>
      </c>
      <c r="J286" s="38">
        <v>56</v>
      </c>
      <c r="K286" s="38" t="s">
        <v>117</v>
      </c>
      <c r="L286" s="39" t="s">
        <v>116</v>
      </c>
      <c r="M286" s="38">
        <v>55</v>
      </c>
      <c r="N286" s="473" t="s">
        <v>474</v>
      </c>
      <c r="O286" s="352"/>
      <c r="P286" s="352"/>
      <c r="Q286" s="352"/>
      <c r="R286" s="353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472</v>
      </c>
      <c r="B287" s="64" t="s">
        <v>475</v>
      </c>
      <c r="C287" s="37">
        <v>4301011396</v>
      </c>
      <c r="D287" s="350">
        <v>4607091387452</v>
      </c>
      <c r="E287" s="350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117</v>
      </c>
      <c r="L287" s="39" t="s">
        <v>126</v>
      </c>
      <c r="M287" s="38">
        <v>55</v>
      </c>
      <c r="N287" s="47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2"/>
      <c r="P287" s="352"/>
      <c r="Q287" s="352"/>
      <c r="R287" s="353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472</v>
      </c>
      <c r="B288" s="64" t="s">
        <v>476</v>
      </c>
      <c r="C288" s="37">
        <v>4301011322</v>
      </c>
      <c r="D288" s="350">
        <v>4607091387452</v>
      </c>
      <c r="E288" s="350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117</v>
      </c>
      <c r="L288" s="39" t="s">
        <v>138</v>
      </c>
      <c r="M288" s="38">
        <v>55</v>
      </c>
      <c r="N288" s="47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3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477</v>
      </c>
      <c r="B289" s="64" t="s">
        <v>478</v>
      </c>
      <c r="C289" s="37">
        <v>4301011313</v>
      </c>
      <c r="D289" s="350">
        <v>4607091385984</v>
      </c>
      <c r="E289" s="350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117</v>
      </c>
      <c r="L289" s="39" t="s">
        <v>116</v>
      </c>
      <c r="M289" s="38">
        <v>55</v>
      </c>
      <c r="N289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2"/>
      <c r="P289" s="352"/>
      <c r="Q289" s="352"/>
      <c r="R289" s="353"/>
      <c r="S289" s="40" t="s">
        <v>48</v>
      </c>
      <c r="T289" s="40" t="s">
        <v>48</v>
      </c>
      <c r="U289" s="41" t="s">
        <v>0</v>
      </c>
      <c r="V289" s="59">
        <v>10</v>
      </c>
      <c r="W289" s="56">
        <f t="shared" si="15"/>
        <v>10.8</v>
      </c>
      <c r="X289" s="42">
        <f>IFERROR(IF(W289=0,"",ROUNDUP(W289/H289,0)*0.02175),"")</f>
        <v>2.1749999999999999E-2</v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479</v>
      </c>
      <c r="B290" s="64" t="s">
        <v>480</v>
      </c>
      <c r="C290" s="37">
        <v>4301011316</v>
      </c>
      <c r="D290" s="350">
        <v>4607091387438</v>
      </c>
      <c r="E290" s="350"/>
      <c r="F290" s="63">
        <v>0.5</v>
      </c>
      <c r="G290" s="38">
        <v>10</v>
      </c>
      <c r="H290" s="63">
        <v>5</v>
      </c>
      <c r="I290" s="63">
        <v>5.24</v>
      </c>
      <c r="J290" s="38">
        <v>120</v>
      </c>
      <c r="K290" s="38" t="s">
        <v>80</v>
      </c>
      <c r="L290" s="39" t="s">
        <v>116</v>
      </c>
      <c r="M290" s="38">
        <v>55</v>
      </c>
      <c r="N290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2"/>
      <c r="P290" s="352"/>
      <c r="Q290" s="352"/>
      <c r="R290" s="353"/>
      <c r="S290" s="40" t="s">
        <v>48</v>
      </c>
      <c r="T290" s="40" t="s">
        <v>48</v>
      </c>
      <c r="U290" s="41" t="s">
        <v>0</v>
      </c>
      <c r="V290" s="59">
        <v>10</v>
      </c>
      <c r="W290" s="56">
        <f t="shared" si="15"/>
        <v>10</v>
      </c>
      <c r="X290" s="42">
        <f>IFERROR(IF(W290=0,"",ROUNDUP(W290/H290,0)*0.00937),"")</f>
        <v>1.874E-2</v>
      </c>
      <c r="Y290" s="69" t="s">
        <v>48</v>
      </c>
      <c r="Z290" s="70" t="s">
        <v>48</v>
      </c>
      <c r="AD290" s="71"/>
      <c r="BA290" s="241" t="s">
        <v>66</v>
      </c>
    </row>
    <row r="291" spans="1:53" ht="27" customHeight="1" x14ac:dyDescent="0.25">
      <c r="A291" s="64" t="s">
        <v>481</v>
      </c>
      <c r="B291" s="64" t="s">
        <v>482</v>
      </c>
      <c r="C291" s="37">
        <v>4301011318</v>
      </c>
      <c r="D291" s="350">
        <v>4607091387469</v>
      </c>
      <c r="E291" s="350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8" t="s">
        <v>80</v>
      </c>
      <c r="L291" s="39" t="s">
        <v>79</v>
      </c>
      <c r="M291" s="38">
        <v>55</v>
      </c>
      <c r="N291" s="4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2"/>
      <c r="P291" s="352"/>
      <c r="Q291" s="352"/>
      <c r="R291" s="353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5"/>
        <v>0</v>
      </c>
      <c r="X291" s="42" t="str">
        <f>IFERROR(IF(W291=0,"",ROUNDUP(W291/H291,0)*0.00937),"")</f>
        <v/>
      </c>
      <c r="Y291" s="69" t="s">
        <v>48</v>
      </c>
      <c r="Z291" s="70" t="s">
        <v>48</v>
      </c>
      <c r="AD291" s="71"/>
      <c r="BA291" s="242" t="s">
        <v>66</v>
      </c>
    </row>
    <row r="292" spans="1:53" x14ac:dyDescent="0.2">
      <c r="A292" s="358"/>
      <c r="B292" s="358"/>
      <c r="C292" s="358"/>
      <c r="D292" s="358"/>
      <c r="E292" s="358"/>
      <c r="F292" s="358"/>
      <c r="G292" s="358"/>
      <c r="H292" s="358"/>
      <c r="I292" s="358"/>
      <c r="J292" s="358"/>
      <c r="K292" s="358"/>
      <c r="L292" s="358"/>
      <c r="M292" s="359"/>
      <c r="N292" s="355" t="s">
        <v>43</v>
      </c>
      <c r="O292" s="356"/>
      <c r="P292" s="356"/>
      <c r="Q292" s="356"/>
      <c r="R292" s="356"/>
      <c r="S292" s="356"/>
      <c r="T292" s="357"/>
      <c r="U292" s="43" t="s">
        <v>42</v>
      </c>
      <c r="V292" s="44">
        <f>IFERROR(V284/H284,"0")+IFERROR(V285/H285,"0")+IFERROR(V286/H286,"0")+IFERROR(V287/H287,"0")+IFERROR(V288/H288,"0")+IFERROR(V289/H289,"0")+IFERROR(V290/H290,"0")+IFERROR(V291/H291,"0")</f>
        <v>7.5555555555555554</v>
      </c>
      <c r="W292" s="44">
        <f>IFERROR(W284/H284,"0")+IFERROR(W285/H285,"0")+IFERROR(W286/H286,"0")+IFERROR(W287/H287,"0")+IFERROR(W288/H288,"0")+IFERROR(W289/H289,"0")+IFERROR(W290/H290,"0")+IFERROR(W291/H291,"0")</f>
        <v>8</v>
      </c>
      <c r="X292" s="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0.14923999999999998</v>
      </c>
      <c r="Y292" s="68"/>
      <c r="Z292" s="68"/>
    </row>
    <row r="293" spans="1:53" x14ac:dyDescent="0.2">
      <c r="A293" s="358"/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9"/>
      <c r="N293" s="355" t="s">
        <v>43</v>
      </c>
      <c r="O293" s="356"/>
      <c r="P293" s="356"/>
      <c r="Q293" s="356"/>
      <c r="R293" s="356"/>
      <c r="S293" s="356"/>
      <c r="T293" s="357"/>
      <c r="U293" s="43" t="s">
        <v>0</v>
      </c>
      <c r="V293" s="44">
        <f>IFERROR(SUM(V284:V291),"0")</f>
        <v>70</v>
      </c>
      <c r="W293" s="44">
        <f>IFERROR(SUM(W284:W291),"0")</f>
        <v>74.8</v>
      </c>
      <c r="X293" s="43"/>
      <c r="Y293" s="68"/>
      <c r="Z293" s="68"/>
    </row>
    <row r="294" spans="1:53" ht="14.25" customHeight="1" x14ac:dyDescent="0.25">
      <c r="A294" s="364" t="s">
        <v>76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67"/>
      <c r="Z294" s="67"/>
    </row>
    <row r="295" spans="1:53" ht="27" customHeight="1" x14ac:dyDescent="0.25">
      <c r="A295" s="64" t="s">
        <v>483</v>
      </c>
      <c r="B295" s="64" t="s">
        <v>484</v>
      </c>
      <c r="C295" s="37">
        <v>4301031154</v>
      </c>
      <c r="D295" s="350">
        <v>4607091387292</v>
      </c>
      <c r="E295" s="350"/>
      <c r="F295" s="63">
        <v>0.73</v>
      </c>
      <c r="G295" s="38">
        <v>6</v>
      </c>
      <c r="H295" s="63">
        <v>4.38</v>
      </c>
      <c r="I295" s="63">
        <v>4.6399999999999997</v>
      </c>
      <c r="J295" s="38">
        <v>156</v>
      </c>
      <c r="K295" s="38" t="s">
        <v>80</v>
      </c>
      <c r="L295" s="39" t="s">
        <v>79</v>
      </c>
      <c r="M295" s="38">
        <v>45</v>
      </c>
      <c r="N295" s="4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2"/>
      <c r="P295" s="352"/>
      <c r="Q295" s="352"/>
      <c r="R295" s="353"/>
      <c r="S295" s="40" t="s">
        <v>48</v>
      </c>
      <c r="T295" s="40" t="s">
        <v>48</v>
      </c>
      <c r="U295" s="41" t="s">
        <v>0</v>
      </c>
      <c r="V295" s="59">
        <v>100</v>
      </c>
      <c r="W295" s="56">
        <f>IFERROR(IF(V295="",0,CEILING((V295/$H295),1)*$H295),"")</f>
        <v>100.74</v>
      </c>
      <c r="X295" s="42">
        <f>IFERROR(IF(W295=0,"",ROUNDUP(W295/H295,0)*0.00753),"")</f>
        <v>0.17319000000000001</v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485</v>
      </c>
      <c r="B296" s="64" t="s">
        <v>486</v>
      </c>
      <c r="C296" s="37">
        <v>4301031155</v>
      </c>
      <c r="D296" s="350">
        <v>4607091387315</v>
      </c>
      <c r="E296" s="350"/>
      <c r="F296" s="63">
        <v>0.7</v>
      </c>
      <c r="G296" s="38">
        <v>4</v>
      </c>
      <c r="H296" s="63">
        <v>2.8</v>
      </c>
      <c r="I296" s="63">
        <v>3.048</v>
      </c>
      <c r="J296" s="38">
        <v>156</v>
      </c>
      <c r="K296" s="38" t="s">
        <v>80</v>
      </c>
      <c r="L296" s="39" t="s">
        <v>79</v>
      </c>
      <c r="M296" s="38">
        <v>45</v>
      </c>
      <c r="N296" s="4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2"/>
      <c r="P296" s="352"/>
      <c r="Q296" s="352"/>
      <c r="R296" s="353"/>
      <c r="S296" s="40" t="s">
        <v>48</v>
      </c>
      <c r="T296" s="40" t="s">
        <v>48</v>
      </c>
      <c r="U296" s="41" t="s">
        <v>0</v>
      </c>
      <c r="V296" s="59">
        <v>0</v>
      </c>
      <c r="W296" s="56">
        <f>IFERROR(IF(V296="",0,CEILING((V296/$H296),1)*$H296),"")</f>
        <v>0</v>
      </c>
      <c r="X296" s="42" t="str">
        <f>IFERROR(IF(W296=0,"",ROUNDUP(W296/H296,0)*0.00753),"")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5" t="s">
        <v>43</v>
      </c>
      <c r="O297" s="356"/>
      <c r="P297" s="356"/>
      <c r="Q297" s="356"/>
      <c r="R297" s="356"/>
      <c r="S297" s="356"/>
      <c r="T297" s="357"/>
      <c r="U297" s="43" t="s">
        <v>42</v>
      </c>
      <c r="V297" s="44">
        <f>IFERROR(V295/H295,"0")+IFERROR(V296/H296,"0")</f>
        <v>22.831050228310502</v>
      </c>
      <c r="W297" s="44">
        <f>IFERROR(W295/H295,"0")+IFERROR(W296/H296,"0")</f>
        <v>23</v>
      </c>
      <c r="X297" s="44">
        <f>IFERROR(IF(X295="",0,X295),"0")+IFERROR(IF(X296="",0,X296),"0")</f>
        <v>0.17319000000000001</v>
      </c>
      <c r="Y297" s="68"/>
      <c r="Z297" s="68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5" t="s">
        <v>43</v>
      </c>
      <c r="O298" s="356"/>
      <c r="P298" s="356"/>
      <c r="Q298" s="356"/>
      <c r="R298" s="356"/>
      <c r="S298" s="356"/>
      <c r="T298" s="357"/>
      <c r="U298" s="43" t="s">
        <v>0</v>
      </c>
      <c r="V298" s="44">
        <f>IFERROR(SUM(V295:V296),"0")</f>
        <v>100</v>
      </c>
      <c r="W298" s="44">
        <f>IFERROR(SUM(W295:W296),"0")</f>
        <v>100.74</v>
      </c>
      <c r="X298" s="43"/>
      <c r="Y298" s="68"/>
      <c r="Z298" s="68"/>
    </row>
    <row r="299" spans="1:53" ht="16.5" customHeight="1" x14ac:dyDescent="0.25">
      <c r="A299" s="375" t="s">
        <v>487</v>
      </c>
      <c r="B299" s="375"/>
      <c r="C299" s="375"/>
      <c r="D299" s="375"/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R299" s="375"/>
      <c r="S299" s="375"/>
      <c r="T299" s="375"/>
      <c r="U299" s="375"/>
      <c r="V299" s="375"/>
      <c r="W299" s="375"/>
      <c r="X299" s="375"/>
      <c r="Y299" s="66"/>
      <c r="Z299" s="66"/>
    </row>
    <row r="300" spans="1:53" ht="14.25" customHeight="1" x14ac:dyDescent="0.25">
      <c r="A300" s="364" t="s">
        <v>76</v>
      </c>
      <c r="B300" s="364"/>
      <c r="C300" s="364"/>
      <c r="D300" s="364"/>
      <c r="E300" s="364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  <c r="X300" s="364"/>
      <c r="Y300" s="67"/>
      <c r="Z300" s="67"/>
    </row>
    <row r="301" spans="1:53" ht="27" customHeight="1" x14ac:dyDescent="0.25">
      <c r="A301" s="64" t="s">
        <v>488</v>
      </c>
      <c r="B301" s="64" t="s">
        <v>489</v>
      </c>
      <c r="C301" s="37">
        <v>4301031066</v>
      </c>
      <c r="D301" s="350">
        <v>4607091383836</v>
      </c>
      <c r="E301" s="350"/>
      <c r="F301" s="63">
        <v>0.3</v>
      </c>
      <c r="G301" s="38">
        <v>6</v>
      </c>
      <c r="H301" s="63">
        <v>1.8</v>
      </c>
      <c r="I301" s="63">
        <v>2.048</v>
      </c>
      <c r="J301" s="38">
        <v>156</v>
      </c>
      <c r="K301" s="38" t="s">
        <v>80</v>
      </c>
      <c r="L301" s="39" t="s">
        <v>79</v>
      </c>
      <c r="M301" s="38">
        <v>40</v>
      </c>
      <c r="N30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2"/>
      <c r="P301" s="352"/>
      <c r="Q301" s="352"/>
      <c r="R301" s="353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5" t="s">
        <v>66</v>
      </c>
    </row>
    <row r="302" spans="1:53" x14ac:dyDescent="0.2">
      <c r="A302" s="358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5" t="s">
        <v>43</v>
      </c>
      <c r="O302" s="356"/>
      <c r="P302" s="356"/>
      <c r="Q302" s="356"/>
      <c r="R302" s="356"/>
      <c r="S302" s="356"/>
      <c r="T302" s="357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5" t="s">
        <v>43</v>
      </c>
      <c r="O303" s="356"/>
      <c r="P303" s="356"/>
      <c r="Q303" s="356"/>
      <c r="R303" s="356"/>
      <c r="S303" s="356"/>
      <c r="T303" s="357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4" t="s">
        <v>81</v>
      </c>
      <c r="B304" s="364"/>
      <c r="C304" s="364"/>
      <c r="D304" s="364"/>
      <c r="E304" s="364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  <c r="X304" s="364"/>
      <c r="Y304" s="67"/>
      <c r="Z304" s="67"/>
    </row>
    <row r="305" spans="1:53" ht="27" customHeight="1" x14ac:dyDescent="0.25">
      <c r="A305" s="64" t="s">
        <v>490</v>
      </c>
      <c r="B305" s="64" t="s">
        <v>491</v>
      </c>
      <c r="C305" s="37">
        <v>4301051142</v>
      </c>
      <c r="D305" s="350">
        <v>4607091387919</v>
      </c>
      <c r="E305" s="350"/>
      <c r="F305" s="63">
        <v>1.35</v>
      </c>
      <c r="G305" s="38">
        <v>6</v>
      </c>
      <c r="H305" s="63">
        <v>8.1</v>
      </c>
      <c r="I305" s="63">
        <v>8.6639999999999997</v>
      </c>
      <c r="J305" s="38">
        <v>56</v>
      </c>
      <c r="K305" s="38" t="s">
        <v>117</v>
      </c>
      <c r="L305" s="39" t="s">
        <v>79</v>
      </c>
      <c r="M305" s="38">
        <v>45</v>
      </c>
      <c r="N305" s="4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2"/>
      <c r="P305" s="352"/>
      <c r="Q305" s="352"/>
      <c r="R305" s="353"/>
      <c r="S305" s="40" t="s">
        <v>48</v>
      </c>
      <c r="T305" s="40" t="s">
        <v>48</v>
      </c>
      <c r="U305" s="41" t="s">
        <v>0</v>
      </c>
      <c r="V305" s="59">
        <v>78</v>
      </c>
      <c r="W305" s="56">
        <f>IFERROR(IF(V305="",0,CEILING((V305/$H305),1)*$H305),"")</f>
        <v>81</v>
      </c>
      <c r="X305" s="42">
        <f>IFERROR(IF(W305=0,"",ROUNDUP(W305/H305,0)*0.02175),"")</f>
        <v>0.21749999999999997</v>
      </c>
      <c r="Y305" s="69" t="s">
        <v>48</v>
      </c>
      <c r="Z305" s="70" t="s">
        <v>48</v>
      </c>
      <c r="AD305" s="71"/>
      <c r="BA305" s="246" t="s">
        <v>66</v>
      </c>
    </row>
    <row r="306" spans="1:53" x14ac:dyDescent="0.2">
      <c r="A306" s="358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9"/>
      <c r="N306" s="355" t="s">
        <v>43</v>
      </c>
      <c r="O306" s="356"/>
      <c r="P306" s="356"/>
      <c r="Q306" s="356"/>
      <c r="R306" s="356"/>
      <c r="S306" s="356"/>
      <c r="T306" s="357"/>
      <c r="U306" s="43" t="s">
        <v>42</v>
      </c>
      <c r="V306" s="44">
        <f>IFERROR(V305/H305,"0")</f>
        <v>9.6296296296296298</v>
      </c>
      <c r="W306" s="44">
        <f>IFERROR(W305/H305,"0")</f>
        <v>10</v>
      </c>
      <c r="X306" s="44">
        <f>IFERROR(IF(X305="",0,X305),"0")</f>
        <v>0.21749999999999997</v>
      </c>
      <c r="Y306" s="68"/>
      <c r="Z306" s="68"/>
    </row>
    <row r="307" spans="1:53" x14ac:dyDescent="0.2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5" t="s">
        <v>43</v>
      </c>
      <c r="O307" s="356"/>
      <c r="P307" s="356"/>
      <c r="Q307" s="356"/>
      <c r="R307" s="356"/>
      <c r="S307" s="356"/>
      <c r="T307" s="357"/>
      <c r="U307" s="43" t="s">
        <v>0</v>
      </c>
      <c r="V307" s="44">
        <f>IFERROR(SUM(V305:V305),"0")</f>
        <v>78</v>
      </c>
      <c r="W307" s="44">
        <f>IFERROR(SUM(W305:W305),"0")</f>
        <v>81</v>
      </c>
      <c r="X307" s="43"/>
      <c r="Y307" s="68"/>
      <c r="Z307" s="68"/>
    </row>
    <row r="308" spans="1:53" ht="14.25" customHeight="1" x14ac:dyDescent="0.25">
      <c r="A308" s="364" t="s">
        <v>242</v>
      </c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  <c r="X308" s="364"/>
      <c r="Y308" s="67"/>
      <c r="Z308" s="67"/>
    </row>
    <row r="309" spans="1:53" ht="27" customHeight="1" x14ac:dyDescent="0.25">
      <c r="A309" s="64" t="s">
        <v>492</v>
      </c>
      <c r="B309" s="64" t="s">
        <v>493</v>
      </c>
      <c r="C309" s="37">
        <v>4301060324</v>
      </c>
      <c r="D309" s="350">
        <v>4607091388831</v>
      </c>
      <c r="E309" s="350"/>
      <c r="F309" s="63">
        <v>0.38</v>
      </c>
      <c r="G309" s="38">
        <v>6</v>
      </c>
      <c r="H309" s="63">
        <v>2.2799999999999998</v>
      </c>
      <c r="I309" s="63">
        <v>2.552</v>
      </c>
      <c r="J309" s="38">
        <v>156</v>
      </c>
      <c r="K309" s="38" t="s">
        <v>80</v>
      </c>
      <c r="L309" s="39" t="s">
        <v>79</v>
      </c>
      <c r="M309" s="38">
        <v>40</v>
      </c>
      <c r="N309" s="4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2"/>
      <c r="P309" s="352"/>
      <c r="Q309" s="352"/>
      <c r="R309" s="353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59"/>
      <c r="N310" s="355" t="s">
        <v>43</v>
      </c>
      <c r="O310" s="356"/>
      <c r="P310" s="356"/>
      <c r="Q310" s="356"/>
      <c r="R310" s="356"/>
      <c r="S310" s="356"/>
      <c r="T310" s="357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8"/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9"/>
      <c r="N311" s="355" t="s">
        <v>43</v>
      </c>
      <c r="O311" s="356"/>
      <c r="P311" s="356"/>
      <c r="Q311" s="356"/>
      <c r="R311" s="356"/>
      <c r="S311" s="356"/>
      <c r="T311" s="357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64" t="s">
        <v>99</v>
      </c>
      <c r="B312" s="364"/>
      <c r="C312" s="364"/>
      <c r="D312" s="364"/>
      <c r="E312" s="364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  <c r="X312" s="364"/>
      <c r="Y312" s="67"/>
      <c r="Z312" s="67"/>
    </row>
    <row r="313" spans="1:53" ht="27" customHeight="1" x14ac:dyDescent="0.25">
      <c r="A313" s="64" t="s">
        <v>494</v>
      </c>
      <c r="B313" s="64" t="s">
        <v>495</v>
      </c>
      <c r="C313" s="37">
        <v>4301032015</v>
      </c>
      <c r="D313" s="350">
        <v>4607091383102</v>
      </c>
      <c r="E313" s="350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80</v>
      </c>
      <c r="L313" s="39" t="s">
        <v>103</v>
      </c>
      <c r="M313" s="38">
        <v>180</v>
      </c>
      <c r="N313" s="4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2"/>
      <c r="P313" s="352"/>
      <c r="Q313" s="352"/>
      <c r="R313" s="35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5" t="s">
        <v>43</v>
      </c>
      <c r="O314" s="356"/>
      <c r="P314" s="356"/>
      <c r="Q314" s="356"/>
      <c r="R314" s="356"/>
      <c r="S314" s="356"/>
      <c r="T314" s="357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9"/>
      <c r="N315" s="355" t="s">
        <v>43</v>
      </c>
      <c r="O315" s="356"/>
      <c r="P315" s="356"/>
      <c r="Q315" s="356"/>
      <c r="R315" s="356"/>
      <c r="S315" s="356"/>
      <c r="T315" s="357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27.75" customHeight="1" x14ac:dyDescent="0.2">
      <c r="A316" s="374" t="s">
        <v>496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374"/>
      <c r="Y316" s="55"/>
      <c r="Z316" s="55"/>
    </row>
    <row r="317" spans="1:53" ht="16.5" customHeight="1" x14ac:dyDescent="0.25">
      <c r="A317" s="375" t="s">
        <v>497</v>
      </c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R317" s="375"/>
      <c r="S317" s="375"/>
      <c r="T317" s="375"/>
      <c r="U317" s="375"/>
      <c r="V317" s="375"/>
      <c r="W317" s="375"/>
      <c r="X317" s="375"/>
      <c r="Y317" s="66"/>
      <c r="Z317" s="66"/>
    </row>
    <row r="318" spans="1:53" ht="14.25" customHeight="1" x14ac:dyDescent="0.25">
      <c r="A318" s="364" t="s">
        <v>81</v>
      </c>
      <c r="B318" s="364"/>
      <c r="C318" s="364"/>
      <c r="D318" s="364"/>
      <c r="E318" s="364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  <c r="X318" s="364"/>
      <c r="Y318" s="67"/>
      <c r="Z318" s="67"/>
    </row>
    <row r="319" spans="1:53" ht="27" customHeight="1" x14ac:dyDescent="0.25">
      <c r="A319" s="64" t="s">
        <v>498</v>
      </c>
      <c r="B319" s="64" t="s">
        <v>499</v>
      </c>
      <c r="C319" s="37">
        <v>4301051292</v>
      </c>
      <c r="D319" s="350">
        <v>4607091383928</v>
      </c>
      <c r="E319" s="350"/>
      <c r="F319" s="63">
        <v>1.3</v>
      </c>
      <c r="G319" s="38">
        <v>6</v>
      </c>
      <c r="H319" s="63">
        <v>7.8</v>
      </c>
      <c r="I319" s="63">
        <v>8.3699999999999992</v>
      </c>
      <c r="J319" s="38">
        <v>56</v>
      </c>
      <c r="K319" s="38" t="s">
        <v>117</v>
      </c>
      <c r="L319" s="39" t="s">
        <v>79</v>
      </c>
      <c r="M319" s="38">
        <v>40</v>
      </c>
      <c r="N319" s="46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52"/>
      <c r="P319" s="352"/>
      <c r="Q319" s="352"/>
      <c r="R319" s="35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59"/>
      <c r="N320" s="355" t="s">
        <v>43</v>
      </c>
      <c r="O320" s="356"/>
      <c r="P320" s="356"/>
      <c r="Q320" s="356"/>
      <c r="R320" s="356"/>
      <c r="S320" s="356"/>
      <c r="T320" s="357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x14ac:dyDescent="0.2">
      <c r="A321" s="358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5" t="s">
        <v>43</v>
      </c>
      <c r="O321" s="356"/>
      <c r="P321" s="356"/>
      <c r="Q321" s="356"/>
      <c r="R321" s="356"/>
      <c r="S321" s="356"/>
      <c r="T321" s="357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27.75" customHeight="1" x14ac:dyDescent="0.2">
      <c r="A322" s="374" t="s">
        <v>500</v>
      </c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374"/>
      <c r="W322" s="374"/>
      <c r="X322" s="374"/>
      <c r="Y322" s="55"/>
      <c r="Z322" s="55"/>
    </row>
    <row r="323" spans="1:53" ht="16.5" customHeight="1" x14ac:dyDescent="0.25">
      <c r="A323" s="375" t="s">
        <v>501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66"/>
      <c r="Z323" s="66"/>
    </row>
    <row r="324" spans="1:53" ht="14.25" customHeight="1" x14ac:dyDescent="0.25">
      <c r="A324" s="364" t="s">
        <v>121</v>
      </c>
      <c r="B324" s="364"/>
      <c r="C324" s="364"/>
      <c r="D324" s="364"/>
      <c r="E324" s="364"/>
      <c r="F324" s="364"/>
      <c r="G324" s="364"/>
      <c r="H324" s="364"/>
      <c r="I324" s="364"/>
      <c r="J324" s="364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  <c r="X324" s="364"/>
      <c r="Y324" s="67"/>
      <c r="Z324" s="67"/>
    </row>
    <row r="325" spans="1:53" ht="27" customHeight="1" x14ac:dyDescent="0.25">
      <c r="A325" s="64" t="s">
        <v>502</v>
      </c>
      <c r="B325" s="64" t="s">
        <v>503</v>
      </c>
      <c r="C325" s="37">
        <v>4301011339</v>
      </c>
      <c r="D325" s="350">
        <v>4607091383997</v>
      </c>
      <c r="E325" s="350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117</v>
      </c>
      <c r="L325" s="39" t="s">
        <v>79</v>
      </c>
      <c r="M325" s="38">
        <v>60</v>
      </c>
      <c r="N325" s="4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2"/>
      <c r="P325" s="352"/>
      <c r="Q325" s="352"/>
      <c r="R325" s="353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ref="W325:W332" si="16"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502</v>
      </c>
      <c r="B326" s="64" t="s">
        <v>504</v>
      </c>
      <c r="C326" s="37">
        <v>4301011239</v>
      </c>
      <c r="D326" s="350">
        <v>4607091383997</v>
      </c>
      <c r="E326" s="350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117</v>
      </c>
      <c r="L326" s="39" t="s">
        <v>126</v>
      </c>
      <c r="M326" s="38">
        <v>60</v>
      </c>
      <c r="N326" s="4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2"/>
      <c r="P326" s="352"/>
      <c r="Q326" s="352"/>
      <c r="R326" s="353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505</v>
      </c>
      <c r="B327" s="64" t="s">
        <v>506</v>
      </c>
      <c r="C327" s="37">
        <v>4301011240</v>
      </c>
      <c r="D327" s="350">
        <v>4607091384130</v>
      </c>
      <c r="E327" s="350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126</v>
      </c>
      <c r="M327" s="38">
        <v>60</v>
      </c>
      <c r="N327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2"/>
      <c r="P327" s="352"/>
      <c r="Q327" s="352"/>
      <c r="R327" s="353"/>
      <c r="S327" s="40" t="s">
        <v>48</v>
      </c>
      <c r="T327" s="40" t="s">
        <v>48</v>
      </c>
      <c r="U327" s="41" t="s">
        <v>0</v>
      </c>
      <c r="V327" s="59">
        <v>3350</v>
      </c>
      <c r="W327" s="56">
        <f t="shared" si="16"/>
        <v>3360</v>
      </c>
      <c r="X327" s="42">
        <f>IFERROR(IF(W327=0,"",ROUNDUP(W327/H327,0)*0.02039),"")</f>
        <v>4.5673599999999999</v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507</v>
      </c>
      <c r="C328" s="37">
        <v>4301011326</v>
      </c>
      <c r="D328" s="350">
        <v>4607091384130</v>
      </c>
      <c r="E328" s="350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117</v>
      </c>
      <c r="L328" s="39" t="s">
        <v>79</v>
      </c>
      <c r="M328" s="38">
        <v>60</v>
      </c>
      <c r="N328" s="4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2"/>
      <c r="P328" s="352"/>
      <c r="Q328" s="352"/>
      <c r="R328" s="353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508</v>
      </c>
      <c r="B329" s="64" t="s">
        <v>509</v>
      </c>
      <c r="C329" s="37">
        <v>4301011238</v>
      </c>
      <c r="D329" s="350">
        <v>4607091384147</v>
      </c>
      <c r="E329" s="35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126</v>
      </c>
      <c r="M329" s="38">
        <v>60</v>
      </c>
      <c r="N329" s="458" t="s">
        <v>510</v>
      </c>
      <c r="O329" s="352"/>
      <c r="P329" s="352"/>
      <c r="Q329" s="352"/>
      <c r="R329" s="353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16.5" customHeight="1" x14ac:dyDescent="0.25">
      <c r="A330" s="64" t="s">
        <v>508</v>
      </c>
      <c r="B330" s="64" t="s">
        <v>511</v>
      </c>
      <c r="C330" s="37">
        <v>4301011330</v>
      </c>
      <c r="D330" s="350">
        <v>4607091384147</v>
      </c>
      <c r="E330" s="35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79</v>
      </c>
      <c r="M330" s="38">
        <v>60</v>
      </c>
      <c r="N330" s="4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2"/>
      <c r="P330" s="352"/>
      <c r="Q330" s="352"/>
      <c r="R330" s="353"/>
      <c r="S330" s="40" t="s">
        <v>48</v>
      </c>
      <c r="T330" s="40" t="s">
        <v>48</v>
      </c>
      <c r="U330" s="41" t="s">
        <v>0</v>
      </c>
      <c r="V330" s="59">
        <v>3380</v>
      </c>
      <c r="W330" s="56">
        <f t="shared" si="16"/>
        <v>3390</v>
      </c>
      <c r="X330" s="42">
        <f>IFERROR(IF(W330=0,"",ROUNDUP(W330/H330,0)*0.02175),"")</f>
        <v>4.9154999999999998</v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512</v>
      </c>
      <c r="B331" s="64" t="s">
        <v>513</v>
      </c>
      <c r="C331" s="37">
        <v>4301011327</v>
      </c>
      <c r="D331" s="350">
        <v>4607091384154</v>
      </c>
      <c r="E331" s="350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52"/>
      <c r="P331" s="352"/>
      <c r="Q331" s="352"/>
      <c r="R331" s="353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ht="27" customHeight="1" x14ac:dyDescent="0.25">
      <c r="A332" s="64" t="s">
        <v>514</v>
      </c>
      <c r="B332" s="64" t="s">
        <v>515</v>
      </c>
      <c r="C332" s="37">
        <v>4301011332</v>
      </c>
      <c r="D332" s="350">
        <v>4607091384161</v>
      </c>
      <c r="E332" s="350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80</v>
      </c>
      <c r="L332" s="39" t="s">
        <v>79</v>
      </c>
      <c r="M332" s="38">
        <v>60</v>
      </c>
      <c r="N332" s="4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52"/>
      <c r="P332" s="352"/>
      <c r="Q332" s="352"/>
      <c r="R332" s="353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6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7" t="s">
        <v>66</v>
      </c>
    </row>
    <row r="333" spans="1:53" x14ac:dyDescent="0.2">
      <c r="A333" s="358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9"/>
      <c r="N333" s="355" t="s">
        <v>43</v>
      </c>
      <c r="O333" s="356"/>
      <c r="P333" s="356"/>
      <c r="Q333" s="356"/>
      <c r="R333" s="356"/>
      <c r="S333" s="356"/>
      <c r="T333" s="357"/>
      <c r="U333" s="43" t="s">
        <v>42</v>
      </c>
      <c r="V333" s="44">
        <f>IFERROR(V325/H325,"0")+IFERROR(V326/H326,"0")+IFERROR(V327/H327,"0")+IFERROR(V328/H328,"0")+IFERROR(V329/H329,"0")+IFERROR(V330/H330,"0")+IFERROR(V331/H331,"0")+IFERROR(V332/H332,"0")</f>
        <v>448.66666666666669</v>
      </c>
      <c r="W333" s="44">
        <f>IFERROR(W325/H325,"0")+IFERROR(W326/H326,"0")+IFERROR(W327/H327,"0")+IFERROR(W328/H328,"0")+IFERROR(W329/H329,"0")+IFERROR(W330/H330,"0")+IFERROR(W331/H331,"0")+IFERROR(W332/H332,"0")</f>
        <v>450</v>
      </c>
      <c r="X333" s="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9.4828599999999987</v>
      </c>
      <c r="Y333" s="68"/>
      <c r="Z333" s="68"/>
    </row>
    <row r="334" spans="1:53" x14ac:dyDescent="0.2">
      <c r="A334" s="358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5" t="s">
        <v>43</v>
      </c>
      <c r="O334" s="356"/>
      <c r="P334" s="356"/>
      <c r="Q334" s="356"/>
      <c r="R334" s="356"/>
      <c r="S334" s="356"/>
      <c r="T334" s="357"/>
      <c r="U334" s="43" t="s">
        <v>0</v>
      </c>
      <c r="V334" s="44">
        <f>IFERROR(SUM(V325:V332),"0")</f>
        <v>6730</v>
      </c>
      <c r="W334" s="44">
        <f>IFERROR(SUM(W325:W332),"0")</f>
        <v>6750</v>
      </c>
      <c r="X334" s="43"/>
      <c r="Y334" s="68"/>
      <c r="Z334" s="68"/>
    </row>
    <row r="335" spans="1:53" ht="14.25" customHeight="1" x14ac:dyDescent="0.25">
      <c r="A335" s="364" t="s">
        <v>113</v>
      </c>
      <c r="B335" s="364"/>
      <c r="C335" s="364"/>
      <c r="D335" s="364"/>
      <c r="E335" s="364"/>
      <c r="F335" s="364"/>
      <c r="G335" s="364"/>
      <c r="H335" s="364"/>
      <c r="I335" s="364"/>
      <c r="J335" s="364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  <c r="X335" s="364"/>
      <c r="Y335" s="67"/>
      <c r="Z335" s="67"/>
    </row>
    <row r="336" spans="1:53" ht="27" customHeight="1" x14ac:dyDescent="0.25">
      <c r="A336" s="64" t="s">
        <v>516</v>
      </c>
      <c r="B336" s="64" t="s">
        <v>517</v>
      </c>
      <c r="C336" s="37">
        <v>4301020178</v>
      </c>
      <c r="D336" s="350">
        <v>4607091383980</v>
      </c>
      <c r="E336" s="350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116</v>
      </c>
      <c r="M336" s="38">
        <v>50</v>
      </c>
      <c r="N336" s="4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52"/>
      <c r="P336" s="352"/>
      <c r="Q336" s="352"/>
      <c r="R336" s="35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16.5" customHeight="1" x14ac:dyDescent="0.25">
      <c r="A337" s="64" t="s">
        <v>518</v>
      </c>
      <c r="B337" s="64" t="s">
        <v>519</v>
      </c>
      <c r="C337" s="37">
        <v>4301020270</v>
      </c>
      <c r="D337" s="350">
        <v>4680115883314</v>
      </c>
      <c r="E337" s="350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117</v>
      </c>
      <c r="L337" s="39" t="s">
        <v>138</v>
      </c>
      <c r="M337" s="38">
        <v>50</v>
      </c>
      <c r="N337" s="449" t="s">
        <v>520</v>
      </c>
      <c r="O337" s="352"/>
      <c r="P337" s="352"/>
      <c r="Q337" s="352"/>
      <c r="R337" s="353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521</v>
      </c>
      <c r="B338" s="64" t="s">
        <v>522</v>
      </c>
      <c r="C338" s="37">
        <v>4301020179</v>
      </c>
      <c r="D338" s="350">
        <v>4607091384178</v>
      </c>
      <c r="E338" s="350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116</v>
      </c>
      <c r="M338" s="38">
        <v>50</v>
      </c>
      <c r="N338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52"/>
      <c r="P338" s="352"/>
      <c r="Q338" s="352"/>
      <c r="R338" s="353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x14ac:dyDescent="0.2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9"/>
      <c r="N339" s="355" t="s">
        <v>43</v>
      </c>
      <c r="O339" s="356"/>
      <c r="P339" s="356"/>
      <c r="Q339" s="356"/>
      <c r="R339" s="356"/>
      <c r="S339" s="356"/>
      <c r="T339" s="357"/>
      <c r="U339" s="43" t="s">
        <v>42</v>
      </c>
      <c r="V339" s="44">
        <f>IFERROR(V336/H336,"0")+IFERROR(V337/H337,"0")+IFERROR(V338/H338,"0")</f>
        <v>0</v>
      </c>
      <c r="W339" s="44">
        <f>IFERROR(W336/H336,"0")+IFERROR(W337/H337,"0")+IFERROR(W338/H338,"0")</f>
        <v>0</v>
      </c>
      <c r="X339" s="44">
        <f>IFERROR(IF(X336="",0,X336),"0")+IFERROR(IF(X337="",0,X337),"0")+IFERROR(IF(X338="",0,X338),"0")</f>
        <v>0</v>
      </c>
      <c r="Y339" s="68"/>
      <c r="Z339" s="68"/>
    </row>
    <row r="340" spans="1:53" x14ac:dyDescent="0.2">
      <c r="A340" s="358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5" t="s">
        <v>43</v>
      </c>
      <c r="O340" s="356"/>
      <c r="P340" s="356"/>
      <c r="Q340" s="356"/>
      <c r="R340" s="356"/>
      <c r="S340" s="356"/>
      <c r="T340" s="357"/>
      <c r="U340" s="43" t="s">
        <v>0</v>
      </c>
      <c r="V340" s="44">
        <f>IFERROR(SUM(V336:V338),"0")</f>
        <v>0</v>
      </c>
      <c r="W340" s="44">
        <f>IFERROR(SUM(W336:W338),"0")</f>
        <v>0</v>
      </c>
      <c r="X340" s="43"/>
      <c r="Y340" s="68"/>
      <c r="Z340" s="68"/>
    </row>
    <row r="341" spans="1:53" ht="14.25" customHeight="1" x14ac:dyDescent="0.25">
      <c r="A341" s="364" t="s">
        <v>81</v>
      </c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  <c r="X341" s="364"/>
      <c r="Y341" s="67"/>
      <c r="Z341" s="67"/>
    </row>
    <row r="342" spans="1:53" ht="27" customHeight="1" x14ac:dyDescent="0.25">
      <c r="A342" s="64" t="s">
        <v>523</v>
      </c>
      <c r="B342" s="64" t="s">
        <v>524</v>
      </c>
      <c r="C342" s="37">
        <v>4301051560</v>
      </c>
      <c r="D342" s="350">
        <v>4607091383928</v>
      </c>
      <c r="E342" s="350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117</v>
      </c>
      <c r="L342" s="39" t="s">
        <v>138</v>
      </c>
      <c r="M342" s="38">
        <v>40</v>
      </c>
      <c r="N342" s="451" t="s">
        <v>525</v>
      </c>
      <c r="O342" s="352"/>
      <c r="P342" s="352"/>
      <c r="Q342" s="352"/>
      <c r="R342" s="35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customHeight="1" x14ac:dyDescent="0.25">
      <c r="A343" s="64" t="s">
        <v>526</v>
      </c>
      <c r="B343" s="64" t="s">
        <v>527</v>
      </c>
      <c r="C343" s="37">
        <v>4301051298</v>
      </c>
      <c r="D343" s="350">
        <v>4607091384260</v>
      </c>
      <c r="E343" s="350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117</v>
      </c>
      <c r="L343" s="39" t="s">
        <v>79</v>
      </c>
      <c r="M343" s="38">
        <v>35</v>
      </c>
      <c r="N343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52"/>
      <c r="P343" s="352"/>
      <c r="Q343" s="352"/>
      <c r="R343" s="353"/>
      <c r="S343" s="40" t="s">
        <v>48</v>
      </c>
      <c r="T343" s="40" t="s">
        <v>48</v>
      </c>
      <c r="U343" s="41" t="s">
        <v>0</v>
      </c>
      <c r="V343" s="59">
        <v>680</v>
      </c>
      <c r="W343" s="56">
        <f>IFERROR(IF(V343="",0,CEILING((V343/$H343),1)*$H343),"")</f>
        <v>686.4</v>
      </c>
      <c r="X343" s="42">
        <f>IFERROR(IF(W343=0,"",ROUNDUP(W343/H343,0)*0.02175),"")</f>
        <v>1.9139999999999999</v>
      </c>
      <c r="Y343" s="69" t="s">
        <v>48</v>
      </c>
      <c r="Z343" s="70" t="s">
        <v>48</v>
      </c>
      <c r="AD343" s="71"/>
      <c r="BA343" s="262" t="s">
        <v>66</v>
      </c>
    </row>
    <row r="344" spans="1:53" x14ac:dyDescent="0.2">
      <c r="A344" s="358"/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9"/>
      <c r="N344" s="355" t="s">
        <v>43</v>
      </c>
      <c r="O344" s="356"/>
      <c r="P344" s="356"/>
      <c r="Q344" s="356"/>
      <c r="R344" s="356"/>
      <c r="S344" s="356"/>
      <c r="T344" s="357"/>
      <c r="U344" s="43" t="s">
        <v>42</v>
      </c>
      <c r="V344" s="44">
        <f>IFERROR(V342/H342,"0")+IFERROR(V343/H343,"0")</f>
        <v>87.179487179487182</v>
      </c>
      <c r="W344" s="44">
        <f>IFERROR(W342/H342,"0")+IFERROR(W343/H343,"0")</f>
        <v>88</v>
      </c>
      <c r="X344" s="44">
        <f>IFERROR(IF(X342="",0,X342),"0")+IFERROR(IF(X343="",0,X343),"0")</f>
        <v>1.9139999999999999</v>
      </c>
      <c r="Y344" s="68"/>
      <c r="Z344" s="68"/>
    </row>
    <row r="345" spans="1:53" x14ac:dyDescent="0.2">
      <c r="A345" s="358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5" t="s">
        <v>43</v>
      </c>
      <c r="O345" s="356"/>
      <c r="P345" s="356"/>
      <c r="Q345" s="356"/>
      <c r="R345" s="356"/>
      <c r="S345" s="356"/>
      <c r="T345" s="357"/>
      <c r="U345" s="43" t="s">
        <v>0</v>
      </c>
      <c r="V345" s="44">
        <f>IFERROR(SUM(V342:V343),"0")</f>
        <v>680</v>
      </c>
      <c r="W345" s="44">
        <f>IFERROR(SUM(W342:W343),"0")</f>
        <v>686.4</v>
      </c>
      <c r="X345" s="43"/>
      <c r="Y345" s="68"/>
      <c r="Z345" s="68"/>
    </row>
    <row r="346" spans="1:53" ht="14.25" customHeight="1" x14ac:dyDescent="0.25">
      <c r="A346" s="364" t="s">
        <v>242</v>
      </c>
      <c r="B346" s="364"/>
      <c r="C346" s="364"/>
      <c r="D346" s="364"/>
      <c r="E346" s="364"/>
      <c r="F346" s="364"/>
      <c r="G346" s="364"/>
      <c r="H346" s="364"/>
      <c r="I346" s="364"/>
      <c r="J346" s="364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  <c r="X346" s="364"/>
      <c r="Y346" s="67"/>
      <c r="Z346" s="67"/>
    </row>
    <row r="347" spans="1:53" ht="16.5" customHeight="1" x14ac:dyDescent="0.25">
      <c r="A347" s="64" t="s">
        <v>528</v>
      </c>
      <c r="B347" s="64" t="s">
        <v>529</v>
      </c>
      <c r="C347" s="37">
        <v>4301060314</v>
      </c>
      <c r="D347" s="350">
        <v>4607091384673</v>
      </c>
      <c r="E347" s="350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117</v>
      </c>
      <c r="L347" s="39" t="s">
        <v>79</v>
      </c>
      <c r="M347" s="38">
        <v>30</v>
      </c>
      <c r="N347" s="4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52"/>
      <c r="P347" s="352"/>
      <c r="Q347" s="352"/>
      <c r="R347" s="353"/>
      <c r="S347" s="40" t="s">
        <v>48</v>
      </c>
      <c r="T347" s="40" t="s">
        <v>48</v>
      </c>
      <c r="U347" s="41" t="s">
        <v>0</v>
      </c>
      <c r="V347" s="59">
        <v>710</v>
      </c>
      <c r="W347" s="56">
        <f>IFERROR(IF(V347="",0,CEILING((V347/$H347),1)*$H347),"")</f>
        <v>717.6</v>
      </c>
      <c r="X347" s="42">
        <f>IFERROR(IF(W347=0,"",ROUNDUP(W347/H347,0)*0.02175),"")</f>
        <v>2.0009999999999999</v>
      </c>
      <c r="Y347" s="69" t="s">
        <v>48</v>
      </c>
      <c r="Z347" s="70" t="s">
        <v>48</v>
      </c>
      <c r="AD347" s="71"/>
      <c r="BA347" s="263" t="s">
        <v>66</v>
      </c>
    </row>
    <row r="348" spans="1:53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9"/>
      <c r="N348" s="355" t="s">
        <v>43</v>
      </c>
      <c r="O348" s="356"/>
      <c r="P348" s="356"/>
      <c r="Q348" s="356"/>
      <c r="R348" s="356"/>
      <c r="S348" s="356"/>
      <c r="T348" s="357"/>
      <c r="U348" s="43" t="s">
        <v>42</v>
      </c>
      <c r="V348" s="44">
        <f>IFERROR(V347/H347,"0")</f>
        <v>91.025641025641022</v>
      </c>
      <c r="W348" s="44">
        <f>IFERROR(W347/H347,"0")</f>
        <v>92</v>
      </c>
      <c r="X348" s="44">
        <f>IFERROR(IF(X347="",0,X347),"0")</f>
        <v>2.0009999999999999</v>
      </c>
      <c r="Y348" s="68"/>
      <c r="Z348" s="68"/>
    </row>
    <row r="349" spans="1:53" x14ac:dyDescent="0.2">
      <c r="A349" s="358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5" t="s">
        <v>43</v>
      </c>
      <c r="O349" s="356"/>
      <c r="P349" s="356"/>
      <c r="Q349" s="356"/>
      <c r="R349" s="356"/>
      <c r="S349" s="356"/>
      <c r="T349" s="357"/>
      <c r="U349" s="43" t="s">
        <v>0</v>
      </c>
      <c r="V349" s="44">
        <f>IFERROR(SUM(V347:V347),"0")</f>
        <v>710</v>
      </c>
      <c r="W349" s="44">
        <f>IFERROR(SUM(W347:W347),"0")</f>
        <v>717.6</v>
      </c>
      <c r="X349" s="43"/>
      <c r="Y349" s="68"/>
      <c r="Z349" s="68"/>
    </row>
    <row r="350" spans="1:53" ht="16.5" customHeight="1" x14ac:dyDescent="0.25">
      <c r="A350" s="375" t="s">
        <v>530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66"/>
      <c r="Z350" s="66"/>
    </row>
    <row r="351" spans="1:53" ht="14.25" customHeight="1" x14ac:dyDescent="0.25">
      <c r="A351" s="364" t="s">
        <v>121</v>
      </c>
      <c r="B351" s="364"/>
      <c r="C351" s="364"/>
      <c r="D351" s="364"/>
      <c r="E351" s="364"/>
      <c r="F351" s="364"/>
      <c r="G351" s="364"/>
      <c r="H351" s="364"/>
      <c r="I351" s="364"/>
      <c r="J351" s="364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  <c r="X351" s="364"/>
      <c r="Y351" s="67"/>
      <c r="Z351" s="67"/>
    </row>
    <row r="352" spans="1:53" ht="27" customHeight="1" x14ac:dyDescent="0.25">
      <c r="A352" s="64" t="s">
        <v>531</v>
      </c>
      <c r="B352" s="64" t="s">
        <v>532</v>
      </c>
      <c r="C352" s="37">
        <v>4301011324</v>
      </c>
      <c r="D352" s="350">
        <v>4607091384185</v>
      </c>
      <c r="E352" s="350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117</v>
      </c>
      <c r="L352" s="39" t="s">
        <v>79</v>
      </c>
      <c r="M352" s="38">
        <v>60</v>
      </c>
      <c r="N352" s="4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52"/>
      <c r="P352" s="352"/>
      <c r="Q352" s="352"/>
      <c r="R352" s="353"/>
      <c r="S352" s="40" t="s">
        <v>48</v>
      </c>
      <c r="T352" s="40" t="s">
        <v>48</v>
      </c>
      <c r="U352" s="41" t="s">
        <v>0</v>
      </c>
      <c r="V352" s="59">
        <v>74</v>
      </c>
      <c r="W352" s="56">
        <f>IFERROR(IF(V352="",0,CEILING((V352/$H352),1)*$H352),"")</f>
        <v>84</v>
      </c>
      <c r="X352" s="42">
        <f>IFERROR(IF(W352=0,"",ROUNDUP(W352/H352,0)*0.02175),"")</f>
        <v>0.15225</v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533</v>
      </c>
      <c r="B353" s="64" t="s">
        <v>534</v>
      </c>
      <c r="C353" s="37">
        <v>4301011312</v>
      </c>
      <c r="D353" s="350">
        <v>4607091384192</v>
      </c>
      <c r="E353" s="350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117</v>
      </c>
      <c r="L353" s="39" t="s">
        <v>116</v>
      </c>
      <c r="M353" s="38">
        <v>60</v>
      </c>
      <c r="N353" s="4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52"/>
      <c r="P353" s="352"/>
      <c r="Q353" s="352"/>
      <c r="R353" s="353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535</v>
      </c>
      <c r="B354" s="64" t="s">
        <v>536</v>
      </c>
      <c r="C354" s="37">
        <v>4301011483</v>
      </c>
      <c r="D354" s="350">
        <v>4680115881907</v>
      </c>
      <c r="E354" s="350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117</v>
      </c>
      <c r="L354" s="39" t="s">
        <v>79</v>
      </c>
      <c r="M354" s="38">
        <v>60</v>
      </c>
      <c r="N354" s="4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52"/>
      <c r="P354" s="352"/>
      <c r="Q354" s="352"/>
      <c r="R354" s="353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537</v>
      </c>
      <c r="B355" s="64" t="s">
        <v>538</v>
      </c>
      <c r="C355" s="37">
        <v>4301011655</v>
      </c>
      <c r="D355" s="350">
        <v>4680115883925</v>
      </c>
      <c r="E355" s="350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117</v>
      </c>
      <c r="L355" s="39" t="s">
        <v>79</v>
      </c>
      <c r="M355" s="38">
        <v>60</v>
      </c>
      <c r="N355" s="446" t="s">
        <v>539</v>
      </c>
      <c r="O355" s="352"/>
      <c r="P355" s="352"/>
      <c r="Q355" s="352"/>
      <c r="R355" s="353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ht="27" customHeight="1" x14ac:dyDescent="0.25">
      <c r="A356" s="64" t="s">
        <v>540</v>
      </c>
      <c r="B356" s="64" t="s">
        <v>541</v>
      </c>
      <c r="C356" s="37">
        <v>4301011303</v>
      </c>
      <c r="D356" s="350">
        <v>4607091384680</v>
      </c>
      <c r="E356" s="350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80</v>
      </c>
      <c r="L356" s="39" t="s">
        <v>79</v>
      </c>
      <c r="M356" s="38">
        <v>60</v>
      </c>
      <c r="N356" s="4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52"/>
      <c r="P356" s="352"/>
      <c r="Q356" s="352"/>
      <c r="R356" s="353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IFERROR(IF(W356=0,"",ROUNDUP(W356/H356,0)*0.00937),"")</f>
        <v/>
      </c>
      <c r="Y356" s="69" t="s">
        <v>48</v>
      </c>
      <c r="Z356" s="70" t="s">
        <v>48</v>
      </c>
      <c r="AD356" s="71"/>
      <c r="BA356" s="268" t="s">
        <v>66</v>
      </c>
    </row>
    <row r="357" spans="1:53" x14ac:dyDescent="0.2">
      <c r="A357" s="358"/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9"/>
      <c r="N357" s="355" t="s">
        <v>43</v>
      </c>
      <c r="O357" s="356"/>
      <c r="P357" s="356"/>
      <c r="Q357" s="356"/>
      <c r="R357" s="356"/>
      <c r="S357" s="356"/>
      <c r="T357" s="357"/>
      <c r="U357" s="43" t="s">
        <v>42</v>
      </c>
      <c r="V357" s="44">
        <f>IFERROR(V352/H352,"0")+IFERROR(V353/H353,"0")+IFERROR(V354/H354,"0")+IFERROR(V355/H355,"0")+IFERROR(V356/H356,"0")</f>
        <v>6.166666666666667</v>
      </c>
      <c r="W357" s="44">
        <f>IFERROR(W352/H352,"0")+IFERROR(W353/H353,"0")+IFERROR(W354/H354,"0")+IFERROR(W355/H355,"0")+IFERROR(W356/H356,"0")</f>
        <v>7</v>
      </c>
      <c r="X357" s="44">
        <f>IFERROR(IF(X352="",0,X352),"0")+IFERROR(IF(X353="",0,X353),"0")+IFERROR(IF(X354="",0,X354),"0")+IFERROR(IF(X355="",0,X355),"0")+IFERROR(IF(X356="",0,X356),"0")</f>
        <v>0.15225</v>
      </c>
      <c r="Y357" s="68"/>
      <c r="Z357" s="68"/>
    </row>
    <row r="358" spans="1:53" x14ac:dyDescent="0.2">
      <c r="A358" s="358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5" t="s">
        <v>43</v>
      </c>
      <c r="O358" s="356"/>
      <c r="P358" s="356"/>
      <c r="Q358" s="356"/>
      <c r="R358" s="356"/>
      <c r="S358" s="356"/>
      <c r="T358" s="357"/>
      <c r="U358" s="43" t="s">
        <v>0</v>
      </c>
      <c r="V358" s="44">
        <f>IFERROR(SUM(V352:V356),"0")</f>
        <v>74</v>
      </c>
      <c r="W358" s="44">
        <f>IFERROR(SUM(W352:W356),"0")</f>
        <v>84</v>
      </c>
      <c r="X358" s="43"/>
      <c r="Y358" s="68"/>
      <c r="Z358" s="68"/>
    </row>
    <row r="359" spans="1:53" ht="14.25" customHeight="1" x14ac:dyDescent="0.25">
      <c r="A359" s="364" t="s">
        <v>76</v>
      </c>
      <c r="B359" s="364"/>
      <c r="C359" s="364"/>
      <c r="D359" s="364"/>
      <c r="E359" s="364"/>
      <c r="F359" s="364"/>
      <c r="G359" s="364"/>
      <c r="H359" s="364"/>
      <c r="I359" s="364"/>
      <c r="J359" s="364"/>
      <c r="K359" s="364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4"/>
      <c r="W359" s="364"/>
      <c r="X359" s="364"/>
      <c r="Y359" s="67"/>
      <c r="Z359" s="67"/>
    </row>
    <row r="360" spans="1:53" ht="27" customHeight="1" x14ac:dyDescent="0.25">
      <c r="A360" s="64" t="s">
        <v>542</v>
      </c>
      <c r="B360" s="64" t="s">
        <v>543</v>
      </c>
      <c r="C360" s="37">
        <v>4301031139</v>
      </c>
      <c r="D360" s="350">
        <v>4607091384802</v>
      </c>
      <c r="E360" s="350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80</v>
      </c>
      <c r="L360" s="39" t="s">
        <v>79</v>
      </c>
      <c r="M360" s="38">
        <v>35</v>
      </c>
      <c r="N360" s="4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52"/>
      <c r="P360" s="352"/>
      <c r="Q360" s="352"/>
      <c r="R360" s="353"/>
      <c r="S360" s="40" t="s">
        <v>48</v>
      </c>
      <c r="T360" s="40" t="s">
        <v>48</v>
      </c>
      <c r="U360" s="41" t="s">
        <v>0</v>
      </c>
      <c r="V360" s="59">
        <v>170</v>
      </c>
      <c r="W360" s="56">
        <f>IFERROR(IF(V360="",0,CEILING((V360/$H360),1)*$H360),"")</f>
        <v>170.82</v>
      </c>
      <c r="X360" s="42">
        <f>IFERROR(IF(W360=0,"",ROUNDUP(W360/H360,0)*0.00753),"")</f>
        <v>0.29366999999999999</v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544</v>
      </c>
      <c r="B361" s="64" t="s">
        <v>545</v>
      </c>
      <c r="C361" s="37">
        <v>4301031140</v>
      </c>
      <c r="D361" s="350">
        <v>4607091384826</v>
      </c>
      <c r="E361" s="350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194</v>
      </c>
      <c r="L361" s="39" t="s">
        <v>79</v>
      </c>
      <c r="M361" s="38">
        <v>35</v>
      </c>
      <c r="N361" s="44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52"/>
      <c r="P361" s="352"/>
      <c r="Q361" s="352"/>
      <c r="R361" s="353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IFERROR(IF(W361=0,"",ROUNDUP(W361/H361,0)*0.00502),"")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x14ac:dyDescent="0.2">
      <c r="A362" s="358"/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9"/>
      <c r="N362" s="355" t="s">
        <v>43</v>
      </c>
      <c r="O362" s="356"/>
      <c r="P362" s="356"/>
      <c r="Q362" s="356"/>
      <c r="R362" s="356"/>
      <c r="S362" s="356"/>
      <c r="T362" s="357"/>
      <c r="U362" s="43" t="s">
        <v>42</v>
      </c>
      <c r="V362" s="44">
        <f>IFERROR(V360/H360,"0")+IFERROR(V361/H361,"0")</f>
        <v>38.812785388127857</v>
      </c>
      <c r="W362" s="44">
        <f>IFERROR(W360/H360,"0")+IFERROR(W361/H361,"0")</f>
        <v>39</v>
      </c>
      <c r="X362" s="44">
        <f>IFERROR(IF(X360="",0,X360),"0")+IFERROR(IF(X361="",0,X361),"0")</f>
        <v>0.29366999999999999</v>
      </c>
      <c r="Y362" s="68"/>
      <c r="Z362" s="68"/>
    </row>
    <row r="363" spans="1:53" x14ac:dyDescent="0.2">
      <c r="A363" s="358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5" t="s">
        <v>43</v>
      </c>
      <c r="O363" s="356"/>
      <c r="P363" s="356"/>
      <c r="Q363" s="356"/>
      <c r="R363" s="356"/>
      <c r="S363" s="356"/>
      <c r="T363" s="357"/>
      <c r="U363" s="43" t="s">
        <v>0</v>
      </c>
      <c r="V363" s="44">
        <f>IFERROR(SUM(V360:V361),"0")</f>
        <v>170</v>
      </c>
      <c r="W363" s="44">
        <f>IFERROR(SUM(W360:W361),"0")</f>
        <v>170.82</v>
      </c>
      <c r="X363" s="43"/>
      <c r="Y363" s="68"/>
      <c r="Z363" s="68"/>
    </row>
    <row r="364" spans="1:53" ht="14.25" customHeight="1" x14ac:dyDescent="0.25">
      <c r="A364" s="364" t="s">
        <v>81</v>
      </c>
      <c r="B364" s="364"/>
      <c r="C364" s="364"/>
      <c r="D364" s="364"/>
      <c r="E364" s="364"/>
      <c r="F364" s="364"/>
      <c r="G364" s="364"/>
      <c r="H364" s="364"/>
      <c r="I364" s="364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  <c r="X364" s="364"/>
      <c r="Y364" s="67"/>
      <c r="Z364" s="67"/>
    </row>
    <row r="365" spans="1:53" ht="27" customHeight="1" x14ac:dyDescent="0.25">
      <c r="A365" s="64" t="s">
        <v>546</v>
      </c>
      <c r="B365" s="64" t="s">
        <v>547</v>
      </c>
      <c r="C365" s="37">
        <v>4301051303</v>
      </c>
      <c r="D365" s="350">
        <v>4607091384246</v>
      </c>
      <c r="E365" s="350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117</v>
      </c>
      <c r="L365" s="39" t="s">
        <v>79</v>
      </c>
      <c r="M365" s="38">
        <v>40</v>
      </c>
      <c r="N365" s="4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52"/>
      <c r="P365" s="352"/>
      <c r="Q365" s="352"/>
      <c r="R365" s="353"/>
      <c r="S365" s="40" t="s">
        <v>48</v>
      </c>
      <c r="T365" s="40" t="s">
        <v>48</v>
      </c>
      <c r="U365" s="41" t="s">
        <v>0</v>
      </c>
      <c r="V365" s="59">
        <v>405</v>
      </c>
      <c r="W365" s="56">
        <f>IFERROR(IF(V365="",0,CEILING((V365/$H365),1)*$H365),"")</f>
        <v>405.59999999999997</v>
      </c>
      <c r="X365" s="42">
        <f>IFERROR(IF(W365=0,"",ROUNDUP(W365/H365,0)*0.02175),"")</f>
        <v>1.131</v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548</v>
      </c>
      <c r="B366" s="64" t="s">
        <v>549</v>
      </c>
      <c r="C366" s="37">
        <v>4301051445</v>
      </c>
      <c r="D366" s="350">
        <v>4680115881976</v>
      </c>
      <c r="E366" s="350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117</v>
      </c>
      <c r="L366" s="39" t="s">
        <v>79</v>
      </c>
      <c r="M366" s="38">
        <v>40</v>
      </c>
      <c r="N366" s="4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52"/>
      <c r="P366" s="352"/>
      <c r="Q366" s="352"/>
      <c r="R366" s="35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550</v>
      </c>
      <c r="B367" s="64" t="s">
        <v>551</v>
      </c>
      <c r="C367" s="37">
        <v>4301051297</v>
      </c>
      <c r="D367" s="350">
        <v>4607091384253</v>
      </c>
      <c r="E367" s="350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80</v>
      </c>
      <c r="L367" s="39" t="s">
        <v>79</v>
      </c>
      <c r="M367" s="38">
        <v>40</v>
      </c>
      <c r="N367" s="4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52"/>
      <c r="P367" s="352"/>
      <c r="Q367" s="352"/>
      <c r="R367" s="353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552</v>
      </c>
      <c r="B368" s="64" t="s">
        <v>553</v>
      </c>
      <c r="C368" s="37">
        <v>4301051444</v>
      </c>
      <c r="D368" s="350">
        <v>4680115881969</v>
      </c>
      <c r="E368" s="350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40</v>
      </c>
      <c r="N368" s="4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52"/>
      <c r="P368" s="352"/>
      <c r="Q368" s="352"/>
      <c r="R368" s="353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58"/>
      <c r="B369" s="358"/>
      <c r="C369" s="358"/>
      <c r="D369" s="358"/>
      <c r="E369" s="358"/>
      <c r="F369" s="358"/>
      <c r="G369" s="358"/>
      <c r="H369" s="358"/>
      <c r="I369" s="358"/>
      <c r="J369" s="358"/>
      <c r="K369" s="358"/>
      <c r="L369" s="358"/>
      <c r="M369" s="359"/>
      <c r="N369" s="355" t="s">
        <v>43</v>
      </c>
      <c r="O369" s="356"/>
      <c r="P369" s="356"/>
      <c r="Q369" s="356"/>
      <c r="R369" s="356"/>
      <c r="S369" s="356"/>
      <c r="T369" s="357"/>
      <c r="U369" s="43" t="s">
        <v>42</v>
      </c>
      <c r="V369" s="44">
        <f>IFERROR(V365/H365,"0")+IFERROR(V366/H366,"0")+IFERROR(V367/H367,"0")+IFERROR(V368/H368,"0")</f>
        <v>51.923076923076927</v>
      </c>
      <c r="W369" s="44">
        <f>IFERROR(W365/H365,"0")+IFERROR(W366/H366,"0")+IFERROR(W367/H367,"0")+IFERROR(W368/H368,"0")</f>
        <v>52</v>
      </c>
      <c r="X369" s="44">
        <f>IFERROR(IF(X365="",0,X365),"0")+IFERROR(IF(X366="",0,X366),"0")+IFERROR(IF(X367="",0,X367),"0")+IFERROR(IF(X368="",0,X368),"0")</f>
        <v>1.131</v>
      </c>
      <c r="Y369" s="68"/>
      <c r="Z369" s="68"/>
    </row>
    <row r="370" spans="1:53" x14ac:dyDescent="0.2">
      <c r="A370" s="358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5" t="s">
        <v>43</v>
      </c>
      <c r="O370" s="356"/>
      <c r="P370" s="356"/>
      <c r="Q370" s="356"/>
      <c r="R370" s="356"/>
      <c r="S370" s="356"/>
      <c r="T370" s="357"/>
      <c r="U370" s="43" t="s">
        <v>0</v>
      </c>
      <c r="V370" s="44">
        <f>IFERROR(SUM(V365:V368),"0")</f>
        <v>405</v>
      </c>
      <c r="W370" s="44">
        <f>IFERROR(SUM(W365:W368),"0")</f>
        <v>405.59999999999997</v>
      </c>
      <c r="X370" s="43"/>
      <c r="Y370" s="68"/>
      <c r="Z370" s="68"/>
    </row>
    <row r="371" spans="1:53" ht="14.25" customHeight="1" x14ac:dyDescent="0.25">
      <c r="A371" s="364" t="s">
        <v>242</v>
      </c>
      <c r="B371" s="364"/>
      <c r="C371" s="364"/>
      <c r="D371" s="364"/>
      <c r="E371" s="364"/>
      <c r="F371" s="364"/>
      <c r="G371" s="364"/>
      <c r="H371" s="364"/>
      <c r="I371" s="364"/>
      <c r="J371" s="364"/>
      <c r="K371" s="364"/>
      <c r="L371" s="364"/>
      <c r="M371" s="364"/>
      <c r="N371" s="364"/>
      <c r="O371" s="364"/>
      <c r="P371" s="364"/>
      <c r="Q371" s="364"/>
      <c r="R371" s="364"/>
      <c r="S371" s="364"/>
      <c r="T371" s="364"/>
      <c r="U371" s="364"/>
      <c r="V371" s="364"/>
      <c r="W371" s="364"/>
      <c r="X371" s="364"/>
      <c r="Y371" s="67"/>
      <c r="Z371" s="67"/>
    </row>
    <row r="372" spans="1:53" ht="27" customHeight="1" x14ac:dyDescent="0.25">
      <c r="A372" s="64" t="s">
        <v>554</v>
      </c>
      <c r="B372" s="64" t="s">
        <v>555</v>
      </c>
      <c r="C372" s="37">
        <v>4301060322</v>
      </c>
      <c r="D372" s="350">
        <v>4607091389357</v>
      </c>
      <c r="E372" s="350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117</v>
      </c>
      <c r="L372" s="39" t="s">
        <v>79</v>
      </c>
      <c r="M372" s="38">
        <v>40</v>
      </c>
      <c r="N372" s="4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52"/>
      <c r="P372" s="352"/>
      <c r="Q372" s="352"/>
      <c r="R372" s="353"/>
      <c r="S372" s="40" t="s">
        <v>48</v>
      </c>
      <c r="T372" s="40" t="s">
        <v>48</v>
      </c>
      <c r="U372" s="41" t="s">
        <v>0</v>
      </c>
      <c r="V372" s="59">
        <v>110</v>
      </c>
      <c r="W372" s="56">
        <f>IFERROR(IF(V372="",0,CEILING((V372/$H372),1)*$H372),"")</f>
        <v>117</v>
      </c>
      <c r="X372" s="42">
        <f>IFERROR(IF(W372=0,"",ROUNDUP(W372/H372,0)*0.02175),"")</f>
        <v>0.32624999999999998</v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59"/>
      <c r="N373" s="355" t="s">
        <v>43</v>
      </c>
      <c r="O373" s="356"/>
      <c r="P373" s="356"/>
      <c r="Q373" s="356"/>
      <c r="R373" s="356"/>
      <c r="S373" s="356"/>
      <c r="T373" s="357"/>
      <c r="U373" s="43" t="s">
        <v>42</v>
      </c>
      <c r="V373" s="44">
        <f>IFERROR(V372/H372,"0")</f>
        <v>14.102564102564102</v>
      </c>
      <c r="W373" s="44">
        <f>IFERROR(W372/H372,"0")</f>
        <v>15</v>
      </c>
      <c r="X373" s="44">
        <f>IFERROR(IF(X372="",0,X372),"0")</f>
        <v>0.32624999999999998</v>
      </c>
      <c r="Y373" s="68"/>
      <c r="Z373" s="68"/>
    </row>
    <row r="374" spans="1:53" x14ac:dyDescent="0.2">
      <c r="A374" s="358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5" t="s">
        <v>43</v>
      </c>
      <c r="O374" s="356"/>
      <c r="P374" s="356"/>
      <c r="Q374" s="356"/>
      <c r="R374" s="356"/>
      <c r="S374" s="356"/>
      <c r="T374" s="357"/>
      <c r="U374" s="43" t="s">
        <v>0</v>
      </c>
      <c r="V374" s="44">
        <f>IFERROR(SUM(V372:V372),"0")</f>
        <v>110</v>
      </c>
      <c r="W374" s="44">
        <f>IFERROR(SUM(W372:W372),"0")</f>
        <v>117</v>
      </c>
      <c r="X374" s="43"/>
      <c r="Y374" s="68"/>
      <c r="Z374" s="68"/>
    </row>
    <row r="375" spans="1:53" ht="27.75" customHeight="1" x14ac:dyDescent="0.2">
      <c r="A375" s="374" t="s">
        <v>556</v>
      </c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4"/>
      <c r="O375" s="374"/>
      <c r="P375" s="374"/>
      <c r="Q375" s="374"/>
      <c r="R375" s="374"/>
      <c r="S375" s="374"/>
      <c r="T375" s="374"/>
      <c r="U375" s="374"/>
      <c r="V375" s="374"/>
      <c r="W375" s="374"/>
      <c r="X375" s="374"/>
      <c r="Y375" s="55"/>
      <c r="Z375" s="55"/>
    </row>
    <row r="376" spans="1:53" ht="16.5" customHeight="1" x14ac:dyDescent="0.25">
      <c r="A376" s="375" t="s">
        <v>557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66"/>
      <c r="Z376" s="66"/>
    </row>
    <row r="377" spans="1:53" ht="14.25" customHeight="1" x14ac:dyDescent="0.25">
      <c r="A377" s="364" t="s">
        <v>121</v>
      </c>
      <c r="B377" s="364"/>
      <c r="C377" s="364"/>
      <c r="D377" s="364"/>
      <c r="E377" s="364"/>
      <c r="F377" s="364"/>
      <c r="G377" s="364"/>
      <c r="H377" s="364"/>
      <c r="I377" s="364"/>
      <c r="J377" s="364"/>
      <c r="K377" s="364"/>
      <c r="L377" s="364"/>
      <c r="M377" s="364"/>
      <c r="N377" s="364"/>
      <c r="O377" s="364"/>
      <c r="P377" s="364"/>
      <c r="Q377" s="364"/>
      <c r="R377" s="364"/>
      <c r="S377" s="364"/>
      <c r="T377" s="364"/>
      <c r="U377" s="364"/>
      <c r="V377" s="364"/>
      <c r="W377" s="364"/>
      <c r="X377" s="364"/>
      <c r="Y377" s="67"/>
      <c r="Z377" s="67"/>
    </row>
    <row r="378" spans="1:53" ht="27" customHeight="1" x14ac:dyDescent="0.25">
      <c r="A378" s="64" t="s">
        <v>558</v>
      </c>
      <c r="B378" s="64" t="s">
        <v>559</v>
      </c>
      <c r="C378" s="37">
        <v>4301011428</v>
      </c>
      <c r="D378" s="350">
        <v>4607091389708</v>
      </c>
      <c r="E378" s="350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116</v>
      </c>
      <c r="M378" s="38">
        <v>50</v>
      </c>
      <c r="N378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52"/>
      <c r="P378" s="352"/>
      <c r="Q378" s="352"/>
      <c r="R378" s="353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ht="27" customHeight="1" x14ac:dyDescent="0.25">
      <c r="A379" s="64" t="s">
        <v>560</v>
      </c>
      <c r="B379" s="64" t="s">
        <v>561</v>
      </c>
      <c r="C379" s="37">
        <v>4301011427</v>
      </c>
      <c r="D379" s="350">
        <v>4607091389692</v>
      </c>
      <c r="E379" s="350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80</v>
      </c>
      <c r="L379" s="39" t="s">
        <v>116</v>
      </c>
      <c r="M379" s="38">
        <v>50</v>
      </c>
      <c r="N379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52"/>
      <c r="P379" s="352"/>
      <c r="Q379" s="352"/>
      <c r="R379" s="353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7" t="s">
        <v>66</v>
      </c>
    </row>
    <row r="380" spans="1:53" x14ac:dyDescent="0.2">
      <c r="A380" s="358"/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9"/>
      <c r="N380" s="355" t="s">
        <v>43</v>
      </c>
      <c r="O380" s="356"/>
      <c r="P380" s="356"/>
      <c r="Q380" s="356"/>
      <c r="R380" s="356"/>
      <c r="S380" s="356"/>
      <c r="T380" s="35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58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5" t="s">
        <v>43</v>
      </c>
      <c r="O381" s="356"/>
      <c r="P381" s="356"/>
      <c r="Q381" s="356"/>
      <c r="R381" s="356"/>
      <c r="S381" s="356"/>
      <c r="T381" s="35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64" t="s">
        <v>76</v>
      </c>
      <c r="B382" s="364"/>
      <c r="C382" s="364"/>
      <c r="D382" s="364"/>
      <c r="E382" s="364"/>
      <c r="F382" s="364"/>
      <c r="G382" s="364"/>
      <c r="H382" s="364"/>
      <c r="I382" s="364"/>
      <c r="J382" s="364"/>
      <c r="K382" s="364"/>
      <c r="L382" s="364"/>
      <c r="M382" s="364"/>
      <c r="N382" s="364"/>
      <c r="O382" s="364"/>
      <c r="P382" s="364"/>
      <c r="Q382" s="364"/>
      <c r="R382" s="364"/>
      <c r="S382" s="364"/>
      <c r="T382" s="364"/>
      <c r="U382" s="364"/>
      <c r="V382" s="364"/>
      <c r="W382" s="364"/>
      <c r="X382" s="364"/>
      <c r="Y382" s="67"/>
      <c r="Z382" s="67"/>
    </row>
    <row r="383" spans="1:53" ht="27" customHeight="1" x14ac:dyDescent="0.25">
      <c r="A383" s="64" t="s">
        <v>562</v>
      </c>
      <c r="B383" s="64" t="s">
        <v>563</v>
      </c>
      <c r="C383" s="37">
        <v>4301031177</v>
      </c>
      <c r="D383" s="350">
        <v>4607091389753</v>
      </c>
      <c r="E383" s="350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4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52"/>
      <c r="P383" s="352"/>
      <c r="Q383" s="352"/>
      <c r="R383" s="353"/>
      <c r="S383" s="40" t="s">
        <v>48</v>
      </c>
      <c r="T383" s="40" t="s">
        <v>48</v>
      </c>
      <c r="U383" s="41" t="s">
        <v>0</v>
      </c>
      <c r="V383" s="59">
        <v>80</v>
      </c>
      <c r="W383" s="56">
        <f t="shared" ref="W383:W395" si="17">IFERROR(IF(V383="",0,CEILING((V383/$H383),1)*$H383),"")</f>
        <v>84</v>
      </c>
      <c r="X383" s="42">
        <f>IFERROR(IF(W383=0,"",ROUNDUP(W383/H383,0)*0.00753),"")</f>
        <v>0.15060000000000001</v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564</v>
      </c>
      <c r="B384" s="64" t="s">
        <v>565</v>
      </c>
      <c r="C384" s="37">
        <v>4301031174</v>
      </c>
      <c r="D384" s="350">
        <v>4607091389760</v>
      </c>
      <c r="E384" s="350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52"/>
      <c r="P384" s="352"/>
      <c r="Q384" s="352"/>
      <c r="R384" s="353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566</v>
      </c>
      <c r="B385" s="64" t="s">
        <v>567</v>
      </c>
      <c r="C385" s="37">
        <v>4301031175</v>
      </c>
      <c r="D385" s="350">
        <v>4607091389746</v>
      </c>
      <c r="E385" s="350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79</v>
      </c>
      <c r="M385" s="38">
        <v>45</v>
      </c>
      <c r="N385" s="4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52"/>
      <c r="P385" s="352"/>
      <c r="Q385" s="352"/>
      <c r="R385" s="353"/>
      <c r="S385" s="40" t="s">
        <v>48</v>
      </c>
      <c r="T385" s="40" t="s">
        <v>48</v>
      </c>
      <c r="U385" s="41" t="s">
        <v>0</v>
      </c>
      <c r="V385" s="59">
        <v>150</v>
      </c>
      <c r="W385" s="56">
        <f t="shared" si="17"/>
        <v>151.20000000000002</v>
      </c>
      <c r="X385" s="42">
        <f>IFERROR(IF(W385=0,"",ROUNDUP(W385/H385,0)*0.00753),"")</f>
        <v>0.27107999999999999</v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568</v>
      </c>
      <c r="B386" s="64" t="s">
        <v>569</v>
      </c>
      <c r="C386" s="37">
        <v>4301031236</v>
      </c>
      <c r="D386" s="350">
        <v>4680115882928</v>
      </c>
      <c r="E386" s="350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80</v>
      </c>
      <c r="L386" s="39" t="s">
        <v>79</v>
      </c>
      <c r="M386" s="38">
        <v>35</v>
      </c>
      <c r="N386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52"/>
      <c r="P386" s="352"/>
      <c r="Q386" s="352"/>
      <c r="R386" s="353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570</v>
      </c>
      <c r="B387" s="64" t="s">
        <v>571</v>
      </c>
      <c r="C387" s="37">
        <v>4301031257</v>
      </c>
      <c r="D387" s="350">
        <v>4680115883147</v>
      </c>
      <c r="E387" s="350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194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52"/>
      <c r="P387" s="352"/>
      <c r="Q387" s="352"/>
      <c r="R387" s="353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ref="X387:X395" si="18">IFERROR(IF(W387=0,"",ROUNDUP(W387/H387,0)*0.00502),"")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4301031178</v>
      </c>
      <c r="D388" s="350">
        <v>4607091384338</v>
      </c>
      <c r="E388" s="350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194</v>
      </c>
      <c r="L388" s="39" t="s">
        <v>79</v>
      </c>
      <c r="M388" s="38">
        <v>45</v>
      </c>
      <c r="N388" s="4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52"/>
      <c r="P388" s="352"/>
      <c r="Q388" s="352"/>
      <c r="R388" s="353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574</v>
      </c>
      <c r="B389" s="64" t="s">
        <v>575</v>
      </c>
      <c r="C389" s="37">
        <v>4301031254</v>
      </c>
      <c r="D389" s="350">
        <v>4680115883154</v>
      </c>
      <c r="E389" s="350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194</v>
      </c>
      <c r="L389" s="39" t="s">
        <v>79</v>
      </c>
      <c r="M389" s="38">
        <v>45</v>
      </c>
      <c r="N389" s="4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52"/>
      <c r="P389" s="352"/>
      <c r="Q389" s="352"/>
      <c r="R389" s="353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37.5" customHeight="1" x14ac:dyDescent="0.25">
      <c r="A390" s="64" t="s">
        <v>576</v>
      </c>
      <c r="B390" s="64" t="s">
        <v>577</v>
      </c>
      <c r="C390" s="37">
        <v>4301031171</v>
      </c>
      <c r="D390" s="350">
        <v>4607091389524</v>
      </c>
      <c r="E390" s="350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194</v>
      </c>
      <c r="L390" s="39" t="s">
        <v>79</v>
      </c>
      <c r="M390" s="38">
        <v>45</v>
      </c>
      <c r="N390" s="4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52"/>
      <c r="P390" s="352"/>
      <c r="Q390" s="352"/>
      <c r="R390" s="353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578</v>
      </c>
      <c r="B391" s="64" t="s">
        <v>579</v>
      </c>
      <c r="C391" s="37">
        <v>4301031258</v>
      </c>
      <c r="D391" s="350">
        <v>4680115883161</v>
      </c>
      <c r="E391" s="350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194</v>
      </c>
      <c r="L391" s="39" t="s">
        <v>79</v>
      </c>
      <c r="M391" s="38">
        <v>45</v>
      </c>
      <c r="N391" s="4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52"/>
      <c r="P391" s="352"/>
      <c r="Q391" s="352"/>
      <c r="R391" s="353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580</v>
      </c>
      <c r="B392" s="64" t="s">
        <v>581</v>
      </c>
      <c r="C392" s="37">
        <v>4301031170</v>
      </c>
      <c r="D392" s="350">
        <v>4607091384345</v>
      </c>
      <c r="E392" s="350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194</v>
      </c>
      <c r="L392" s="39" t="s">
        <v>79</v>
      </c>
      <c r="M392" s="38">
        <v>45</v>
      </c>
      <c r="N392" s="4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52"/>
      <c r="P392" s="352"/>
      <c r="Q392" s="352"/>
      <c r="R392" s="35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582</v>
      </c>
      <c r="B393" s="64" t="s">
        <v>583</v>
      </c>
      <c r="C393" s="37">
        <v>4301031256</v>
      </c>
      <c r="D393" s="350">
        <v>4680115883178</v>
      </c>
      <c r="E393" s="350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194</v>
      </c>
      <c r="L393" s="39" t="s">
        <v>79</v>
      </c>
      <c r="M393" s="38">
        <v>45</v>
      </c>
      <c r="N393" s="4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52"/>
      <c r="P393" s="352"/>
      <c r="Q393" s="352"/>
      <c r="R393" s="35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584</v>
      </c>
      <c r="B394" s="64" t="s">
        <v>585</v>
      </c>
      <c r="C394" s="37">
        <v>4301031172</v>
      </c>
      <c r="D394" s="350">
        <v>4607091389531</v>
      </c>
      <c r="E394" s="35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194</v>
      </c>
      <c r="L394" s="39" t="s">
        <v>79</v>
      </c>
      <c r="M394" s="38">
        <v>45</v>
      </c>
      <c r="N394" s="4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52"/>
      <c r="P394" s="352"/>
      <c r="Q394" s="352"/>
      <c r="R394" s="35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586</v>
      </c>
      <c r="B395" s="64" t="s">
        <v>587</v>
      </c>
      <c r="C395" s="37">
        <v>4301031255</v>
      </c>
      <c r="D395" s="350">
        <v>4680115883185</v>
      </c>
      <c r="E395" s="350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194</v>
      </c>
      <c r="L395" s="39" t="s">
        <v>79</v>
      </c>
      <c r="M395" s="38">
        <v>45</v>
      </c>
      <c r="N395" s="423" t="s">
        <v>588</v>
      </c>
      <c r="O395" s="352"/>
      <c r="P395" s="352"/>
      <c r="Q395" s="352"/>
      <c r="R395" s="35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 t="shared" si="18"/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358"/>
      <c r="B396" s="358"/>
      <c r="C396" s="358"/>
      <c r="D396" s="358"/>
      <c r="E396" s="358"/>
      <c r="F396" s="358"/>
      <c r="G396" s="358"/>
      <c r="H396" s="358"/>
      <c r="I396" s="358"/>
      <c r="J396" s="358"/>
      <c r="K396" s="358"/>
      <c r="L396" s="358"/>
      <c r="M396" s="359"/>
      <c r="N396" s="355" t="s">
        <v>43</v>
      </c>
      <c r="O396" s="356"/>
      <c r="P396" s="356"/>
      <c r="Q396" s="356"/>
      <c r="R396" s="356"/>
      <c r="S396" s="356"/>
      <c r="T396" s="357"/>
      <c r="U396" s="43" t="s">
        <v>42</v>
      </c>
      <c r="V396" s="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54.761904761904759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56</v>
      </c>
      <c r="X396" s="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0.42168</v>
      </c>
      <c r="Y396" s="68"/>
      <c r="Z396" s="68"/>
    </row>
    <row r="397" spans="1:53" x14ac:dyDescent="0.2">
      <c r="A397" s="358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5" t="s">
        <v>43</v>
      </c>
      <c r="O397" s="356"/>
      <c r="P397" s="356"/>
      <c r="Q397" s="356"/>
      <c r="R397" s="356"/>
      <c r="S397" s="356"/>
      <c r="T397" s="357"/>
      <c r="U397" s="43" t="s">
        <v>0</v>
      </c>
      <c r="V397" s="44">
        <f>IFERROR(SUM(V383:V395),"0")</f>
        <v>230</v>
      </c>
      <c r="W397" s="44">
        <f>IFERROR(SUM(W383:W395),"0")</f>
        <v>235.20000000000002</v>
      </c>
      <c r="X397" s="43"/>
      <c r="Y397" s="68"/>
      <c r="Z397" s="68"/>
    </row>
    <row r="398" spans="1:53" ht="14.25" customHeight="1" x14ac:dyDescent="0.25">
      <c r="A398" s="364" t="s">
        <v>81</v>
      </c>
      <c r="B398" s="364"/>
      <c r="C398" s="364"/>
      <c r="D398" s="364"/>
      <c r="E398" s="364"/>
      <c r="F398" s="364"/>
      <c r="G398" s="364"/>
      <c r="H398" s="364"/>
      <c r="I398" s="364"/>
      <c r="J398" s="364"/>
      <c r="K398" s="364"/>
      <c r="L398" s="364"/>
      <c r="M398" s="364"/>
      <c r="N398" s="364"/>
      <c r="O398" s="364"/>
      <c r="P398" s="364"/>
      <c r="Q398" s="364"/>
      <c r="R398" s="364"/>
      <c r="S398" s="364"/>
      <c r="T398" s="364"/>
      <c r="U398" s="364"/>
      <c r="V398" s="364"/>
      <c r="W398" s="364"/>
      <c r="X398" s="364"/>
      <c r="Y398" s="67"/>
      <c r="Z398" s="67"/>
    </row>
    <row r="399" spans="1:53" ht="27" customHeight="1" x14ac:dyDescent="0.25">
      <c r="A399" s="64" t="s">
        <v>589</v>
      </c>
      <c r="B399" s="64" t="s">
        <v>590</v>
      </c>
      <c r="C399" s="37">
        <v>4301051258</v>
      </c>
      <c r="D399" s="350">
        <v>4607091389685</v>
      </c>
      <c r="E399" s="350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117</v>
      </c>
      <c r="L399" s="39" t="s">
        <v>138</v>
      </c>
      <c r="M399" s="38">
        <v>45</v>
      </c>
      <c r="N399" s="4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52"/>
      <c r="P399" s="352"/>
      <c r="Q399" s="352"/>
      <c r="R399" s="353"/>
      <c r="S399" s="40" t="s">
        <v>48</v>
      </c>
      <c r="T399" s="40" t="s">
        <v>48</v>
      </c>
      <c r="U399" s="41" t="s">
        <v>0</v>
      </c>
      <c r="V399" s="59">
        <v>250</v>
      </c>
      <c r="W399" s="56">
        <f>IFERROR(IF(V399="",0,CEILING((V399/$H399),1)*$H399),"")</f>
        <v>257.39999999999998</v>
      </c>
      <c r="X399" s="42">
        <f>IFERROR(IF(W399=0,"",ROUNDUP(W399/H399,0)*0.02175),"")</f>
        <v>0.71775</v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591</v>
      </c>
      <c r="B400" s="64" t="s">
        <v>592</v>
      </c>
      <c r="C400" s="37">
        <v>4301051431</v>
      </c>
      <c r="D400" s="350">
        <v>4607091389654</v>
      </c>
      <c r="E400" s="350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80</v>
      </c>
      <c r="L400" s="39" t="s">
        <v>138</v>
      </c>
      <c r="M400" s="38">
        <v>45</v>
      </c>
      <c r="N400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52"/>
      <c r="P400" s="352"/>
      <c r="Q400" s="352"/>
      <c r="R400" s="353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593</v>
      </c>
      <c r="B401" s="64" t="s">
        <v>594</v>
      </c>
      <c r="C401" s="37">
        <v>4301051284</v>
      </c>
      <c r="D401" s="350">
        <v>4607091384352</v>
      </c>
      <c r="E401" s="350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80</v>
      </c>
      <c r="L401" s="39" t="s">
        <v>138</v>
      </c>
      <c r="M401" s="38">
        <v>45</v>
      </c>
      <c r="N401" s="4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52"/>
      <c r="P401" s="352"/>
      <c r="Q401" s="352"/>
      <c r="R401" s="353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595</v>
      </c>
      <c r="B402" s="64" t="s">
        <v>596</v>
      </c>
      <c r="C402" s="37">
        <v>4301051257</v>
      </c>
      <c r="D402" s="350">
        <v>4607091389661</v>
      </c>
      <c r="E402" s="350"/>
      <c r="F402" s="63">
        <v>0.55000000000000004</v>
      </c>
      <c r="G402" s="38">
        <v>4</v>
      </c>
      <c r="H402" s="63">
        <v>2.2000000000000002</v>
      </c>
      <c r="I402" s="63">
        <v>2.492</v>
      </c>
      <c r="J402" s="38">
        <v>120</v>
      </c>
      <c r="K402" s="38" t="s">
        <v>80</v>
      </c>
      <c r="L402" s="39" t="s">
        <v>138</v>
      </c>
      <c r="M402" s="38">
        <v>45</v>
      </c>
      <c r="N402" s="41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52"/>
      <c r="P402" s="352"/>
      <c r="Q402" s="352"/>
      <c r="R402" s="35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58"/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8"/>
      <c r="M403" s="359"/>
      <c r="N403" s="355" t="s">
        <v>43</v>
      </c>
      <c r="O403" s="356"/>
      <c r="P403" s="356"/>
      <c r="Q403" s="356"/>
      <c r="R403" s="356"/>
      <c r="S403" s="356"/>
      <c r="T403" s="357"/>
      <c r="U403" s="43" t="s">
        <v>42</v>
      </c>
      <c r="V403" s="44">
        <f>IFERROR(V399/H399,"0")+IFERROR(V400/H400,"0")+IFERROR(V401/H401,"0")+IFERROR(V402/H402,"0")</f>
        <v>32.051282051282051</v>
      </c>
      <c r="W403" s="44">
        <f>IFERROR(W399/H399,"0")+IFERROR(W400/H400,"0")+IFERROR(W401/H401,"0")+IFERROR(W402/H402,"0")</f>
        <v>33</v>
      </c>
      <c r="X403" s="44">
        <f>IFERROR(IF(X399="",0,X399),"0")+IFERROR(IF(X400="",0,X400),"0")+IFERROR(IF(X401="",0,X401),"0")+IFERROR(IF(X402="",0,X402),"0")</f>
        <v>0.71775</v>
      </c>
      <c r="Y403" s="68"/>
      <c r="Z403" s="68"/>
    </row>
    <row r="404" spans="1:53" x14ac:dyDescent="0.2">
      <c r="A404" s="358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5" t="s">
        <v>43</v>
      </c>
      <c r="O404" s="356"/>
      <c r="P404" s="356"/>
      <c r="Q404" s="356"/>
      <c r="R404" s="356"/>
      <c r="S404" s="356"/>
      <c r="T404" s="357"/>
      <c r="U404" s="43" t="s">
        <v>0</v>
      </c>
      <c r="V404" s="44">
        <f>IFERROR(SUM(V399:V402),"0")</f>
        <v>250</v>
      </c>
      <c r="W404" s="44">
        <f>IFERROR(SUM(W399:W402),"0")</f>
        <v>257.39999999999998</v>
      </c>
      <c r="X404" s="43"/>
      <c r="Y404" s="68"/>
      <c r="Z404" s="68"/>
    </row>
    <row r="405" spans="1:53" ht="14.25" customHeight="1" x14ac:dyDescent="0.25">
      <c r="A405" s="364" t="s">
        <v>242</v>
      </c>
      <c r="B405" s="364"/>
      <c r="C405" s="364"/>
      <c r="D405" s="364"/>
      <c r="E405" s="364"/>
      <c r="F405" s="364"/>
      <c r="G405" s="364"/>
      <c r="H405" s="364"/>
      <c r="I405" s="364"/>
      <c r="J405" s="364"/>
      <c r="K405" s="364"/>
      <c r="L405" s="364"/>
      <c r="M405" s="364"/>
      <c r="N405" s="364"/>
      <c r="O405" s="364"/>
      <c r="P405" s="364"/>
      <c r="Q405" s="364"/>
      <c r="R405" s="364"/>
      <c r="S405" s="364"/>
      <c r="T405" s="364"/>
      <c r="U405" s="364"/>
      <c r="V405" s="364"/>
      <c r="W405" s="364"/>
      <c r="X405" s="364"/>
      <c r="Y405" s="67"/>
      <c r="Z405" s="67"/>
    </row>
    <row r="406" spans="1:53" ht="27" customHeight="1" x14ac:dyDescent="0.25">
      <c r="A406" s="64" t="s">
        <v>597</v>
      </c>
      <c r="B406" s="64" t="s">
        <v>598</v>
      </c>
      <c r="C406" s="37">
        <v>4301060352</v>
      </c>
      <c r="D406" s="350">
        <v>4680115881648</v>
      </c>
      <c r="E406" s="350"/>
      <c r="F406" s="63">
        <v>1</v>
      </c>
      <c r="G406" s="38">
        <v>4</v>
      </c>
      <c r="H406" s="63">
        <v>4</v>
      </c>
      <c r="I406" s="63">
        <v>4.4039999999999999</v>
      </c>
      <c r="J406" s="38">
        <v>104</v>
      </c>
      <c r="K406" s="38" t="s">
        <v>117</v>
      </c>
      <c r="L406" s="39" t="s">
        <v>79</v>
      </c>
      <c r="M406" s="38">
        <v>35</v>
      </c>
      <c r="N406" s="4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52"/>
      <c r="P406" s="352"/>
      <c r="Q406" s="352"/>
      <c r="R406" s="353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x14ac:dyDescent="0.2">
      <c r="A407" s="358"/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9"/>
      <c r="N407" s="355" t="s">
        <v>43</v>
      </c>
      <c r="O407" s="356"/>
      <c r="P407" s="356"/>
      <c r="Q407" s="356"/>
      <c r="R407" s="356"/>
      <c r="S407" s="356"/>
      <c r="T407" s="357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58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5" t="s">
        <v>43</v>
      </c>
      <c r="O408" s="356"/>
      <c r="P408" s="356"/>
      <c r="Q408" s="356"/>
      <c r="R408" s="356"/>
      <c r="S408" s="356"/>
      <c r="T408" s="357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14.25" customHeight="1" x14ac:dyDescent="0.25">
      <c r="A409" s="364" t="s">
        <v>99</v>
      </c>
      <c r="B409" s="364"/>
      <c r="C409" s="364"/>
      <c r="D409" s="364"/>
      <c r="E409" s="364"/>
      <c r="F409" s="364"/>
      <c r="G409" s="364"/>
      <c r="H409" s="364"/>
      <c r="I409" s="364"/>
      <c r="J409" s="364"/>
      <c r="K409" s="364"/>
      <c r="L409" s="364"/>
      <c r="M409" s="364"/>
      <c r="N409" s="364"/>
      <c r="O409" s="364"/>
      <c r="P409" s="364"/>
      <c r="Q409" s="364"/>
      <c r="R409" s="364"/>
      <c r="S409" s="364"/>
      <c r="T409" s="364"/>
      <c r="U409" s="364"/>
      <c r="V409" s="364"/>
      <c r="W409" s="364"/>
      <c r="X409" s="364"/>
      <c r="Y409" s="67"/>
      <c r="Z409" s="67"/>
    </row>
    <row r="410" spans="1:53" ht="27" customHeight="1" x14ac:dyDescent="0.25">
      <c r="A410" s="64" t="s">
        <v>599</v>
      </c>
      <c r="B410" s="64" t="s">
        <v>600</v>
      </c>
      <c r="C410" s="37">
        <v>4301032046</v>
      </c>
      <c r="D410" s="350">
        <v>4680115884359</v>
      </c>
      <c r="E410" s="350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603</v>
      </c>
      <c r="L410" s="39" t="s">
        <v>602</v>
      </c>
      <c r="M410" s="38">
        <v>60</v>
      </c>
      <c r="N410" s="411" t="s">
        <v>601</v>
      </c>
      <c r="O410" s="352"/>
      <c r="P410" s="352"/>
      <c r="Q410" s="352"/>
      <c r="R410" s="353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604</v>
      </c>
      <c r="B411" s="64" t="s">
        <v>605</v>
      </c>
      <c r="C411" s="37">
        <v>4301032045</v>
      </c>
      <c r="D411" s="350">
        <v>4680115884335</v>
      </c>
      <c r="E411" s="350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603</v>
      </c>
      <c r="L411" s="39" t="s">
        <v>602</v>
      </c>
      <c r="M411" s="38">
        <v>60</v>
      </c>
      <c r="N411" s="412" t="s">
        <v>606</v>
      </c>
      <c r="O411" s="352"/>
      <c r="P411" s="352"/>
      <c r="Q411" s="352"/>
      <c r="R411" s="353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607</v>
      </c>
      <c r="B412" s="64" t="s">
        <v>608</v>
      </c>
      <c r="C412" s="37">
        <v>4301032047</v>
      </c>
      <c r="D412" s="350">
        <v>4680115884342</v>
      </c>
      <c r="E412" s="350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603</v>
      </c>
      <c r="L412" s="39" t="s">
        <v>602</v>
      </c>
      <c r="M412" s="38">
        <v>60</v>
      </c>
      <c r="N412" s="413" t="s">
        <v>609</v>
      </c>
      <c r="O412" s="352"/>
      <c r="P412" s="352"/>
      <c r="Q412" s="352"/>
      <c r="R412" s="353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ht="27" customHeight="1" x14ac:dyDescent="0.25">
      <c r="A413" s="64" t="s">
        <v>610</v>
      </c>
      <c r="B413" s="64" t="s">
        <v>611</v>
      </c>
      <c r="C413" s="37">
        <v>4301170011</v>
      </c>
      <c r="D413" s="350">
        <v>4680115884113</v>
      </c>
      <c r="E413" s="350"/>
      <c r="F413" s="63">
        <v>0.11</v>
      </c>
      <c r="G413" s="38">
        <v>12</v>
      </c>
      <c r="H413" s="63">
        <v>1.32</v>
      </c>
      <c r="I413" s="63">
        <v>1.88</v>
      </c>
      <c r="J413" s="38">
        <v>200</v>
      </c>
      <c r="K413" s="38" t="s">
        <v>603</v>
      </c>
      <c r="L413" s="39" t="s">
        <v>602</v>
      </c>
      <c r="M413" s="38">
        <v>150</v>
      </c>
      <c r="N413" s="414" t="s">
        <v>612</v>
      </c>
      <c r="O413" s="352"/>
      <c r="P413" s="352"/>
      <c r="Q413" s="352"/>
      <c r="R413" s="353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58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5" t="s">
        <v>43</v>
      </c>
      <c r="O414" s="356"/>
      <c r="P414" s="356"/>
      <c r="Q414" s="356"/>
      <c r="R414" s="356"/>
      <c r="S414" s="356"/>
      <c r="T414" s="357"/>
      <c r="U414" s="43" t="s">
        <v>42</v>
      </c>
      <c r="V414" s="44">
        <f>IFERROR(V410/H410,"0")+IFERROR(V411/H411,"0")+IFERROR(V412/H412,"0")+IFERROR(V413/H413,"0")</f>
        <v>0</v>
      </c>
      <c r="W414" s="44">
        <f>IFERROR(W410/H410,"0")+IFERROR(W411/H411,"0")+IFERROR(W412/H412,"0")+IFERROR(W413/H413,"0")</f>
        <v>0</v>
      </c>
      <c r="X414" s="44">
        <f>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5" t="s">
        <v>43</v>
      </c>
      <c r="O415" s="356"/>
      <c r="P415" s="356"/>
      <c r="Q415" s="356"/>
      <c r="R415" s="356"/>
      <c r="S415" s="356"/>
      <c r="T415" s="357"/>
      <c r="U415" s="43" t="s">
        <v>0</v>
      </c>
      <c r="V415" s="44">
        <f>IFERROR(SUM(V410:V413),"0")</f>
        <v>0</v>
      </c>
      <c r="W415" s="44">
        <f>IFERROR(SUM(W410:W413),"0")</f>
        <v>0</v>
      </c>
      <c r="X415" s="43"/>
      <c r="Y415" s="68"/>
      <c r="Z415" s="68"/>
    </row>
    <row r="416" spans="1:53" ht="16.5" customHeight="1" x14ac:dyDescent="0.25">
      <c r="A416" s="375" t="s">
        <v>613</v>
      </c>
      <c r="B416" s="375"/>
      <c r="C416" s="375"/>
      <c r="D416" s="375"/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66"/>
      <c r="Z416" s="66"/>
    </row>
    <row r="417" spans="1:53" ht="14.25" customHeight="1" x14ac:dyDescent="0.25">
      <c r="A417" s="364" t="s">
        <v>113</v>
      </c>
      <c r="B417" s="364"/>
      <c r="C417" s="364"/>
      <c r="D417" s="364"/>
      <c r="E417" s="364"/>
      <c r="F417" s="364"/>
      <c r="G417" s="364"/>
      <c r="H417" s="364"/>
      <c r="I417" s="364"/>
      <c r="J417" s="364"/>
      <c r="K417" s="364"/>
      <c r="L417" s="364"/>
      <c r="M417" s="364"/>
      <c r="N417" s="364"/>
      <c r="O417" s="364"/>
      <c r="P417" s="364"/>
      <c r="Q417" s="364"/>
      <c r="R417" s="364"/>
      <c r="S417" s="364"/>
      <c r="T417" s="364"/>
      <c r="U417" s="364"/>
      <c r="V417" s="364"/>
      <c r="W417" s="364"/>
      <c r="X417" s="364"/>
      <c r="Y417" s="67"/>
      <c r="Z417" s="67"/>
    </row>
    <row r="418" spans="1:53" ht="27" customHeight="1" x14ac:dyDescent="0.25">
      <c r="A418" s="64" t="s">
        <v>614</v>
      </c>
      <c r="B418" s="64" t="s">
        <v>615</v>
      </c>
      <c r="C418" s="37">
        <v>4301020196</v>
      </c>
      <c r="D418" s="350">
        <v>4607091389388</v>
      </c>
      <c r="E418" s="350"/>
      <c r="F418" s="63">
        <v>1.3</v>
      </c>
      <c r="G418" s="38">
        <v>4</v>
      </c>
      <c r="H418" s="63">
        <v>5.2</v>
      </c>
      <c r="I418" s="63">
        <v>5.6079999999999997</v>
      </c>
      <c r="J418" s="38">
        <v>104</v>
      </c>
      <c r="K418" s="38" t="s">
        <v>117</v>
      </c>
      <c r="L418" s="39" t="s">
        <v>138</v>
      </c>
      <c r="M418" s="38">
        <v>35</v>
      </c>
      <c r="N418" s="4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2"/>
      <c r="P418" s="352"/>
      <c r="Q418" s="352"/>
      <c r="R418" s="353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ht="27" customHeight="1" x14ac:dyDescent="0.25">
      <c r="A419" s="64" t="s">
        <v>616</v>
      </c>
      <c r="B419" s="64" t="s">
        <v>617</v>
      </c>
      <c r="C419" s="37">
        <v>4301020185</v>
      </c>
      <c r="D419" s="350">
        <v>4607091389364</v>
      </c>
      <c r="E419" s="350"/>
      <c r="F419" s="63">
        <v>0.42</v>
      </c>
      <c r="G419" s="38">
        <v>6</v>
      </c>
      <c r="H419" s="63">
        <v>2.52</v>
      </c>
      <c r="I419" s="63">
        <v>2.75</v>
      </c>
      <c r="J419" s="38">
        <v>156</v>
      </c>
      <c r="K419" s="38" t="s">
        <v>80</v>
      </c>
      <c r="L419" s="39" t="s">
        <v>138</v>
      </c>
      <c r="M419" s="38">
        <v>35</v>
      </c>
      <c r="N419" s="4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2"/>
      <c r="P419" s="352"/>
      <c r="Q419" s="352"/>
      <c r="R419" s="353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358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5" t="s">
        <v>43</v>
      </c>
      <c r="O420" s="356"/>
      <c r="P420" s="356"/>
      <c r="Q420" s="356"/>
      <c r="R420" s="356"/>
      <c r="S420" s="356"/>
      <c r="T420" s="357"/>
      <c r="U420" s="43" t="s">
        <v>42</v>
      </c>
      <c r="V420" s="44">
        <f>IFERROR(V418/H418,"0")+IFERROR(V419/H419,"0")</f>
        <v>0</v>
      </c>
      <c r="W420" s="44">
        <f>IFERROR(W418/H418,"0")+IFERROR(W419/H419,"0")</f>
        <v>0</v>
      </c>
      <c r="X420" s="44">
        <f>IFERROR(IF(X418="",0,X418),"0")+IFERROR(IF(X419="",0,X419),"0")</f>
        <v>0</v>
      </c>
      <c r="Y420" s="68"/>
      <c r="Z420" s="68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5" t="s">
        <v>43</v>
      </c>
      <c r="O421" s="356"/>
      <c r="P421" s="356"/>
      <c r="Q421" s="356"/>
      <c r="R421" s="356"/>
      <c r="S421" s="356"/>
      <c r="T421" s="357"/>
      <c r="U421" s="43" t="s">
        <v>0</v>
      </c>
      <c r="V421" s="44">
        <f>IFERROR(SUM(V418:V419),"0")</f>
        <v>0</v>
      </c>
      <c r="W421" s="44">
        <f>IFERROR(SUM(W418:W419),"0")</f>
        <v>0</v>
      </c>
      <c r="X421" s="43"/>
      <c r="Y421" s="68"/>
      <c r="Z421" s="68"/>
    </row>
    <row r="422" spans="1:53" ht="14.25" customHeight="1" x14ac:dyDescent="0.25">
      <c r="A422" s="364" t="s">
        <v>76</v>
      </c>
      <c r="B422" s="364"/>
      <c r="C422" s="364"/>
      <c r="D422" s="364"/>
      <c r="E422" s="364"/>
      <c r="F422" s="364"/>
      <c r="G422" s="364"/>
      <c r="H422" s="364"/>
      <c r="I422" s="364"/>
      <c r="J422" s="364"/>
      <c r="K422" s="364"/>
      <c r="L422" s="364"/>
      <c r="M422" s="364"/>
      <c r="N422" s="364"/>
      <c r="O422" s="364"/>
      <c r="P422" s="364"/>
      <c r="Q422" s="364"/>
      <c r="R422" s="364"/>
      <c r="S422" s="364"/>
      <c r="T422" s="364"/>
      <c r="U422" s="364"/>
      <c r="V422" s="364"/>
      <c r="W422" s="364"/>
      <c r="X422" s="364"/>
      <c r="Y422" s="67"/>
      <c r="Z422" s="67"/>
    </row>
    <row r="423" spans="1:53" ht="27" customHeight="1" x14ac:dyDescent="0.25">
      <c r="A423" s="64" t="s">
        <v>618</v>
      </c>
      <c r="B423" s="64" t="s">
        <v>619</v>
      </c>
      <c r="C423" s="37">
        <v>4301031212</v>
      </c>
      <c r="D423" s="350">
        <v>4607091389739</v>
      </c>
      <c r="E423" s="350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80</v>
      </c>
      <c r="L423" s="39" t="s">
        <v>116</v>
      </c>
      <c r="M423" s="38">
        <v>45</v>
      </c>
      <c r="N423" s="4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2"/>
      <c r="P423" s="352"/>
      <c r="Q423" s="352"/>
      <c r="R423" s="353"/>
      <c r="S423" s="40" t="s">
        <v>48</v>
      </c>
      <c r="T423" s="40" t="s">
        <v>48</v>
      </c>
      <c r="U423" s="41" t="s">
        <v>0</v>
      </c>
      <c r="V423" s="59">
        <v>530</v>
      </c>
      <c r="W423" s="56">
        <f t="shared" ref="W423:W429" si="19">IFERROR(IF(V423="",0,CEILING((V423/$H423),1)*$H423),"")</f>
        <v>533.4</v>
      </c>
      <c r="X423" s="42">
        <f>IFERROR(IF(W423=0,"",ROUNDUP(W423/H423,0)*0.00753),"")</f>
        <v>0.95630999999999999</v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4301031247</v>
      </c>
      <c r="D424" s="350">
        <v>4680115883048</v>
      </c>
      <c r="E424" s="350"/>
      <c r="F424" s="63">
        <v>1</v>
      </c>
      <c r="G424" s="38">
        <v>4</v>
      </c>
      <c r="H424" s="63">
        <v>4</v>
      </c>
      <c r="I424" s="63">
        <v>4.21</v>
      </c>
      <c r="J424" s="38">
        <v>120</v>
      </c>
      <c r="K424" s="38" t="s">
        <v>80</v>
      </c>
      <c r="L424" s="39" t="s">
        <v>79</v>
      </c>
      <c r="M424" s="38">
        <v>40</v>
      </c>
      <c r="N424" s="40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2"/>
      <c r="P424" s="352"/>
      <c r="Q424" s="352"/>
      <c r="R424" s="353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4301031176</v>
      </c>
      <c r="D425" s="350">
        <v>4607091389425</v>
      </c>
      <c r="E425" s="350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194</v>
      </c>
      <c r="L425" s="39" t="s">
        <v>79</v>
      </c>
      <c r="M425" s="38">
        <v>45</v>
      </c>
      <c r="N425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2"/>
      <c r="P425" s="352"/>
      <c r="Q425" s="352"/>
      <c r="R425" s="35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624</v>
      </c>
      <c r="B426" s="64" t="s">
        <v>625</v>
      </c>
      <c r="C426" s="37">
        <v>4301031215</v>
      </c>
      <c r="D426" s="350">
        <v>4680115882911</v>
      </c>
      <c r="E426" s="350"/>
      <c r="F426" s="63">
        <v>0.4</v>
      </c>
      <c r="G426" s="38">
        <v>6</v>
      </c>
      <c r="H426" s="63">
        <v>2.4</v>
      </c>
      <c r="I426" s="63">
        <v>2.5299999999999998</v>
      </c>
      <c r="J426" s="38">
        <v>234</v>
      </c>
      <c r="K426" s="38" t="s">
        <v>194</v>
      </c>
      <c r="L426" s="39" t="s">
        <v>79</v>
      </c>
      <c r="M426" s="38">
        <v>40</v>
      </c>
      <c r="N426" s="402" t="s">
        <v>626</v>
      </c>
      <c r="O426" s="352"/>
      <c r="P426" s="352"/>
      <c r="Q426" s="352"/>
      <c r="R426" s="35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627</v>
      </c>
      <c r="B427" s="64" t="s">
        <v>628</v>
      </c>
      <c r="C427" s="37">
        <v>4301031167</v>
      </c>
      <c r="D427" s="350">
        <v>4680115880771</v>
      </c>
      <c r="E427" s="350"/>
      <c r="F427" s="63">
        <v>0.28000000000000003</v>
      </c>
      <c r="G427" s="38">
        <v>6</v>
      </c>
      <c r="H427" s="63">
        <v>1.68</v>
      </c>
      <c r="I427" s="63">
        <v>1.81</v>
      </c>
      <c r="J427" s="38">
        <v>234</v>
      </c>
      <c r="K427" s="38" t="s">
        <v>194</v>
      </c>
      <c r="L427" s="39" t="s">
        <v>79</v>
      </c>
      <c r="M427" s="38">
        <v>45</v>
      </c>
      <c r="N427" s="4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2"/>
      <c r="P427" s="352"/>
      <c r="Q427" s="352"/>
      <c r="R427" s="35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629</v>
      </c>
      <c r="B428" s="64" t="s">
        <v>630</v>
      </c>
      <c r="C428" s="37">
        <v>4301031173</v>
      </c>
      <c r="D428" s="350">
        <v>4607091389500</v>
      </c>
      <c r="E428" s="350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194</v>
      </c>
      <c r="L428" s="39" t="s">
        <v>79</v>
      </c>
      <c r="M428" s="38">
        <v>45</v>
      </c>
      <c r="N428" s="4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2"/>
      <c r="P428" s="352"/>
      <c r="Q428" s="352"/>
      <c r="R428" s="35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ht="27" customHeight="1" x14ac:dyDescent="0.25">
      <c r="A429" s="64" t="s">
        <v>631</v>
      </c>
      <c r="B429" s="64" t="s">
        <v>632</v>
      </c>
      <c r="C429" s="37">
        <v>4301031103</v>
      </c>
      <c r="D429" s="350">
        <v>4680115881983</v>
      </c>
      <c r="E429" s="350"/>
      <c r="F429" s="63">
        <v>0.28000000000000003</v>
      </c>
      <c r="G429" s="38">
        <v>4</v>
      </c>
      <c r="H429" s="63">
        <v>1.1200000000000001</v>
      </c>
      <c r="I429" s="63">
        <v>1.252</v>
      </c>
      <c r="J429" s="38">
        <v>234</v>
      </c>
      <c r="K429" s="38" t="s">
        <v>194</v>
      </c>
      <c r="L429" s="39" t="s">
        <v>79</v>
      </c>
      <c r="M429" s="38">
        <v>40</v>
      </c>
      <c r="N429" s="40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2"/>
      <c r="P429" s="352"/>
      <c r="Q429" s="352"/>
      <c r="R429" s="35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8" t="s">
        <v>66</v>
      </c>
    </row>
    <row r="430" spans="1:53" x14ac:dyDescent="0.2">
      <c r="A430" s="358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5" t="s">
        <v>43</v>
      </c>
      <c r="O430" s="356"/>
      <c r="P430" s="356"/>
      <c r="Q430" s="356"/>
      <c r="R430" s="356"/>
      <c r="S430" s="356"/>
      <c r="T430" s="357"/>
      <c r="U430" s="43" t="s">
        <v>42</v>
      </c>
      <c r="V430" s="44">
        <f>IFERROR(V423/H423,"0")+IFERROR(V424/H424,"0")+IFERROR(V425/H425,"0")+IFERROR(V426/H426,"0")+IFERROR(V427/H427,"0")+IFERROR(V428/H428,"0")+IFERROR(V429/H429,"0")</f>
        <v>126.19047619047619</v>
      </c>
      <c r="W430" s="44">
        <f>IFERROR(W423/H423,"0")+IFERROR(W424/H424,"0")+IFERROR(W425/H425,"0")+IFERROR(W426/H426,"0")+IFERROR(W427/H427,"0")+IFERROR(W428/H428,"0")+IFERROR(W429/H429,"0")</f>
        <v>126.99999999999999</v>
      </c>
      <c r="X430" s="44">
        <f>IFERROR(IF(X423="",0,X423),"0")+IFERROR(IF(X424="",0,X424),"0")+IFERROR(IF(X425="",0,X425),"0")+IFERROR(IF(X426="",0,X426),"0")+IFERROR(IF(X427="",0,X427),"0")+IFERROR(IF(X428="",0,X428),"0")+IFERROR(IF(X429="",0,X429),"0")</f>
        <v>0.95630999999999999</v>
      </c>
      <c r="Y430" s="68"/>
      <c r="Z430" s="68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5" t="s">
        <v>43</v>
      </c>
      <c r="O431" s="356"/>
      <c r="P431" s="356"/>
      <c r="Q431" s="356"/>
      <c r="R431" s="356"/>
      <c r="S431" s="356"/>
      <c r="T431" s="357"/>
      <c r="U431" s="43" t="s">
        <v>0</v>
      </c>
      <c r="V431" s="44">
        <f>IFERROR(SUM(V423:V429),"0")</f>
        <v>530</v>
      </c>
      <c r="W431" s="44">
        <f>IFERROR(SUM(W423:W429),"0")</f>
        <v>533.4</v>
      </c>
      <c r="X431" s="43"/>
      <c r="Y431" s="68"/>
      <c r="Z431" s="68"/>
    </row>
    <row r="432" spans="1:53" ht="14.25" customHeight="1" x14ac:dyDescent="0.25">
      <c r="A432" s="364" t="s">
        <v>99</v>
      </c>
      <c r="B432" s="364"/>
      <c r="C432" s="364"/>
      <c r="D432" s="364"/>
      <c r="E432" s="364"/>
      <c r="F432" s="364"/>
      <c r="G432" s="364"/>
      <c r="H432" s="364"/>
      <c r="I432" s="364"/>
      <c r="J432" s="364"/>
      <c r="K432" s="364"/>
      <c r="L432" s="364"/>
      <c r="M432" s="364"/>
      <c r="N432" s="364"/>
      <c r="O432" s="364"/>
      <c r="P432" s="364"/>
      <c r="Q432" s="364"/>
      <c r="R432" s="364"/>
      <c r="S432" s="364"/>
      <c r="T432" s="364"/>
      <c r="U432" s="364"/>
      <c r="V432" s="364"/>
      <c r="W432" s="364"/>
      <c r="X432" s="364"/>
      <c r="Y432" s="67"/>
      <c r="Z432" s="67"/>
    </row>
    <row r="433" spans="1:53" ht="27" customHeight="1" x14ac:dyDescent="0.25">
      <c r="A433" s="64" t="s">
        <v>633</v>
      </c>
      <c r="B433" s="64" t="s">
        <v>634</v>
      </c>
      <c r="C433" s="37">
        <v>4301040358</v>
      </c>
      <c r="D433" s="350">
        <v>4680115884571</v>
      </c>
      <c r="E433" s="350"/>
      <c r="F433" s="63">
        <v>0.1</v>
      </c>
      <c r="G433" s="38">
        <v>20</v>
      </c>
      <c r="H433" s="63">
        <v>2</v>
      </c>
      <c r="I433" s="63">
        <v>2.6</v>
      </c>
      <c r="J433" s="38">
        <v>200</v>
      </c>
      <c r="K433" s="38" t="s">
        <v>603</v>
      </c>
      <c r="L433" s="39" t="s">
        <v>602</v>
      </c>
      <c r="M433" s="38">
        <v>60</v>
      </c>
      <c r="N433" s="400" t="s">
        <v>635</v>
      </c>
      <c r="O433" s="352"/>
      <c r="P433" s="352"/>
      <c r="Q433" s="352"/>
      <c r="R433" s="353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x14ac:dyDescent="0.2">
      <c r="A434" s="358"/>
      <c r="B434" s="358"/>
      <c r="C434" s="358"/>
      <c r="D434" s="358"/>
      <c r="E434" s="358"/>
      <c r="F434" s="358"/>
      <c r="G434" s="358"/>
      <c r="H434" s="358"/>
      <c r="I434" s="358"/>
      <c r="J434" s="358"/>
      <c r="K434" s="358"/>
      <c r="L434" s="358"/>
      <c r="M434" s="359"/>
      <c r="N434" s="355" t="s">
        <v>43</v>
      </c>
      <c r="O434" s="356"/>
      <c r="P434" s="356"/>
      <c r="Q434" s="356"/>
      <c r="R434" s="356"/>
      <c r="S434" s="356"/>
      <c r="T434" s="357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8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5" t="s">
        <v>43</v>
      </c>
      <c r="O435" s="356"/>
      <c r="P435" s="356"/>
      <c r="Q435" s="356"/>
      <c r="R435" s="356"/>
      <c r="S435" s="356"/>
      <c r="T435" s="357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4" t="s">
        <v>108</v>
      </c>
      <c r="B436" s="364"/>
      <c r="C436" s="364"/>
      <c r="D436" s="364"/>
      <c r="E436" s="364"/>
      <c r="F436" s="364"/>
      <c r="G436" s="364"/>
      <c r="H436" s="364"/>
      <c r="I436" s="364"/>
      <c r="J436" s="364"/>
      <c r="K436" s="364"/>
      <c r="L436" s="364"/>
      <c r="M436" s="364"/>
      <c r="N436" s="364"/>
      <c r="O436" s="364"/>
      <c r="P436" s="364"/>
      <c r="Q436" s="364"/>
      <c r="R436" s="364"/>
      <c r="S436" s="364"/>
      <c r="T436" s="364"/>
      <c r="U436" s="364"/>
      <c r="V436" s="364"/>
      <c r="W436" s="364"/>
      <c r="X436" s="364"/>
      <c r="Y436" s="67"/>
      <c r="Z436" s="67"/>
    </row>
    <row r="437" spans="1:53" ht="27" customHeight="1" x14ac:dyDescent="0.25">
      <c r="A437" s="64" t="s">
        <v>636</v>
      </c>
      <c r="B437" s="64" t="s">
        <v>637</v>
      </c>
      <c r="C437" s="37">
        <v>4301170010</v>
      </c>
      <c r="D437" s="350">
        <v>4680115884090</v>
      </c>
      <c r="E437" s="350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603</v>
      </c>
      <c r="L437" s="39" t="s">
        <v>602</v>
      </c>
      <c r="M437" s="38">
        <v>150</v>
      </c>
      <c r="N437" s="401" t="s">
        <v>638</v>
      </c>
      <c r="O437" s="352"/>
      <c r="P437" s="352"/>
      <c r="Q437" s="352"/>
      <c r="R437" s="353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x14ac:dyDescent="0.2">
      <c r="A438" s="358"/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9"/>
      <c r="N438" s="355" t="s">
        <v>43</v>
      </c>
      <c r="O438" s="356"/>
      <c r="P438" s="356"/>
      <c r="Q438" s="356"/>
      <c r="R438" s="356"/>
      <c r="S438" s="356"/>
      <c r="T438" s="357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8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5" t="s">
        <v>43</v>
      </c>
      <c r="O439" s="356"/>
      <c r="P439" s="356"/>
      <c r="Q439" s="356"/>
      <c r="R439" s="356"/>
      <c r="S439" s="356"/>
      <c r="T439" s="357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customHeight="1" x14ac:dyDescent="0.25">
      <c r="A440" s="364" t="s">
        <v>639</v>
      </c>
      <c r="B440" s="364"/>
      <c r="C440" s="364"/>
      <c r="D440" s="364"/>
      <c r="E440" s="364"/>
      <c r="F440" s="364"/>
      <c r="G440" s="364"/>
      <c r="H440" s="364"/>
      <c r="I440" s="364"/>
      <c r="J440" s="364"/>
      <c r="K440" s="364"/>
      <c r="L440" s="364"/>
      <c r="M440" s="364"/>
      <c r="N440" s="364"/>
      <c r="O440" s="364"/>
      <c r="P440" s="364"/>
      <c r="Q440" s="364"/>
      <c r="R440" s="364"/>
      <c r="S440" s="364"/>
      <c r="T440" s="364"/>
      <c r="U440" s="364"/>
      <c r="V440" s="364"/>
      <c r="W440" s="364"/>
      <c r="X440" s="364"/>
      <c r="Y440" s="67"/>
      <c r="Z440" s="67"/>
    </row>
    <row r="441" spans="1:53" ht="27" customHeight="1" x14ac:dyDescent="0.25">
      <c r="A441" s="64" t="s">
        <v>640</v>
      </c>
      <c r="B441" s="64" t="s">
        <v>641</v>
      </c>
      <c r="C441" s="37">
        <v>4301040357</v>
      </c>
      <c r="D441" s="350">
        <v>4680115884564</v>
      </c>
      <c r="E441" s="350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603</v>
      </c>
      <c r="L441" s="39" t="s">
        <v>602</v>
      </c>
      <c r="M441" s="38">
        <v>60</v>
      </c>
      <c r="N441" s="399" t="s">
        <v>642</v>
      </c>
      <c r="O441" s="352"/>
      <c r="P441" s="352"/>
      <c r="Q441" s="352"/>
      <c r="R441" s="35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x14ac:dyDescent="0.2">
      <c r="A442" s="358"/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9"/>
      <c r="N442" s="355" t="s">
        <v>43</v>
      </c>
      <c r="O442" s="356"/>
      <c r="P442" s="356"/>
      <c r="Q442" s="356"/>
      <c r="R442" s="356"/>
      <c r="S442" s="356"/>
      <c r="T442" s="357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x14ac:dyDescent="0.2">
      <c r="A443" s="358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5" t="s">
        <v>43</v>
      </c>
      <c r="O443" s="356"/>
      <c r="P443" s="356"/>
      <c r="Q443" s="356"/>
      <c r="R443" s="356"/>
      <c r="S443" s="356"/>
      <c r="T443" s="357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customHeight="1" x14ac:dyDescent="0.2">
      <c r="A444" s="374" t="s">
        <v>643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55"/>
      <c r="Z444" s="55"/>
    </row>
    <row r="445" spans="1:53" ht="16.5" customHeight="1" x14ac:dyDescent="0.25">
      <c r="A445" s="375" t="s">
        <v>643</v>
      </c>
      <c r="B445" s="375"/>
      <c r="C445" s="375"/>
      <c r="D445" s="375"/>
      <c r="E445" s="375"/>
      <c r="F445" s="375"/>
      <c r="G445" s="375"/>
      <c r="H445" s="375"/>
      <c r="I445" s="375"/>
      <c r="J445" s="375"/>
      <c r="K445" s="375"/>
      <c r="L445" s="375"/>
      <c r="M445" s="375"/>
      <c r="N445" s="375"/>
      <c r="O445" s="375"/>
      <c r="P445" s="375"/>
      <c r="Q445" s="375"/>
      <c r="R445" s="375"/>
      <c r="S445" s="375"/>
      <c r="T445" s="375"/>
      <c r="U445" s="375"/>
      <c r="V445" s="375"/>
      <c r="W445" s="375"/>
      <c r="X445" s="375"/>
      <c r="Y445" s="66"/>
      <c r="Z445" s="66"/>
    </row>
    <row r="446" spans="1:53" ht="14.25" customHeight="1" x14ac:dyDescent="0.25">
      <c r="A446" s="364" t="s">
        <v>121</v>
      </c>
      <c r="B446" s="364"/>
      <c r="C446" s="364"/>
      <c r="D446" s="364"/>
      <c r="E446" s="364"/>
      <c r="F446" s="364"/>
      <c r="G446" s="364"/>
      <c r="H446" s="364"/>
      <c r="I446" s="364"/>
      <c r="J446" s="364"/>
      <c r="K446" s="364"/>
      <c r="L446" s="364"/>
      <c r="M446" s="364"/>
      <c r="N446" s="364"/>
      <c r="O446" s="364"/>
      <c r="P446" s="364"/>
      <c r="Q446" s="364"/>
      <c r="R446" s="364"/>
      <c r="S446" s="364"/>
      <c r="T446" s="364"/>
      <c r="U446" s="364"/>
      <c r="V446" s="364"/>
      <c r="W446" s="364"/>
      <c r="X446" s="364"/>
      <c r="Y446" s="67"/>
      <c r="Z446" s="67"/>
    </row>
    <row r="447" spans="1:53" ht="27" customHeight="1" x14ac:dyDescent="0.25">
      <c r="A447" s="64" t="s">
        <v>644</v>
      </c>
      <c r="B447" s="64" t="s">
        <v>645</v>
      </c>
      <c r="C447" s="37">
        <v>4301011371</v>
      </c>
      <c r="D447" s="350">
        <v>4607091389067</v>
      </c>
      <c r="E447" s="350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138</v>
      </c>
      <c r="M447" s="38">
        <v>55</v>
      </c>
      <c r="N447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52"/>
      <c r="P447" s="352"/>
      <c r="Q447" s="352"/>
      <c r="R447" s="353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5" si="20">IFERROR(IF(V447="",0,CEILING((V447/$H447),1)*$H447),"")</f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646</v>
      </c>
      <c r="B448" s="64" t="s">
        <v>647</v>
      </c>
      <c r="C448" s="37">
        <v>4301011363</v>
      </c>
      <c r="D448" s="350">
        <v>4607091383522</v>
      </c>
      <c r="E448" s="350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55</v>
      </c>
      <c r="N448" s="3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2"/>
      <c r="P448" s="352"/>
      <c r="Q448" s="352"/>
      <c r="R448" s="353"/>
      <c r="S448" s="40" t="s">
        <v>48</v>
      </c>
      <c r="T448" s="40" t="s">
        <v>48</v>
      </c>
      <c r="U448" s="41" t="s">
        <v>0</v>
      </c>
      <c r="V448" s="59">
        <v>965</v>
      </c>
      <c r="W448" s="56">
        <f t="shared" si="20"/>
        <v>966.24</v>
      </c>
      <c r="X448" s="42">
        <f>IFERROR(IF(W448=0,"",ROUNDUP(W448/H448,0)*0.01196),"")</f>
        <v>2.1886800000000002</v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648</v>
      </c>
      <c r="B449" s="64" t="s">
        <v>649</v>
      </c>
      <c r="C449" s="37">
        <v>4301011431</v>
      </c>
      <c r="D449" s="350">
        <v>4607091384437</v>
      </c>
      <c r="E449" s="350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50</v>
      </c>
      <c r="N449" s="3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52"/>
      <c r="P449" s="352"/>
      <c r="Q449" s="352"/>
      <c r="R449" s="353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650</v>
      </c>
      <c r="B450" s="64" t="s">
        <v>651</v>
      </c>
      <c r="C450" s="37">
        <v>4301011365</v>
      </c>
      <c r="D450" s="350">
        <v>4607091389104</v>
      </c>
      <c r="E450" s="350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3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52"/>
      <c r="P450" s="352"/>
      <c r="Q450" s="352"/>
      <c r="R450" s="353"/>
      <c r="S450" s="40" t="s">
        <v>48</v>
      </c>
      <c r="T450" s="40" t="s">
        <v>48</v>
      </c>
      <c r="U450" s="41" t="s">
        <v>0</v>
      </c>
      <c r="V450" s="59">
        <v>310</v>
      </c>
      <c r="W450" s="56">
        <f t="shared" si="20"/>
        <v>311.52000000000004</v>
      </c>
      <c r="X450" s="42">
        <f>IFERROR(IF(W450=0,"",ROUNDUP(W450/H450,0)*0.01196),"")</f>
        <v>0.70564000000000004</v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652</v>
      </c>
      <c r="B451" s="64" t="s">
        <v>653</v>
      </c>
      <c r="C451" s="37">
        <v>4301011367</v>
      </c>
      <c r="D451" s="350">
        <v>4680115880603</v>
      </c>
      <c r="E451" s="350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2"/>
      <c r="P451" s="352"/>
      <c r="Q451" s="352"/>
      <c r="R451" s="353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654</v>
      </c>
      <c r="B452" s="64" t="s">
        <v>655</v>
      </c>
      <c r="C452" s="37">
        <v>4301011168</v>
      </c>
      <c r="D452" s="350">
        <v>4607091389999</v>
      </c>
      <c r="E452" s="350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116</v>
      </c>
      <c r="M452" s="38">
        <v>55</v>
      </c>
      <c r="N452" s="3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52"/>
      <c r="P452" s="352"/>
      <c r="Q452" s="352"/>
      <c r="R452" s="353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656</v>
      </c>
      <c r="B453" s="64" t="s">
        <v>657</v>
      </c>
      <c r="C453" s="37">
        <v>4301011372</v>
      </c>
      <c r="D453" s="350">
        <v>4680115882782</v>
      </c>
      <c r="E453" s="350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116</v>
      </c>
      <c r="M453" s="38">
        <v>50</v>
      </c>
      <c r="N453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52"/>
      <c r="P453" s="352"/>
      <c r="Q453" s="352"/>
      <c r="R453" s="353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658</v>
      </c>
      <c r="B454" s="64" t="s">
        <v>659</v>
      </c>
      <c r="C454" s="37">
        <v>4301011190</v>
      </c>
      <c r="D454" s="350">
        <v>4607091389098</v>
      </c>
      <c r="E454" s="350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80</v>
      </c>
      <c r="L454" s="39" t="s">
        <v>138</v>
      </c>
      <c r="M454" s="38">
        <v>50</v>
      </c>
      <c r="N454" s="3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3"/>
      <c r="S454" s="40" t="s">
        <v>48</v>
      </c>
      <c r="T454" s="40" t="s">
        <v>48</v>
      </c>
      <c r="U454" s="41" t="s">
        <v>0</v>
      </c>
      <c r="V454" s="59">
        <v>4</v>
      </c>
      <c r="W454" s="56">
        <f t="shared" si="20"/>
        <v>4.8</v>
      </c>
      <c r="X454" s="42">
        <f>IFERROR(IF(W454=0,"",ROUNDUP(W454/H454,0)*0.00753),"")</f>
        <v>1.506E-2</v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660</v>
      </c>
      <c r="B455" s="64" t="s">
        <v>661</v>
      </c>
      <c r="C455" s="37">
        <v>4301011366</v>
      </c>
      <c r="D455" s="350">
        <v>4607091389982</v>
      </c>
      <c r="E455" s="350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55</v>
      </c>
      <c r="N455" s="3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52"/>
      <c r="P455" s="352"/>
      <c r="Q455" s="352"/>
      <c r="R455" s="353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x14ac:dyDescent="0.2">
      <c r="A456" s="358"/>
      <c r="B456" s="358"/>
      <c r="C456" s="358"/>
      <c r="D456" s="358"/>
      <c r="E456" s="358"/>
      <c r="F456" s="358"/>
      <c r="G456" s="358"/>
      <c r="H456" s="358"/>
      <c r="I456" s="358"/>
      <c r="J456" s="358"/>
      <c r="K456" s="358"/>
      <c r="L456" s="358"/>
      <c r="M456" s="359"/>
      <c r="N456" s="355" t="s">
        <v>43</v>
      </c>
      <c r="O456" s="356"/>
      <c r="P456" s="356"/>
      <c r="Q456" s="356"/>
      <c r="R456" s="356"/>
      <c r="S456" s="356"/>
      <c r="T456" s="357"/>
      <c r="U456" s="43" t="s">
        <v>42</v>
      </c>
      <c r="V456" s="44">
        <f>IFERROR(V447/H447,"0")+IFERROR(V448/H448,"0")+IFERROR(V449/H449,"0")+IFERROR(V450/H450,"0")+IFERROR(V451/H451,"0")+IFERROR(V452/H452,"0")+IFERROR(V453/H453,"0")+IFERROR(V454/H454,"0")+IFERROR(V455/H455,"0")</f>
        <v>243.14393939393938</v>
      </c>
      <c r="W456" s="44">
        <f>IFERROR(W447/H447,"0")+IFERROR(W448/H448,"0")+IFERROR(W449/H449,"0")+IFERROR(W450/H450,"0")+IFERROR(W451/H451,"0")+IFERROR(W452/H452,"0")+IFERROR(W453/H453,"0")+IFERROR(W454/H454,"0")+IFERROR(W455/H455,"0")</f>
        <v>244</v>
      </c>
      <c r="X456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2.9093800000000005</v>
      </c>
      <c r="Y456" s="68"/>
      <c r="Z456" s="68"/>
    </row>
    <row r="457" spans="1:53" x14ac:dyDescent="0.2">
      <c r="A457" s="358"/>
      <c r="B457" s="358"/>
      <c r="C457" s="358"/>
      <c r="D457" s="358"/>
      <c r="E457" s="358"/>
      <c r="F457" s="358"/>
      <c r="G457" s="358"/>
      <c r="H457" s="358"/>
      <c r="I457" s="358"/>
      <c r="J457" s="358"/>
      <c r="K457" s="358"/>
      <c r="L457" s="358"/>
      <c r="M457" s="359"/>
      <c r="N457" s="355" t="s">
        <v>43</v>
      </c>
      <c r="O457" s="356"/>
      <c r="P457" s="356"/>
      <c r="Q457" s="356"/>
      <c r="R457" s="356"/>
      <c r="S457" s="356"/>
      <c r="T457" s="357"/>
      <c r="U457" s="43" t="s">
        <v>0</v>
      </c>
      <c r="V457" s="44">
        <f>IFERROR(SUM(V447:V455),"0")</f>
        <v>1279</v>
      </c>
      <c r="W457" s="44">
        <f>IFERROR(SUM(W447:W455),"0")</f>
        <v>1282.56</v>
      </c>
      <c r="X457" s="43"/>
      <c r="Y457" s="68"/>
      <c r="Z457" s="68"/>
    </row>
    <row r="458" spans="1:53" ht="14.25" customHeight="1" x14ac:dyDescent="0.25">
      <c r="A458" s="364" t="s">
        <v>113</v>
      </c>
      <c r="B458" s="364"/>
      <c r="C458" s="364"/>
      <c r="D458" s="364"/>
      <c r="E458" s="364"/>
      <c r="F458" s="364"/>
      <c r="G458" s="364"/>
      <c r="H458" s="364"/>
      <c r="I458" s="364"/>
      <c r="J458" s="364"/>
      <c r="K458" s="364"/>
      <c r="L458" s="364"/>
      <c r="M458" s="364"/>
      <c r="N458" s="364"/>
      <c r="O458" s="364"/>
      <c r="P458" s="364"/>
      <c r="Q458" s="364"/>
      <c r="R458" s="364"/>
      <c r="S458" s="364"/>
      <c r="T458" s="364"/>
      <c r="U458" s="364"/>
      <c r="V458" s="364"/>
      <c r="W458" s="364"/>
      <c r="X458" s="364"/>
      <c r="Y458" s="67"/>
      <c r="Z458" s="67"/>
    </row>
    <row r="459" spans="1:53" ht="16.5" customHeight="1" x14ac:dyDescent="0.25">
      <c r="A459" s="64" t="s">
        <v>662</v>
      </c>
      <c r="B459" s="64" t="s">
        <v>663</v>
      </c>
      <c r="C459" s="37">
        <v>4301020222</v>
      </c>
      <c r="D459" s="350">
        <v>4607091388930</v>
      </c>
      <c r="E459" s="350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116</v>
      </c>
      <c r="M459" s="38">
        <v>55</v>
      </c>
      <c r="N459" s="3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3"/>
      <c r="S459" s="40" t="s">
        <v>48</v>
      </c>
      <c r="T459" s="40" t="s">
        <v>48</v>
      </c>
      <c r="U459" s="41" t="s">
        <v>0</v>
      </c>
      <c r="V459" s="59">
        <v>580</v>
      </c>
      <c r="W459" s="56">
        <f>IFERROR(IF(V459="",0,CEILING((V459/$H459),1)*$H459),"")</f>
        <v>580.80000000000007</v>
      </c>
      <c r="X459" s="42">
        <f>IFERROR(IF(W459=0,"",ROUNDUP(W459/H459,0)*0.01196),"")</f>
        <v>1.3156000000000001</v>
      </c>
      <c r="Y459" s="69" t="s">
        <v>48</v>
      </c>
      <c r="Z459" s="70" t="s">
        <v>48</v>
      </c>
      <c r="AD459" s="71"/>
      <c r="BA459" s="321" t="s">
        <v>66</v>
      </c>
    </row>
    <row r="460" spans="1:53" ht="16.5" customHeight="1" x14ac:dyDescent="0.25">
      <c r="A460" s="64" t="s">
        <v>664</v>
      </c>
      <c r="B460" s="64" t="s">
        <v>665</v>
      </c>
      <c r="C460" s="37">
        <v>4301020206</v>
      </c>
      <c r="D460" s="350">
        <v>4680115880054</v>
      </c>
      <c r="E460" s="350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55</v>
      </c>
      <c r="N460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3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2" t="s">
        <v>66</v>
      </c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9"/>
      <c r="N461" s="355" t="s">
        <v>43</v>
      </c>
      <c r="O461" s="356"/>
      <c r="P461" s="356"/>
      <c r="Q461" s="356"/>
      <c r="R461" s="356"/>
      <c r="S461" s="356"/>
      <c r="T461" s="357"/>
      <c r="U461" s="43" t="s">
        <v>42</v>
      </c>
      <c r="V461" s="44">
        <f>IFERROR(V459/H459,"0")+IFERROR(V460/H460,"0")</f>
        <v>109.84848484848484</v>
      </c>
      <c r="W461" s="44">
        <f>IFERROR(W459/H459,"0")+IFERROR(W460/H460,"0")</f>
        <v>110.00000000000001</v>
      </c>
      <c r="X461" s="44">
        <f>IFERROR(IF(X459="",0,X459),"0")+IFERROR(IF(X460="",0,X460),"0")</f>
        <v>1.3156000000000001</v>
      </c>
      <c r="Y461" s="68"/>
      <c r="Z461" s="68"/>
    </row>
    <row r="462" spans="1:53" x14ac:dyDescent="0.2">
      <c r="A462" s="358"/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9"/>
      <c r="N462" s="355" t="s">
        <v>43</v>
      </c>
      <c r="O462" s="356"/>
      <c r="P462" s="356"/>
      <c r="Q462" s="356"/>
      <c r="R462" s="356"/>
      <c r="S462" s="356"/>
      <c r="T462" s="357"/>
      <c r="U462" s="43" t="s">
        <v>0</v>
      </c>
      <c r="V462" s="44">
        <f>IFERROR(SUM(V459:V460),"0")</f>
        <v>580</v>
      </c>
      <c r="W462" s="44">
        <f>IFERROR(SUM(W459:W460),"0")</f>
        <v>580.80000000000007</v>
      </c>
      <c r="X462" s="43"/>
      <c r="Y462" s="68"/>
      <c r="Z462" s="68"/>
    </row>
    <row r="463" spans="1:53" ht="14.25" customHeight="1" x14ac:dyDescent="0.25">
      <c r="A463" s="364" t="s">
        <v>76</v>
      </c>
      <c r="B463" s="364"/>
      <c r="C463" s="364"/>
      <c r="D463" s="364"/>
      <c r="E463" s="364"/>
      <c r="F463" s="364"/>
      <c r="G463" s="364"/>
      <c r="H463" s="364"/>
      <c r="I463" s="364"/>
      <c r="J463" s="364"/>
      <c r="K463" s="364"/>
      <c r="L463" s="364"/>
      <c r="M463" s="364"/>
      <c r="N463" s="364"/>
      <c r="O463" s="364"/>
      <c r="P463" s="364"/>
      <c r="Q463" s="364"/>
      <c r="R463" s="364"/>
      <c r="S463" s="364"/>
      <c r="T463" s="364"/>
      <c r="U463" s="364"/>
      <c r="V463" s="364"/>
      <c r="W463" s="364"/>
      <c r="X463" s="364"/>
      <c r="Y463" s="67"/>
      <c r="Z463" s="67"/>
    </row>
    <row r="464" spans="1:53" ht="27" customHeight="1" x14ac:dyDescent="0.25">
      <c r="A464" s="64" t="s">
        <v>666</v>
      </c>
      <c r="B464" s="64" t="s">
        <v>667</v>
      </c>
      <c r="C464" s="37">
        <v>4301031252</v>
      </c>
      <c r="D464" s="350">
        <v>4680115883116</v>
      </c>
      <c r="E464" s="350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8">
        <v>60</v>
      </c>
      <c r="N464" s="3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3"/>
      <c r="S464" s="40" t="s">
        <v>48</v>
      </c>
      <c r="T464" s="40" t="s">
        <v>48</v>
      </c>
      <c r="U464" s="41" t="s">
        <v>0</v>
      </c>
      <c r="V464" s="59">
        <v>150</v>
      </c>
      <c r="W464" s="56">
        <f t="shared" ref="W464:W469" si="21">IFERROR(IF(V464="",0,CEILING((V464/$H464),1)*$H464),"")</f>
        <v>153.12</v>
      </c>
      <c r="X464" s="42">
        <f>IFERROR(IF(W464=0,"",ROUNDUP(W464/H464,0)*0.01196),"")</f>
        <v>0.34683999999999998</v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4301031248</v>
      </c>
      <c r="D465" s="350">
        <v>4680115883093</v>
      </c>
      <c r="E465" s="350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79</v>
      </c>
      <c r="M465" s="38">
        <v>60</v>
      </c>
      <c r="N465" s="3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3"/>
      <c r="S465" s="40" t="s">
        <v>48</v>
      </c>
      <c r="T465" s="40" t="s">
        <v>48</v>
      </c>
      <c r="U465" s="41" t="s">
        <v>0</v>
      </c>
      <c r="V465" s="59">
        <v>50</v>
      </c>
      <c r="W465" s="56">
        <f t="shared" si="21"/>
        <v>52.800000000000004</v>
      </c>
      <c r="X465" s="42">
        <f>IFERROR(IF(W465=0,"",ROUNDUP(W465/H465,0)*0.01196),"")</f>
        <v>0.1196</v>
      </c>
      <c r="Y465" s="69" t="s">
        <v>48</v>
      </c>
      <c r="Z465" s="70" t="s">
        <v>48</v>
      </c>
      <c r="AD465" s="71"/>
      <c r="BA465" s="324" t="s">
        <v>66</v>
      </c>
    </row>
    <row r="466" spans="1:53" ht="27" customHeight="1" x14ac:dyDescent="0.25">
      <c r="A466" s="64" t="s">
        <v>670</v>
      </c>
      <c r="B466" s="64" t="s">
        <v>671</v>
      </c>
      <c r="C466" s="37">
        <v>4301031250</v>
      </c>
      <c r="D466" s="350">
        <v>4680115883109</v>
      </c>
      <c r="E466" s="350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79</v>
      </c>
      <c r="M466" s="38">
        <v>60</v>
      </c>
      <c r="N466" s="3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3"/>
      <c r="S466" s="40" t="s">
        <v>48</v>
      </c>
      <c r="T466" s="40" t="s">
        <v>48</v>
      </c>
      <c r="U466" s="41" t="s">
        <v>0</v>
      </c>
      <c r="V466" s="59">
        <v>340</v>
      </c>
      <c r="W466" s="56">
        <f t="shared" si="21"/>
        <v>343.2</v>
      </c>
      <c r="X466" s="42">
        <f>IFERROR(IF(W466=0,"",ROUNDUP(W466/H466,0)*0.01196),"")</f>
        <v>0.77739999999999998</v>
      </c>
      <c r="Y466" s="69" t="s">
        <v>48</v>
      </c>
      <c r="Z466" s="70" t="s">
        <v>48</v>
      </c>
      <c r="AD466" s="71"/>
      <c r="BA466" s="325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4301031249</v>
      </c>
      <c r="D467" s="350">
        <v>4680115882072</v>
      </c>
      <c r="E467" s="350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60</v>
      </c>
      <c r="N467" s="382" t="s">
        <v>674</v>
      </c>
      <c r="O467" s="352"/>
      <c r="P467" s="352"/>
      <c r="Q467" s="352"/>
      <c r="R467" s="353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6" t="s">
        <v>66</v>
      </c>
    </row>
    <row r="468" spans="1:53" ht="27" customHeight="1" x14ac:dyDescent="0.25">
      <c r="A468" s="64" t="s">
        <v>675</v>
      </c>
      <c r="B468" s="64" t="s">
        <v>676</v>
      </c>
      <c r="C468" s="37">
        <v>4301031251</v>
      </c>
      <c r="D468" s="350">
        <v>4680115882102</v>
      </c>
      <c r="E468" s="350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383" t="s">
        <v>677</v>
      </c>
      <c r="O468" s="352"/>
      <c r="P468" s="352"/>
      <c r="Q468" s="352"/>
      <c r="R468" s="353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678</v>
      </c>
      <c r="B469" s="64" t="s">
        <v>679</v>
      </c>
      <c r="C469" s="37">
        <v>4301031253</v>
      </c>
      <c r="D469" s="350">
        <v>4680115882096</v>
      </c>
      <c r="E469" s="350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80</v>
      </c>
      <c r="L469" s="39" t="s">
        <v>79</v>
      </c>
      <c r="M469" s="38">
        <v>60</v>
      </c>
      <c r="N469" s="384" t="s">
        <v>680</v>
      </c>
      <c r="O469" s="352"/>
      <c r="P469" s="352"/>
      <c r="Q469" s="352"/>
      <c r="R469" s="353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1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x14ac:dyDescent="0.2">
      <c r="A470" s="358"/>
      <c r="B470" s="358"/>
      <c r="C470" s="358"/>
      <c r="D470" s="358"/>
      <c r="E470" s="358"/>
      <c r="F470" s="358"/>
      <c r="G470" s="358"/>
      <c r="H470" s="358"/>
      <c r="I470" s="358"/>
      <c r="J470" s="358"/>
      <c r="K470" s="358"/>
      <c r="L470" s="358"/>
      <c r="M470" s="359"/>
      <c r="N470" s="355" t="s">
        <v>43</v>
      </c>
      <c r="O470" s="356"/>
      <c r="P470" s="356"/>
      <c r="Q470" s="356"/>
      <c r="R470" s="356"/>
      <c r="S470" s="356"/>
      <c r="T470" s="357"/>
      <c r="U470" s="43" t="s">
        <v>42</v>
      </c>
      <c r="V470" s="44">
        <f>IFERROR(V464/H464,"0")+IFERROR(V465/H465,"0")+IFERROR(V466/H466,"0")+IFERROR(V467/H467,"0")+IFERROR(V468/H468,"0")+IFERROR(V469/H469,"0")</f>
        <v>102.27272727272727</v>
      </c>
      <c r="W470" s="44">
        <f>IFERROR(W464/H464,"0")+IFERROR(W465/H465,"0")+IFERROR(W466/H466,"0")+IFERROR(W467/H467,"0")+IFERROR(W468/H468,"0")+IFERROR(W469/H469,"0")</f>
        <v>104</v>
      </c>
      <c r="X470" s="44">
        <f>IFERROR(IF(X464="",0,X464),"0")+IFERROR(IF(X465="",0,X465),"0")+IFERROR(IF(X466="",0,X466),"0")+IFERROR(IF(X467="",0,X467),"0")+IFERROR(IF(X468="",0,X468),"0")+IFERROR(IF(X469="",0,X469),"0")</f>
        <v>1.2438400000000001</v>
      </c>
      <c r="Y470" s="68"/>
      <c r="Z470" s="68"/>
    </row>
    <row r="471" spans="1:53" x14ac:dyDescent="0.2">
      <c r="A471" s="358"/>
      <c r="B471" s="358"/>
      <c r="C471" s="358"/>
      <c r="D471" s="358"/>
      <c r="E471" s="358"/>
      <c r="F471" s="358"/>
      <c r="G471" s="358"/>
      <c r="H471" s="358"/>
      <c r="I471" s="358"/>
      <c r="J471" s="358"/>
      <c r="K471" s="358"/>
      <c r="L471" s="358"/>
      <c r="M471" s="359"/>
      <c r="N471" s="355" t="s">
        <v>43</v>
      </c>
      <c r="O471" s="356"/>
      <c r="P471" s="356"/>
      <c r="Q471" s="356"/>
      <c r="R471" s="356"/>
      <c r="S471" s="356"/>
      <c r="T471" s="357"/>
      <c r="U471" s="43" t="s">
        <v>0</v>
      </c>
      <c r="V471" s="44">
        <f>IFERROR(SUM(V464:V469),"0")</f>
        <v>540</v>
      </c>
      <c r="W471" s="44">
        <f>IFERROR(SUM(W464:W469),"0")</f>
        <v>549.12</v>
      </c>
      <c r="X471" s="43"/>
      <c r="Y471" s="68"/>
      <c r="Z471" s="68"/>
    </row>
    <row r="472" spans="1:53" ht="14.25" customHeight="1" x14ac:dyDescent="0.25">
      <c r="A472" s="364" t="s">
        <v>81</v>
      </c>
      <c r="B472" s="364"/>
      <c r="C472" s="364"/>
      <c r="D472" s="364"/>
      <c r="E472" s="364"/>
      <c r="F472" s="364"/>
      <c r="G472" s="364"/>
      <c r="H472" s="364"/>
      <c r="I472" s="364"/>
      <c r="J472" s="364"/>
      <c r="K472" s="364"/>
      <c r="L472" s="364"/>
      <c r="M472" s="364"/>
      <c r="N472" s="364"/>
      <c r="O472" s="364"/>
      <c r="P472" s="364"/>
      <c r="Q472" s="364"/>
      <c r="R472" s="364"/>
      <c r="S472" s="364"/>
      <c r="T472" s="364"/>
      <c r="U472" s="364"/>
      <c r="V472" s="364"/>
      <c r="W472" s="364"/>
      <c r="X472" s="364"/>
      <c r="Y472" s="67"/>
      <c r="Z472" s="67"/>
    </row>
    <row r="473" spans="1:53" ht="27" customHeight="1" x14ac:dyDescent="0.25">
      <c r="A473" s="64" t="s">
        <v>681</v>
      </c>
      <c r="B473" s="64" t="s">
        <v>682</v>
      </c>
      <c r="C473" s="37">
        <v>4301051058</v>
      </c>
      <c r="D473" s="350">
        <v>4680115883536</v>
      </c>
      <c r="E473" s="350"/>
      <c r="F473" s="63">
        <v>0.3</v>
      </c>
      <c r="G473" s="38">
        <v>6</v>
      </c>
      <c r="H473" s="63">
        <v>1.8</v>
      </c>
      <c r="I473" s="63">
        <v>2.0659999999999998</v>
      </c>
      <c r="J473" s="38">
        <v>156</v>
      </c>
      <c r="K473" s="38" t="s">
        <v>80</v>
      </c>
      <c r="L473" s="39" t="s">
        <v>79</v>
      </c>
      <c r="M473" s="38">
        <v>45</v>
      </c>
      <c r="N473" s="379" t="s">
        <v>683</v>
      </c>
      <c r="O473" s="352"/>
      <c r="P473" s="352"/>
      <c r="Q473" s="352"/>
      <c r="R473" s="353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IFERROR(IF(W473=0,"",ROUNDUP(W473/H473,0)*0.00753),"")</f>
        <v/>
      </c>
      <c r="Y473" s="69" t="s">
        <v>48</v>
      </c>
      <c r="Z473" s="70" t="s">
        <v>368</v>
      </c>
      <c r="AD473" s="71"/>
      <c r="BA473" s="329" t="s">
        <v>66</v>
      </c>
    </row>
    <row r="474" spans="1:53" ht="16.5" customHeight="1" x14ac:dyDescent="0.25">
      <c r="A474" s="64" t="s">
        <v>684</v>
      </c>
      <c r="B474" s="64" t="s">
        <v>685</v>
      </c>
      <c r="C474" s="37">
        <v>4301051230</v>
      </c>
      <c r="D474" s="350">
        <v>4607091383409</v>
      </c>
      <c r="E474" s="350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117</v>
      </c>
      <c r="L474" s="39" t="s">
        <v>79</v>
      </c>
      <c r="M474" s="38">
        <v>45</v>
      </c>
      <c r="N474" s="3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52"/>
      <c r="P474" s="352"/>
      <c r="Q474" s="352"/>
      <c r="R474" s="353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ht="16.5" customHeight="1" x14ac:dyDescent="0.25">
      <c r="A475" s="64" t="s">
        <v>686</v>
      </c>
      <c r="B475" s="64" t="s">
        <v>687</v>
      </c>
      <c r="C475" s="37">
        <v>4301051231</v>
      </c>
      <c r="D475" s="350">
        <v>4607091383416</v>
      </c>
      <c r="E475" s="350"/>
      <c r="F475" s="63">
        <v>1.3</v>
      </c>
      <c r="G475" s="38">
        <v>6</v>
      </c>
      <c r="H475" s="63">
        <v>7.8</v>
      </c>
      <c r="I475" s="63">
        <v>8.3460000000000001</v>
      </c>
      <c r="J475" s="38">
        <v>56</v>
      </c>
      <c r="K475" s="38" t="s">
        <v>117</v>
      </c>
      <c r="L475" s="39" t="s">
        <v>79</v>
      </c>
      <c r="M475" s="38">
        <v>45</v>
      </c>
      <c r="N475" s="3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52"/>
      <c r="P475" s="352"/>
      <c r="Q475" s="352"/>
      <c r="R475" s="353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31" t="s">
        <v>66</v>
      </c>
    </row>
    <row r="476" spans="1:53" x14ac:dyDescent="0.2">
      <c r="A476" s="358"/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9"/>
      <c r="N476" s="355" t="s">
        <v>43</v>
      </c>
      <c r="O476" s="356"/>
      <c r="P476" s="356"/>
      <c r="Q476" s="356"/>
      <c r="R476" s="356"/>
      <c r="S476" s="356"/>
      <c r="T476" s="357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x14ac:dyDescent="0.2">
      <c r="A477" s="358"/>
      <c r="B477" s="358"/>
      <c r="C477" s="358"/>
      <c r="D477" s="358"/>
      <c r="E477" s="358"/>
      <c r="F477" s="358"/>
      <c r="G477" s="358"/>
      <c r="H477" s="358"/>
      <c r="I477" s="358"/>
      <c r="J477" s="358"/>
      <c r="K477" s="358"/>
      <c r="L477" s="358"/>
      <c r="M477" s="359"/>
      <c r="N477" s="355" t="s">
        <v>43</v>
      </c>
      <c r="O477" s="356"/>
      <c r="P477" s="356"/>
      <c r="Q477" s="356"/>
      <c r="R477" s="356"/>
      <c r="S477" s="356"/>
      <c r="T477" s="357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27.75" customHeight="1" x14ac:dyDescent="0.2">
      <c r="A478" s="374" t="s">
        <v>688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55"/>
      <c r="Z478" s="55"/>
    </row>
    <row r="479" spans="1:53" ht="16.5" customHeight="1" x14ac:dyDescent="0.25">
      <c r="A479" s="375" t="s">
        <v>689</v>
      </c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75"/>
      <c r="O479" s="375"/>
      <c r="P479" s="375"/>
      <c r="Q479" s="375"/>
      <c r="R479" s="375"/>
      <c r="S479" s="375"/>
      <c r="T479" s="375"/>
      <c r="U479" s="375"/>
      <c r="V479" s="375"/>
      <c r="W479" s="375"/>
      <c r="X479" s="375"/>
      <c r="Y479" s="66"/>
      <c r="Z479" s="66"/>
    </row>
    <row r="480" spans="1:53" ht="14.25" customHeight="1" x14ac:dyDescent="0.25">
      <c r="A480" s="364" t="s">
        <v>121</v>
      </c>
      <c r="B480" s="364"/>
      <c r="C480" s="364"/>
      <c r="D480" s="364"/>
      <c r="E480" s="364"/>
      <c r="F480" s="364"/>
      <c r="G480" s="364"/>
      <c r="H480" s="364"/>
      <c r="I480" s="364"/>
      <c r="J480" s="364"/>
      <c r="K480" s="364"/>
      <c r="L480" s="364"/>
      <c r="M480" s="364"/>
      <c r="N480" s="364"/>
      <c r="O480" s="364"/>
      <c r="P480" s="364"/>
      <c r="Q480" s="364"/>
      <c r="R480" s="364"/>
      <c r="S480" s="364"/>
      <c r="T480" s="364"/>
      <c r="U480" s="364"/>
      <c r="V480" s="364"/>
      <c r="W480" s="364"/>
      <c r="X480" s="364"/>
      <c r="Y480" s="67"/>
      <c r="Z480" s="67"/>
    </row>
    <row r="481" spans="1:53" ht="27" customHeight="1" x14ac:dyDescent="0.25">
      <c r="A481" s="64" t="s">
        <v>690</v>
      </c>
      <c r="B481" s="64" t="s">
        <v>691</v>
      </c>
      <c r="C481" s="37">
        <v>4301011585</v>
      </c>
      <c r="D481" s="350">
        <v>4640242180441</v>
      </c>
      <c r="E481" s="350"/>
      <c r="F481" s="63">
        <v>1.5</v>
      </c>
      <c r="G481" s="38">
        <v>8</v>
      </c>
      <c r="H481" s="63">
        <v>12</v>
      </c>
      <c r="I481" s="63">
        <v>12.48</v>
      </c>
      <c r="J481" s="38">
        <v>56</v>
      </c>
      <c r="K481" s="38" t="s">
        <v>117</v>
      </c>
      <c r="L481" s="39" t="s">
        <v>116</v>
      </c>
      <c r="M481" s="38">
        <v>50</v>
      </c>
      <c r="N481" s="376" t="s">
        <v>692</v>
      </c>
      <c r="O481" s="352"/>
      <c r="P481" s="352"/>
      <c r="Q481" s="352"/>
      <c r="R481" s="353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693</v>
      </c>
      <c r="B482" s="64" t="s">
        <v>694</v>
      </c>
      <c r="C482" s="37">
        <v>4301011584</v>
      </c>
      <c r="D482" s="350">
        <v>4640242180564</v>
      </c>
      <c r="E482" s="350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117</v>
      </c>
      <c r="L482" s="39" t="s">
        <v>116</v>
      </c>
      <c r="M482" s="38">
        <v>50</v>
      </c>
      <c r="N482" s="377" t="s">
        <v>695</v>
      </c>
      <c r="O482" s="352"/>
      <c r="P482" s="352"/>
      <c r="Q482" s="352"/>
      <c r="R482" s="353"/>
      <c r="S482" s="40" t="s">
        <v>48</v>
      </c>
      <c r="T482" s="40" t="s">
        <v>48</v>
      </c>
      <c r="U482" s="41" t="s">
        <v>0</v>
      </c>
      <c r="V482" s="59">
        <v>330</v>
      </c>
      <c r="W482" s="56">
        <f>IFERROR(IF(V482="",0,CEILING((V482/$H482),1)*$H482),"")</f>
        <v>336</v>
      </c>
      <c r="X482" s="42">
        <f>IFERROR(IF(W482=0,"",ROUNDUP(W482/H482,0)*0.02175),"")</f>
        <v>0.60899999999999999</v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696</v>
      </c>
      <c r="B483" s="64" t="s">
        <v>697</v>
      </c>
      <c r="C483" s="37">
        <v>4301011551</v>
      </c>
      <c r="D483" s="350">
        <v>4640242180038</v>
      </c>
      <c r="E483" s="350"/>
      <c r="F483" s="63">
        <v>0.4</v>
      </c>
      <c r="G483" s="38">
        <v>10</v>
      </c>
      <c r="H483" s="63">
        <v>4</v>
      </c>
      <c r="I483" s="63">
        <v>4.24</v>
      </c>
      <c r="J483" s="38">
        <v>120</v>
      </c>
      <c r="K483" s="38" t="s">
        <v>80</v>
      </c>
      <c r="L483" s="39" t="s">
        <v>116</v>
      </c>
      <c r="M483" s="38">
        <v>50</v>
      </c>
      <c r="N483" s="378" t="s">
        <v>698</v>
      </c>
      <c r="O483" s="352"/>
      <c r="P483" s="352"/>
      <c r="Q483" s="352"/>
      <c r="R483" s="353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IFERROR(IF(W483=0,"",ROUNDUP(W483/H483,0)*0.00937),"")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5" t="s">
        <v>43</v>
      </c>
      <c r="O484" s="356"/>
      <c r="P484" s="356"/>
      <c r="Q484" s="356"/>
      <c r="R484" s="356"/>
      <c r="S484" s="356"/>
      <c r="T484" s="357"/>
      <c r="U484" s="43" t="s">
        <v>42</v>
      </c>
      <c r="V484" s="44">
        <f>IFERROR(V481/H481,"0")+IFERROR(V482/H482,"0")+IFERROR(V483/H483,"0")</f>
        <v>27.5</v>
      </c>
      <c r="W484" s="44">
        <f>IFERROR(W481/H481,"0")+IFERROR(W482/H482,"0")+IFERROR(W483/H483,"0")</f>
        <v>28</v>
      </c>
      <c r="X484" s="44">
        <f>IFERROR(IF(X481="",0,X481),"0")+IFERROR(IF(X482="",0,X482),"0")+IFERROR(IF(X483="",0,X483),"0")</f>
        <v>0.60899999999999999</v>
      </c>
      <c r="Y484" s="68"/>
      <c r="Z484" s="68"/>
    </row>
    <row r="485" spans="1:53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59"/>
      <c r="N485" s="355" t="s">
        <v>43</v>
      </c>
      <c r="O485" s="356"/>
      <c r="P485" s="356"/>
      <c r="Q485" s="356"/>
      <c r="R485" s="356"/>
      <c r="S485" s="356"/>
      <c r="T485" s="357"/>
      <c r="U485" s="43" t="s">
        <v>0</v>
      </c>
      <c r="V485" s="44">
        <f>IFERROR(SUM(V481:V483),"0")</f>
        <v>330</v>
      </c>
      <c r="W485" s="44">
        <f>IFERROR(SUM(W481:W483),"0")</f>
        <v>336</v>
      </c>
      <c r="X485" s="43"/>
      <c r="Y485" s="68"/>
      <c r="Z485" s="68"/>
    </row>
    <row r="486" spans="1:53" ht="14.25" customHeight="1" x14ac:dyDescent="0.25">
      <c r="A486" s="364" t="s">
        <v>113</v>
      </c>
      <c r="B486" s="364"/>
      <c r="C486" s="364"/>
      <c r="D486" s="364"/>
      <c r="E486" s="364"/>
      <c r="F486" s="364"/>
      <c r="G486" s="364"/>
      <c r="H486" s="364"/>
      <c r="I486" s="364"/>
      <c r="J486" s="364"/>
      <c r="K486" s="364"/>
      <c r="L486" s="364"/>
      <c r="M486" s="364"/>
      <c r="N486" s="364"/>
      <c r="O486" s="364"/>
      <c r="P486" s="364"/>
      <c r="Q486" s="364"/>
      <c r="R486" s="364"/>
      <c r="S486" s="364"/>
      <c r="T486" s="364"/>
      <c r="U486" s="364"/>
      <c r="V486" s="364"/>
      <c r="W486" s="364"/>
      <c r="X486" s="364"/>
      <c r="Y486" s="67"/>
      <c r="Z486" s="67"/>
    </row>
    <row r="487" spans="1:53" ht="27" customHeight="1" x14ac:dyDescent="0.25">
      <c r="A487" s="64" t="s">
        <v>699</v>
      </c>
      <c r="B487" s="64" t="s">
        <v>700</v>
      </c>
      <c r="C487" s="37">
        <v>4301020260</v>
      </c>
      <c r="D487" s="350">
        <v>4640242180526</v>
      </c>
      <c r="E487" s="350"/>
      <c r="F487" s="63">
        <v>1.8</v>
      </c>
      <c r="G487" s="38">
        <v>6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50</v>
      </c>
      <c r="N487" s="372" t="s">
        <v>701</v>
      </c>
      <c r="O487" s="352"/>
      <c r="P487" s="352"/>
      <c r="Q487" s="352"/>
      <c r="R487" s="353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5" t="s">
        <v>66</v>
      </c>
    </row>
    <row r="488" spans="1:53" ht="16.5" customHeight="1" x14ac:dyDescent="0.25">
      <c r="A488" s="64" t="s">
        <v>702</v>
      </c>
      <c r="B488" s="64" t="s">
        <v>703</v>
      </c>
      <c r="C488" s="37">
        <v>4301020269</v>
      </c>
      <c r="D488" s="350">
        <v>4640242180519</v>
      </c>
      <c r="E488" s="350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117</v>
      </c>
      <c r="L488" s="39" t="s">
        <v>138</v>
      </c>
      <c r="M488" s="38">
        <v>50</v>
      </c>
      <c r="N488" s="373" t="s">
        <v>704</v>
      </c>
      <c r="O488" s="352"/>
      <c r="P488" s="352"/>
      <c r="Q488" s="352"/>
      <c r="R488" s="353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6" t="s">
        <v>66</v>
      </c>
    </row>
    <row r="489" spans="1:53" x14ac:dyDescent="0.2">
      <c r="A489" s="358"/>
      <c r="B489" s="358"/>
      <c r="C489" s="358"/>
      <c r="D489" s="358"/>
      <c r="E489" s="358"/>
      <c r="F489" s="358"/>
      <c r="G489" s="358"/>
      <c r="H489" s="358"/>
      <c r="I489" s="358"/>
      <c r="J489" s="358"/>
      <c r="K489" s="358"/>
      <c r="L489" s="358"/>
      <c r="M489" s="359"/>
      <c r="N489" s="355" t="s">
        <v>43</v>
      </c>
      <c r="O489" s="356"/>
      <c r="P489" s="356"/>
      <c r="Q489" s="356"/>
      <c r="R489" s="356"/>
      <c r="S489" s="356"/>
      <c r="T489" s="357"/>
      <c r="U489" s="43" t="s">
        <v>42</v>
      </c>
      <c r="V489" s="44">
        <f>IFERROR(V487/H487,"0")+IFERROR(V488/H488,"0")</f>
        <v>0</v>
      </c>
      <c r="W489" s="44">
        <f>IFERROR(W487/H487,"0")+IFERROR(W488/H488,"0")</f>
        <v>0</v>
      </c>
      <c r="X489" s="44">
        <f>IFERROR(IF(X487="",0,X487),"0")+IFERROR(IF(X488="",0,X488),"0")</f>
        <v>0</v>
      </c>
      <c r="Y489" s="68"/>
      <c r="Z489" s="68"/>
    </row>
    <row r="490" spans="1:53" x14ac:dyDescent="0.2">
      <c r="A490" s="358"/>
      <c r="B490" s="358"/>
      <c r="C490" s="358"/>
      <c r="D490" s="358"/>
      <c r="E490" s="358"/>
      <c r="F490" s="358"/>
      <c r="G490" s="358"/>
      <c r="H490" s="358"/>
      <c r="I490" s="358"/>
      <c r="J490" s="358"/>
      <c r="K490" s="358"/>
      <c r="L490" s="358"/>
      <c r="M490" s="359"/>
      <c r="N490" s="355" t="s">
        <v>43</v>
      </c>
      <c r="O490" s="356"/>
      <c r="P490" s="356"/>
      <c r="Q490" s="356"/>
      <c r="R490" s="356"/>
      <c r="S490" s="356"/>
      <c r="T490" s="357"/>
      <c r="U490" s="43" t="s">
        <v>0</v>
      </c>
      <c r="V490" s="44">
        <f>IFERROR(SUM(V487:V488),"0")</f>
        <v>0</v>
      </c>
      <c r="W490" s="44">
        <f>IFERROR(SUM(W487:W488),"0")</f>
        <v>0</v>
      </c>
      <c r="X490" s="43"/>
      <c r="Y490" s="68"/>
      <c r="Z490" s="68"/>
    </row>
    <row r="491" spans="1:53" ht="14.25" customHeight="1" x14ac:dyDescent="0.25">
      <c r="A491" s="364" t="s">
        <v>76</v>
      </c>
      <c r="B491" s="364"/>
      <c r="C491" s="364"/>
      <c r="D491" s="364"/>
      <c r="E491" s="364"/>
      <c r="F491" s="364"/>
      <c r="G491" s="364"/>
      <c r="H491" s="364"/>
      <c r="I491" s="364"/>
      <c r="J491" s="364"/>
      <c r="K491" s="364"/>
      <c r="L491" s="364"/>
      <c r="M491" s="364"/>
      <c r="N491" s="364"/>
      <c r="O491" s="364"/>
      <c r="P491" s="364"/>
      <c r="Q491" s="364"/>
      <c r="R491" s="364"/>
      <c r="S491" s="364"/>
      <c r="T491" s="364"/>
      <c r="U491" s="364"/>
      <c r="V491" s="364"/>
      <c r="W491" s="364"/>
      <c r="X491" s="364"/>
      <c r="Y491" s="67"/>
      <c r="Z491" s="67"/>
    </row>
    <row r="492" spans="1:53" ht="27" customHeight="1" x14ac:dyDescent="0.25">
      <c r="A492" s="64" t="s">
        <v>705</v>
      </c>
      <c r="B492" s="64" t="s">
        <v>706</v>
      </c>
      <c r="C492" s="37">
        <v>4301031280</v>
      </c>
      <c r="D492" s="350">
        <v>4640242180816</v>
      </c>
      <c r="E492" s="350"/>
      <c r="F492" s="63">
        <v>0.7</v>
      </c>
      <c r="G492" s="38">
        <v>6</v>
      </c>
      <c r="H492" s="63">
        <v>4.2</v>
      </c>
      <c r="I492" s="63">
        <v>4.46</v>
      </c>
      <c r="J492" s="38">
        <v>156</v>
      </c>
      <c r="K492" s="38" t="s">
        <v>80</v>
      </c>
      <c r="L492" s="39" t="s">
        <v>79</v>
      </c>
      <c r="M492" s="38">
        <v>40</v>
      </c>
      <c r="N492" s="368" t="s">
        <v>707</v>
      </c>
      <c r="O492" s="352"/>
      <c r="P492" s="352"/>
      <c r="Q492" s="352"/>
      <c r="R492" s="353"/>
      <c r="S492" s="40" t="s">
        <v>48</v>
      </c>
      <c r="T492" s="40" t="s">
        <v>48</v>
      </c>
      <c r="U492" s="41" t="s">
        <v>0</v>
      </c>
      <c r="V492" s="59">
        <v>170</v>
      </c>
      <c r="W492" s="56">
        <f>IFERROR(IF(V492="",0,CEILING((V492/$H492),1)*$H492),"")</f>
        <v>172.20000000000002</v>
      </c>
      <c r="X492" s="42">
        <f>IFERROR(IF(W492=0,"",ROUNDUP(W492/H492,0)*0.00753),"")</f>
        <v>0.30873</v>
      </c>
      <c r="Y492" s="69" t="s">
        <v>48</v>
      </c>
      <c r="Z492" s="70" t="s">
        <v>48</v>
      </c>
      <c r="AD492" s="71"/>
      <c r="BA492" s="337" t="s">
        <v>66</v>
      </c>
    </row>
    <row r="493" spans="1:53" ht="27" customHeight="1" x14ac:dyDescent="0.25">
      <c r="A493" s="64" t="s">
        <v>708</v>
      </c>
      <c r="B493" s="64" t="s">
        <v>709</v>
      </c>
      <c r="C493" s="37">
        <v>4301031244</v>
      </c>
      <c r="D493" s="350">
        <v>4640242180595</v>
      </c>
      <c r="E493" s="350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369" t="s">
        <v>710</v>
      </c>
      <c r="O493" s="352"/>
      <c r="P493" s="352"/>
      <c r="Q493" s="352"/>
      <c r="R493" s="353"/>
      <c r="S493" s="40" t="s">
        <v>48</v>
      </c>
      <c r="T493" s="40" t="s">
        <v>48</v>
      </c>
      <c r="U493" s="41" t="s">
        <v>0</v>
      </c>
      <c r="V493" s="59">
        <v>220</v>
      </c>
      <c r="W493" s="56">
        <f>IFERROR(IF(V493="",0,CEILING((V493/$H493),1)*$H493),"")</f>
        <v>222.60000000000002</v>
      </c>
      <c r="X493" s="42">
        <f>IFERROR(IF(W493=0,"",ROUNDUP(W493/H493,0)*0.00753),"")</f>
        <v>0.39909</v>
      </c>
      <c r="Y493" s="69" t="s">
        <v>48</v>
      </c>
      <c r="Z493" s="70" t="s">
        <v>48</v>
      </c>
      <c r="AD493" s="71"/>
      <c r="BA493" s="338" t="s">
        <v>66</v>
      </c>
    </row>
    <row r="494" spans="1:53" ht="27" customHeight="1" x14ac:dyDescent="0.25">
      <c r="A494" s="64" t="s">
        <v>711</v>
      </c>
      <c r="B494" s="64" t="s">
        <v>712</v>
      </c>
      <c r="C494" s="37">
        <v>4301031203</v>
      </c>
      <c r="D494" s="350">
        <v>4640242180908</v>
      </c>
      <c r="E494" s="350"/>
      <c r="F494" s="63">
        <v>0.28000000000000003</v>
      </c>
      <c r="G494" s="38">
        <v>6</v>
      </c>
      <c r="H494" s="63">
        <v>1.68</v>
      </c>
      <c r="I494" s="63">
        <v>1.81</v>
      </c>
      <c r="J494" s="38">
        <v>234</v>
      </c>
      <c r="K494" s="38" t="s">
        <v>194</v>
      </c>
      <c r="L494" s="39" t="s">
        <v>79</v>
      </c>
      <c r="M494" s="38">
        <v>40</v>
      </c>
      <c r="N494" s="370" t="s">
        <v>713</v>
      </c>
      <c r="O494" s="352"/>
      <c r="P494" s="352"/>
      <c r="Q494" s="352"/>
      <c r="R494" s="353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39" t="s">
        <v>66</v>
      </c>
    </row>
    <row r="495" spans="1:53" ht="27" customHeight="1" x14ac:dyDescent="0.25">
      <c r="A495" s="64" t="s">
        <v>714</v>
      </c>
      <c r="B495" s="64" t="s">
        <v>715</v>
      </c>
      <c r="C495" s="37">
        <v>4301031200</v>
      </c>
      <c r="D495" s="350">
        <v>4640242180489</v>
      </c>
      <c r="E495" s="350"/>
      <c r="F495" s="63">
        <v>0.28000000000000003</v>
      </c>
      <c r="G495" s="38">
        <v>6</v>
      </c>
      <c r="H495" s="63">
        <v>1.68</v>
      </c>
      <c r="I495" s="63">
        <v>1.84</v>
      </c>
      <c r="J495" s="38">
        <v>234</v>
      </c>
      <c r="K495" s="38" t="s">
        <v>194</v>
      </c>
      <c r="L495" s="39" t="s">
        <v>79</v>
      </c>
      <c r="M495" s="38">
        <v>40</v>
      </c>
      <c r="N495" s="371" t="s">
        <v>716</v>
      </c>
      <c r="O495" s="352"/>
      <c r="P495" s="352"/>
      <c r="Q495" s="352"/>
      <c r="R495" s="353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0" t="s">
        <v>66</v>
      </c>
    </row>
    <row r="496" spans="1:53" x14ac:dyDescent="0.2">
      <c r="A496" s="358"/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9"/>
      <c r="N496" s="355" t="s">
        <v>43</v>
      </c>
      <c r="O496" s="356"/>
      <c r="P496" s="356"/>
      <c r="Q496" s="356"/>
      <c r="R496" s="356"/>
      <c r="S496" s="356"/>
      <c r="T496" s="357"/>
      <c r="U496" s="43" t="s">
        <v>42</v>
      </c>
      <c r="V496" s="44">
        <f>IFERROR(V492/H492,"0")+IFERROR(V493/H493,"0")+IFERROR(V494/H494,"0")+IFERROR(V495/H495,"0")</f>
        <v>92.857142857142861</v>
      </c>
      <c r="W496" s="44">
        <f>IFERROR(W492/H492,"0")+IFERROR(W493/H493,"0")+IFERROR(W494/H494,"0")+IFERROR(W495/H495,"0")</f>
        <v>94</v>
      </c>
      <c r="X496" s="44">
        <f>IFERROR(IF(X492="",0,X492),"0")+IFERROR(IF(X493="",0,X493),"0")+IFERROR(IF(X494="",0,X494),"0")+IFERROR(IF(X495="",0,X495),"0")</f>
        <v>0.70782</v>
      </c>
      <c r="Y496" s="68"/>
      <c r="Z496" s="68"/>
    </row>
    <row r="497" spans="1:53" x14ac:dyDescent="0.2">
      <c r="A497" s="358"/>
      <c r="B497" s="358"/>
      <c r="C497" s="358"/>
      <c r="D497" s="358"/>
      <c r="E497" s="358"/>
      <c r="F497" s="358"/>
      <c r="G497" s="358"/>
      <c r="H497" s="358"/>
      <c r="I497" s="358"/>
      <c r="J497" s="358"/>
      <c r="K497" s="358"/>
      <c r="L497" s="358"/>
      <c r="M497" s="359"/>
      <c r="N497" s="355" t="s">
        <v>43</v>
      </c>
      <c r="O497" s="356"/>
      <c r="P497" s="356"/>
      <c r="Q497" s="356"/>
      <c r="R497" s="356"/>
      <c r="S497" s="356"/>
      <c r="T497" s="357"/>
      <c r="U497" s="43" t="s">
        <v>0</v>
      </c>
      <c r="V497" s="44">
        <f>IFERROR(SUM(V492:V495),"0")</f>
        <v>390</v>
      </c>
      <c r="W497" s="44">
        <f>IFERROR(SUM(W492:W495),"0")</f>
        <v>394.80000000000007</v>
      </c>
      <c r="X497" s="43"/>
      <c r="Y497" s="68"/>
      <c r="Z497" s="68"/>
    </row>
    <row r="498" spans="1:53" ht="14.25" customHeight="1" x14ac:dyDescent="0.25">
      <c r="A498" s="364" t="s">
        <v>81</v>
      </c>
      <c r="B498" s="364"/>
      <c r="C498" s="364"/>
      <c r="D498" s="364"/>
      <c r="E498" s="364"/>
      <c r="F498" s="364"/>
      <c r="G498" s="364"/>
      <c r="H498" s="364"/>
      <c r="I498" s="364"/>
      <c r="J498" s="364"/>
      <c r="K498" s="364"/>
      <c r="L498" s="364"/>
      <c r="M498" s="364"/>
      <c r="N498" s="364"/>
      <c r="O498" s="364"/>
      <c r="P498" s="364"/>
      <c r="Q498" s="364"/>
      <c r="R498" s="364"/>
      <c r="S498" s="364"/>
      <c r="T498" s="364"/>
      <c r="U498" s="364"/>
      <c r="V498" s="364"/>
      <c r="W498" s="364"/>
      <c r="X498" s="364"/>
      <c r="Y498" s="67"/>
      <c r="Z498" s="67"/>
    </row>
    <row r="499" spans="1:53" ht="27" customHeight="1" x14ac:dyDescent="0.25">
      <c r="A499" s="64" t="s">
        <v>717</v>
      </c>
      <c r="B499" s="64" t="s">
        <v>718</v>
      </c>
      <c r="C499" s="37">
        <v>4301051310</v>
      </c>
      <c r="D499" s="350">
        <v>4680115880870</v>
      </c>
      <c r="E499" s="350"/>
      <c r="F499" s="63">
        <v>1.3</v>
      </c>
      <c r="G499" s="38">
        <v>6</v>
      </c>
      <c r="H499" s="63">
        <v>7.8</v>
      </c>
      <c r="I499" s="63">
        <v>8.3640000000000008</v>
      </c>
      <c r="J499" s="38">
        <v>56</v>
      </c>
      <c r="K499" s="38" t="s">
        <v>117</v>
      </c>
      <c r="L499" s="39" t="s">
        <v>138</v>
      </c>
      <c r="M499" s="38">
        <v>40</v>
      </c>
      <c r="N499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52"/>
      <c r="P499" s="352"/>
      <c r="Q499" s="352"/>
      <c r="R499" s="353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ht="27" customHeight="1" x14ac:dyDescent="0.25">
      <c r="A500" s="64" t="s">
        <v>719</v>
      </c>
      <c r="B500" s="64" t="s">
        <v>720</v>
      </c>
      <c r="C500" s="37">
        <v>4301051510</v>
      </c>
      <c r="D500" s="350">
        <v>4640242180540</v>
      </c>
      <c r="E500" s="350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117</v>
      </c>
      <c r="L500" s="39" t="s">
        <v>79</v>
      </c>
      <c r="M500" s="38">
        <v>30</v>
      </c>
      <c r="N500" s="366" t="s">
        <v>721</v>
      </c>
      <c r="O500" s="352"/>
      <c r="P500" s="352"/>
      <c r="Q500" s="352"/>
      <c r="R500" s="353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2" t="s">
        <v>66</v>
      </c>
    </row>
    <row r="501" spans="1:53" ht="27" customHeight="1" x14ac:dyDescent="0.25">
      <c r="A501" s="64" t="s">
        <v>722</v>
      </c>
      <c r="B501" s="64" t="s">
        <v>723</v>
      </c>
      <c r="C501" s="37">
        <v>4301051390</v>
      </c>
      <c r="D501" s="350">
        <v>4640242181233</v>
      </c>
      <c r="E501" s="350"/>
      <c r="F501" s="63">
        <v>0.3</v>
      </c>
      <c r="G501" s="38">
        <v>6</v>
      </c>
      <c r="H501" s="63">
        <v>1.8</v>
      </c>
      <c r="I501" s="63">
        <v>1.984</v>
      </c>
      <c r="J501" s="38">
        <v>234</v>
      </c>
      <c r="K501" s="38" t="s">
        <v>194</v>
      </c>
      <c r="L501" s="39" t="s">
        <v>79</v>
      </c>
      <c r="M501" s="38">
        <v>40</v>
      </c>
      <c r="N501" s="367" t="s">
        <v>724</v>
      </c>
      <c r="O501" s="352"/>
      <c r="P501" s="352"/>
      <c r="Q501" s="352"/>
      <c r="R501" s="353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3" t="s">
        <v>66</v>
      </c>
    </row>
    <row r="502" spans="1:53" ht="27" customHeight="1" x14ac:dyDescent="0.25">
      <c r="A502" s="64" t="s">
        <v>725</v>
      </c>
      <c r="B502" s="64" t="s">
        <v>726</v>
      </c>
      <c r="C502" s="37">
        <v>4301051508</v>
      </c>
      <c r="D502" s="350">
        <v>4640242180557</v>
      </c>
      <c r="E502" s="350"/>
      <c r="F502" s="63">
        <v>0.5</v>
      </c>
      <c r="G502" s="38">
        <v>6</v>
      </c>
      <c r="H502" s="63">
        <v>3</v>
      </c>
      <c r="I502" s="63">
        <v>3.2839999999999998</v>
      </c>
      <c r="J502" s="38">
        <v>156</v>
      </c>
      <c r="K502" s="38" t="s">
        <v>80</v>
      </c>
      <c r="L502" s="39" t="s">
        <v>79</v>
      </c>
      <c r="M502" s="38">
        <v>30</v>
      </c>
      <c r="N502" s="351" t="s">
        <v>727</v>
      </c>
      <c r="O502" s="352"/>
      <c r="P502" s="352"/>
      <c r="Q502" s="352"/>
      <c r="R502" s="353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4" t="s">
        <v>66</v>
      </c>
    </row>
    <row r="503" spans="1:53" ht="27" customHeight="1" x14ac:dyDescent="0.25">
      <c r="A503" s="64" t="s">
        <v>728</v>
      </c>
      <c r="B503" s="64" t="s">
        <v>729</v>
      </c>
      <c r="C503" s="37">
        <v>4301051448</v>
      </c>
      <c r="D503" s="350">
        <v>4640242181226</v>
      </c>
      <c r="E503" s="350"/>
      <c r="F503" s="63">
        <v>0.3</v>
      </c>
      <c r="G503" s="38">
        <v>6</v>
      </c>
      <c r="H503" s="63">
        <v>1.8</v>
      </c>
      <c r="I503" s="63">
        <v>1.972</v>
      </c>
      <c r="J503" s="38">
        <v>234</v>
      </c>
      <c r="K503" s="38" t="s">
        <v>194</v>
      </c>
      <c r="L503" s="39" t="s">
        <v>79</v>
      </c>
      <c r="M503" s="38">
        <v>30</v>
      </c>
      <c r="N503" s="354" t="s">
        <v>730</v>
      </c>
      <c r="O503" s="352"/>
      <c r="P503" s="352"/>
      <c r="Q503" s="352"/>
      <c r="R503" s="353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5" t="s">
        <v>66</v>
      </c>
    </row>
    <row r="504" spans="1:53" x14ac:dyDescent="0.2">
      <c r="A504" s="358"/>
      <c r="B504" s="358"/>
      <c r="C504" s="358"/>
      <c r="D504" s="358"/>
      <c r="E504" s="358"/>
      <c r="F504" s="358"/>
      <c r="G504" s="358"/>
      <c r="H504" s="358"/>
      <c r="I504" s="358"/>
      <c r="J504" s="358"/>
      <c r="K504" s="358"/>
      <c r="L504" s="358"/>
      <c r="M504" s="359"/>
      <c r="N504" s="355" t="s">
        <v>43</v>
      </c>
      <c r="O504" s="356"/>
      <c r="P504" s="356"/>
      <c r="Q504" s="356"/>
      <c r="R504" s="356"/>
      <c r="S504" s="356"/>
      <c r="T504" s="357"/>
      <c r="U504" s="43" t="s">
        <v>42</v>
      </c>
      <c r="V504" s="44">
        <f>IFERROR(V499/H499,"0")+IFERROR(V500/H500,"0")+IFERROR(V501/H501,"0")+IFERROR(V502/H502,"0")+IFERROR(V503/H503,"0")</f>
        <v>0</v>
      </c>
      <c r="W504" s="44">
        <f>IFERROR(W499/H499,"0")+IFERROR(W500/H500,"0")+IFERROR(W501/H501,"0")+IFERROR(W502/H502,"0")+IFERROR(W503/H503,"0")</f>
        <v>0</v>
      </c>
      <c r="X504" s="44">
        <f>IFERROR(IF(X499="",0,X499),"0")+IFERROR(IF(X500="",0,X500),"0")+IFERROR(IF(X501="",0,X501),"0")+IFERROR(IF(X502="",0,X502),"0")+IFERROR(IF(X503="",0,X503),"0")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358"/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9"/>
      <c r="N505" s="355" t="s">
        <v>43</v>
      </c>
      <c r="O505" s="356"/>
      <c r="P505" s="356"/>
      <c r="Q505" s="356"/>
      <c r="R505" s="356"/>
      <c r="S505" s="356"/>
      <c r="T505" s="357"/>
      <c r="U505" s="43" t="s">
        <v>0</v>
      </c>
      <c r="V505" s="44">
        <f>IFERROR(SUM(V499:V503),"0")</f>
        <v>0</v>
      </c>
      <c r="W505" s="44">
        <f>IFERROR(SUM(W499:W503),"0")</f>
        <v>0</v>
      </c>
      <c r="X505" s="43"/>
      <c r="Y505" s="68"/>
      <c r="Z505" s="68"/>
    </row>
    <row r="506" spans="1:53" ht="15" customHeight="1" x14ac:dyDescent="0.2">
      <c r="A506" s="358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63"/>
      <c r="N506" s="360" t="s">
        <v>36</v>
      </c>
      <c r="O506" s="361"/>
      <c r="P506" s="361"/>
      <c r="Q506" s="361"/>
      <c r="R506" s="361"/>
      <c r="S506" s="361"/>
      <c r="T506" s="362"/>
      <c r="U506" s="43" t="s">
        <v>0</v>
      </c>
      <c r="V506" s="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17979</v>
      </c>
      <c r="W506" s="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18150.639999999996</v>
      </c>
      <c r="X506" s="43"/>
      <c r="Y506" s="68"/>
      <c r="Z506" s="68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60" t="s">
        <v>37</v>
      </c>
      <c r="O507" s="361"/>
      <c r="P507" s="361"/>
      <c r="Q507" s="361"/>
      <c r="R507" s="361"/>
      <c r="S507" s="361"/>
      <c r="T507" s="362"/>
      <c r="U507" s="43" t="s">
        <v>0</v>
      </c>
      <c r="V507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18904.089850194068</v>
      </c>
      <c r="W507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19085.724000000002</v>
      </c>
      <c r="X507" s="43"/>
      <c r="Y507" s="68"/>
      <c r="Z507" s="68"/>
    </row>
    <row r="508" spans="1:53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60" t="s">
        <v>38</v>
      </c>
      <c r="O508" s="361"/>
      <c r="P508" s="361"/>
      <c r="Q508" s="361"/>
      <c r="R508" s="361"/>
      <c r="S508" s="361"/>
      <c r="T508" s="362"/>
      <c r="U508" s="43" t="s">
        <v>23</v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31</v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32</v>
      </c>
      <c r="X508" s="43"/>
      <c r="Y508" s="68"/>
      <c r="Z508" s="68"/>
    </row>
    <row r="509" spans="1:53" x14ac:dyDescent="0.2">
      <c r="A509" s="358"/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63"/>
      <c r="N509" s="360" t="s">
        <v>39</v>
      </c>
      <c r="O509" s="361"/>
      <c r="P509" s="361"/>
      <c r="Q509" s="361"/>
      <c r="R509" s="361"/>
      <c r="S509" s="361"/>
      <c r="T509" s="362"/>
      <c r="U509" s="43" t="s">
        <v>0</v>
      </c>
      <c r="V509" s="44">
        <f>GrossWeightTotal+PalletQtyTotal*25</f>
        <v>19679.089850194068</v>
      </c>
      <c r="W509" s="44">
        <f>GrossWeightTotalR+PalletQtyTotalR*25</f>
        <v>19885.724000000002</v>
      </c>
      <c r="X509" s="43"/>
      <c r="Y509" s="68"/>
      <c r="Z509" s="68"/>
    </row>
    <row r="510" spans="1:53" x14ac:dyDescent="0.2">
      <c r="A510" s="358"/>
      <c r="B510" s="358"/>
      <c r="C510" s="358"/>
      <c r="D510" s="358"/>
      <c r="E510" s="358"/>
      <c r="F510" s="358"/>
      <c r="G510" s="358"/>
      <c r="H510" s="358"/>
      <c r="I510" s="358"/>
      <c r="J510" s="358"/>
      <c r="K510" s="358"/>
      <c r="L510" s="358"/>
      <c r="M510" s="363"/>
      <c r="N510" s="360" t="s">
        <v>40</v>
      </c>
      <c r="O510" s="361"/>
      <c r="P510" s="361"/>
      <c r="Q510" s="361"/>
      <c r="R510" s="361"/>
      <c r="S510" s="361"/>
      <c r="T510" s="362"/>
      <c r="U510" s="43" t="s">
        <v>23</v>
      </c>
      <c r="V510" s="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2427.279394927285</v>
      </c>
      <c r="W510" s="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2454</v>
      </c>
      <c r="X510" s="43"/>
      <c r="Y510" s="68"/>
      <c r="Z510" s="68"/>
    </row>
    <row r="511" spans="1:53" ht="14.25" x14ac:dyDescent="0.2">
      <c r="A511" s="358"/>
      <c r="B511" s="358"/>
      <c r="C511" s="358"/>
      <c r="D511" s="358"/>
      <c r="E511" s="358"/>
      <c r="F511" s="358"/>
      <c r="G511" s="358"/>
      <c r="H511" s="358"/>
      <c r="I511" s="358"/>
      <c r="J511" s="358"/>
      <c r="K511" s="358"/>
      <c r="L511" s="358"/>
      <c r="M511" s="363"/>
      <c r="N511" s="360" t="s">
        <v>41</v>
      </c>
      <c r="O511" s="361"/>
      <c r="P511" s="361"/>
      <c r="Q511" s="361"/>
      <c r="R511" s="361"/>
      <c r="S511" s="361"/>
      <c r="T511" s="362"/>
      <c r="U511" s="46" t="s">
        <v>54</v>
      </c>
      <c r="V511" s="43"/>
      <c r="W511" s="43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35.733260000000001</v>
      </c>
      <c r="Y511" s="68"/>
      <c r="Z511" s="68"/>
    </row>
    <row r="512" spans="1:53" ht="13.5" thickBot="1" x14ac:dyDescent="0.25"/>
    <row r="513" spans="1:29" ht="27" thickTop="1" thickBot="1" x14ac:dyDescent="0.25">
      <c r="A513" s="47" t="s">
        <v>9</v>
      </c>
      <c r="B513" s="72" t="s">
        <v>75</v>
      </c>
      <c r="C513" s="346" t="s">
        <v>111</v>
      </c>
      <c r="D513" s="346" t="s">
        <v>111</v>
      </c>
      <c r="E513" s="346" t="s">
        <v>111</v>
      </c>
      <c r="F513" s="346" t="s">
        <v>111</v>
      </c>
      <c r="G513" s="346" t="s">
        <v>267</v>
      </c>
      <c r="H513" s="346" t="s">
        <v>267</v>
      </c>
      <c r="I513" s="346" t="s">
        <v>267</v>
      </c>
      <c r="J513" s="346" t="s">
        <v>267</v>
      </c>
      <c r="K513" s="347"/>
      <c r="L513" s="346" t="s">
        <v>267</v>
      </c>
      <c r="M513" s="346" t="s">
        <v>267</v>
      </c>
      <c r="N513" s="346" t="s">
        <v>267</v>
      </c>
      <c r="O513" s="346" t="s">
        <v>267</v>
      </c>
      <c r="P513" s="72" t="s">
        <v>496</v>
      </c>
      <c r="Q513" s="346" t="s">
        <v>500</v>
      </c>
      <c r="R513" s="346" t="s">
        <v>500</v>
      </c>
      <c r="S513" s="346" t="s">
        <v>556</v>
      </c>
      <c r="T513" s="346" t="s">
        <v>556</v>
      </c>
      <c r="U513" s="72" t="s">
        <v>643</v>
      </c>
      <c r="V513" s="72" t="s">
        <v>688</v>
      </c>
      <c r="Z513" s="61"/>
      <c r="AC513" s="1"/>
    </row>
    <row r="514" spans="1:29" ht="14.25" customHeight="1" thickTop="1" x14ac:dyDescent="0.2">
      <c r="A514" s="348" t="s">
        <v>10</v>
      </c>
      <c r="B514" s="346" t="s">
        <v>75</v>
      </c>
      <c r="C514" s="346" t="s">
        <v>112</v>
      </c>
      <c r="D514" s="346" t="s">
        <v>120</v>
      </c>
      <c r="E514" s="346" t="s">
        <v>111</v>
      </c>
      <c r="F514" s="346" t="s">
        <v>258</v>
      </c>
      <c r="G514" s="346" t="s">
        <v>268</v>
      </c>
      <c r="H514" s="346" t="s">
        <v>275</v>
      </c>
      <c r="I514" s="346" t="s">
        <v>295</v>
      </c>
      <c r="J514" s="346" t="s">
        <v>361</v>
      </c>
      <c r="K514" s="1"/>
      <c r="L514" s="346" t="s">
        <v>364</v>
      </c>
      <c r="M514" s="346" t="s">
        <v>384</v>
      </c>
      <c r="N514" s="346" t="s">
        <v>468</v>
      </c>
      <c r="O514" s="346" t="s">
        <v>487</v>
      </c>
      <c r="P514" s="346" t="s">
        <v>497</v>
      </c>
      <c r="Q514" s="346" t="s">
        <v>501</v>
      </c>
      <c r="R514" s="346" t="s">
        <v>530</v>
      </c>
      <c r="S514" s="346" t="s">
        <v>557</v>
      </c>
      <c r="T514" s="346" t="s">
        <v>613</v>
      </c>
      <c r="U514" s="346" t="s">
        <v>643</v>
      </c>
      <c r="V514" s="346" t="s">
        <v>689</v>
      </c>
      <c r="Z514" s="61"/>
      <c r="AC514" s="1"/>
    </row>
    <row r="515" spans="1:29" ht="13.5" thickBot="1" x14ac:dyDescent="0.25">
      <c r="A515" s="349"/>
      <c r="B515" s="346"/>
      <c r="C515" s="346"/>
      <c r="D515" s="346"/>
      <c r="E515" s="346"/>
      <c r="F515" s="346"/>
      <c r="G515" s="346"/>
      <c r="H515" s="346"/>
      <c r="I515" s="346"/>
      <c r="J515" s="346"/>
      <c r="K515" s="1"/>
      <c r="L515" s="346"/>
      <c r="M515" s="346"/>
      <c r="N515" s="346"/>
      <c r="O515" s="346"/>
      <c r="P515" s="346"/>
      <c r="Q515" s="346"/>
      <c r="R515" s="346"/>
      <c r="S515" s="346"/>
      <c r="T515" s="346"/>
      <c r="U515" s="346"/>
      <c r="V515" s="346"/>
      <c r="Z515" s="61"/>
      <c r="AC515" s="1"/>
    </row>
    <row r="516" spans="1:29" ht="18" thickTop="1" thickBot="1" x14ac:dyDescent="0.25">
      <c r="A516" s="47" t="s">
        <v>13</v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53">
        <f>IFERROR(W51*1,"0")+IFERROR(W52*1,"0")</f>
        <v>18.900000000000002</v>
      </c>
      <c r="D516" s="53">
        <f>IFERROR(W57*1,"0")+IFERROR(W58*1,"0")+IFERROR(W59*1,"0")+IFERROR(W60*1,"0")</f>
        <v>103.5</v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507.90000000000003</v>
      </c>
      <c r="F516" s="53">
        <f>IFERROR(W134*1,"0")+IFERROR(W135*1,"0")+IFERROR(W136*1,"0")+IFERROR(W137*1,"0")</f>
        <v>282.59999999999997</v>
      </c>
      <c r="G516" s="53">
        <f>IFERROR(W143*1,"0")+IFERROR(W144*1,"0")+IFERROR(W145*1,"0")</f>
        <v>0</v>
      </c>
      <c r="H516" s="53">
        <f>IFERROR(W150*1,"0")+IFERROR(W151*1,"0")+IFERROR(W152*1,"0")+IFERROR(W153*1,"0")+IFERROR(W154*1,"0")+IFERROR(W155*1,"0")+IFERROR(W156*1,"0")+IFERROR(W157*1,"0")+IFERROR(W158*1,"0")</f>
        <v>281.39999999999998</v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2580.9000000000005</v>
      </c>
      <c r="J516" s="53">
        <f>IFERROR(W208*1,"0")</f>
        <v>0</v>
      </c>
      <c r="K516" s="1"/>
      <c r="L516" s="53">
        <f>IFERROR(W213*1,"0")+IFERROR(W214*1,"0")+IFERROR(W215*1,"0")+IFERROR(W216*1,"0")+IFERROR(W217*1,"0")+IFERROR(W218*1,"0")</f>
        <v>0</v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1018.2</v>
      </c>
      <c r="N516" s="53">
        <f>IFERROR(W284*1,"0")+IFERROR(W285*1,"0")+IFERROR(W286*1,"0")+IFERROR(W287*1,"0")+IFERROR(W288*1,"0")+IFERROR(W289*1,"0")+IFERROR(W290*1,"0")+IFERROR(W291*1,"0")+IFERROR(W295*1,"0")+IFERROR(W296*1,"0")</f>
        <v>175.54</v>
      </c>
      <c r="O516" s="53">
        <f>IFERROR(W301*1,"0")+IFERROR(W305*1,"0")+IFERROR(W309*1,"0")+IFERROR(W313*1,"0")</f>
        <v>81</v>
      </c>
      <c r="P516" s="53">
        <f>IFERROR(W319*1,"0")</f>
        <v>0</v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8154</v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>777.42</v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492.6</v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>533.4</v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2412.48</v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730.80000000000007</v>
      </c>
      <c r="Z516" s="61"/>
      <c r="AC516" s="1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N95:T95"/>
    <mergeCell ref="A95:M96"/>
    <mergeCell ref="N96:T96"/>
    <mergeCell ref="A97:X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A122:X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A283:X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A318:X318"/>
    <mergeCell ref="D319:E319"/>
    <mergeCell ref="N319:R319"/>
    <mergeCell ref="N320:T320"/>
    <mergeCell ref="A320:M321"/>
    <mergeCell ref="N321:T321"/>
    <mergeCell ref="A322:X322"/>
    <mergeCell ref="A323:X323"/>
    <mergeCell ref="A324:X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N348:T348"/>
    <mergeCell ref="A348:M349"/>
    <mergeCell ref="N349:T349"/>
    <mergeCell ref="A350:X350"/>
    <mergeCell ref="A351:X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A479:X479"/>
    <mergeCell ref="A480:X480"/>
    <mergeCell ref="D481:E481"/>
    <mergeCell ref="N481:R481"/>
    <mergeCell ref="D482:E482"/>
    <mergeCell ref="N482:R482"/>
    <mergeCell ref="D483:E483"/>
    <mergeCell ref="N483:R483"/>
    <mergeCell ref="N484:T484"/>
    <mergeCell ref="A484:M485"/>
    <mergeCell ref="N485:T485"/>
    <mergeCell ref="A486:X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T514:T515"/>
    <mergeCell ref="D502:E502"/>
    <mergeCell ref="N502:R502"/>
    <mergeCell ref="D503:E503"/>
    <mergeCell ref="N503:R503"/>
    <mergeCell ref="N504:T504"/>
    <mergeCell ref="A504:M505"/>
    <mergeCell ref="N505:T505"/>
    <mergeCell ref="N506:T506"/>
    <mergeCell ref="A506:M511"/>
    <mergeCell ref="N507:T507"/>
    <mergeCell ref="N508:T508"/>
    <mergeCell ref="N509:T509"/>
    <mergeCell ref="N510:T510"/>
    <mergeCell ref="N511:T511"/>
    <mergeCell ref="U514:U515"/>
    <mergeCell ref="V514:V515"/>
    <mergeCell ref="C513:F513"/>
    <mergeCell ref="G513:O513"/>
    <mergeCell ref="Q513:R513"/>
    <mergeCell ref="S513:T513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J514:J515"/>
    <mergeCell ref="L514:L515"/>
    <mergeCell ref="M514:M515"/>
    <mergeCell ref="N514:N515"/>
    <mergeCell ref="O514:O515"/>
    <mergeCell ref="P514:P515"/>
    <mergeCell ref="Q514:Q515"/>
    <mergeCell ref="R514:R515"/>
    <mergeCell ref="S514:S51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9"/>
    </row>
    <row r="3" spans="2:8" x14ac:dyDescent="0.2">
      <c r="B3" s="54" t="s">
        <v>732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734</v>
      </c>
      <c r="C6" s="54" t="s">
        <v>735</v>
      </c>
      <c r="D6" s="54" t="s">
        <v>736</v>
      </c>
      <c r="E6" s="54" t="s">
        <v>48</v>
      </c>
    </row>
    <row r="7" spans="2:8" x14ac:dyDescent="0.2">
      <c r="B7" s="54" t="s">
        <v>737</v>
      </c>
      <c r="C7" s="54" t="s">
        <v>738</v>
      </c>
      <c r="D7" s="54" t="s">
        <v>739</v>
      </c>
      <c r="E7" s="54" t="s">
        <v>48</v>
      </c>
    </row>
    <row r="8" spans="2:8" x14ac:dyDescent="0.2">
      <c r="B8" s="54" t="s">
        <v>740</v>
      </c>
      <c r="C8" s="54" t="s">
        <v>741</v>
      </c>
      <c r="D8" s="54" t="s">
        <v>742</v>
      </c>
      <c r="E8" s="54" t="s">
        <v>48</v>
      </c>
    </row>
    <row r="9" spans="2:8" x14ac:dyDescent="0.2">
      <c r="B9" s="54" t="s">
        <v>743</v>
      </c>
      <c r="C9" s="54" t="s">
        <v>744</v>
      </c>
      <c r="D9" s="54" t="s">
        <v>745</v>
      </c>
      <c r="E9" s="54" t="s">
        <v>48</v>
      </c>
    </row>
    <row r="10" spans="2:8" x14ac:dyDescent="0.2">
      <c r="B10" s="54" t="s">
        <v>746</v>
      </c>
      <c r="C10" s="54" t="s">
        <v>747</v>
      </c>
      <c r="D10" s="54" t="s">
        <v>748</v>
      </c>
      <c r="E10" s="54" t="s">
        <v>48</v>
      </c>
    </row>
    <row r="11" spans="2:8" x14ac:dyDescent="0.2">
      <c r="B11" s="54" t="s">
        <v>749</v>
      </c>
      <c r="C11" s="54" t="s">
        <v>750</v>
      </c>
      <c r="D11" s="54" t="s">
        <v>751</v>
      </c>
      <c r="E11" s="54" t="s">
        <v>48</v>
      </c>
    </row>
    <row r="13" spans="2:8" x14ac:dyDescent="0.2">
      <c r="B13" s="54" t="s">
        <v>752</v>
      </c>
      <c r="C13" s="54" t="s">
        <v>735</v>
      </c>
      <c r="D13" s="54" t="s">
        <v>48</v>
      </c>
      <c r="E13" s="54" t="s">
        <v>48</v>
      </c>
    </row>
    <row r="15" spans="2:8" x14ac:dyDescent="0.2">
      <c r="B15" s="54" t="s">
        <v>753</v>
      </c>
      <c r="C15" s="54" t="s">
        <v>738</v>
      </c>
      <c r="D15" s="54" t="s">
        <v>48</v>
      </c>
      <c r="E15" s="54" t="s">
        <v>48</v>
      </c>
    </row>
    <row r="17" spans="2:5" x14ac:dyDescent="0.2">
      <c r="B17" s="54" t="s">
        <v>754</v>
      </c>
      <c r="C17" s="54" t="s">
        <v>741</v>
      </c>
      <c r="D17" s="54" t="s">
        <v>48</v>
      </c>
      <c r="E17" s="54" t="s">
        <v>48</v>
      </c>
    </row>
    <row r="19" spans="2:5" x14ac:dyDescent="0.2">
      <c r="B19" s="54" t="s">
        <v>755</v>
      </c>
      <c r="C19" s="54" t="s">
        <v>744</v>
      </c>
      <c r="D19" s="54" t="s">
        <v>48</v>
      </c>
      <c r="E19" s="54" t="s">
        <v>48</v>
      </c>
    </row>
    <row r="21" spans="2:5" x14ac:dyDescent="0.2">
      <c r="B21" s="54" t="s">
        <v>756</v>
      </c>
      <c r="C21" s="54" t="s">
        <v>747</v>
      </c>
      <c r="D21" s="54" t="s">
        <v>48</v>
      </c>
      <c r="E21" s="54" t="s">
        <v>48</v>
      </c>
    </row>
    <row r="23" spans="2:5" x14ac:dyDescent="0.2">
      <c r="B23" s="54" t="s">
        <v>757</v>
      </c>
      <c r="C23" s="54" t="s">
        <v>750</v>
      </c>
      <c r="D23" s="54" t="s">
        <v>48</v>
      </c>
      <c r="E23" s="54" t="s">
        <v>48</v>
      </c>
    </row>
    <row r="25" spans="2:5" x14ac:dyDescent="0.2">
      <c r="B25" s="54" t="s">
        <v>758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768</v>
      </c>
      <c r="C35" s="54" t="s">
        <v>48</v>
      </c>
      <c r="D35" s="54" t="s">
        <v>48</v>
      </c>
      <c r="E35" s="54" t="s">
        <v>48</v>
      </c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1144</vt:i4>
      </vt:variant>
    </vt:vector>
  </HeadingPairs>
  <TitlesOfParts>
    <vt:vector size="11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2024-02-06T08:31:08Z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