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Пыжик\pokom_pijik\"/>
    </mc:Choice>
  </mc:AlternateContent>
  <xr:revisionPtr revIDLastSave="0" documentId="13_ncr:1_{85FA3B15-66C9-46CE-B922-A06A39DD6D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U507" i="1" s="1"/>
  <c r="V468" i="1"/>
  <c r="V467" i="1"/>
  <c r="W466" i="1"/>
  <c r="X466" i="1" s="1"/>
  <c r="N466" i="1"/>
  <c r="W465" i="1"/>
  <c r="X465" i="1" s="1"/>
  <c r="N465" i="1"/>
  <c r="W464" i="1"/>
  <c r="V462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W455" i="1"/>
  <c r="W462" i="1" s="1"/>
  <c r="N455" i="1"/>
  <c r="V453" i="1"/>
  <c r="V452" i="1"/>
  <c r="W451" i="1"/>
  <c r="X451" i="1" s="1"/>
  <c r="N451" i="1"/>
  <c r="W450" i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X443" i="1"/>
  <c r="W443" i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W414" i="1"/>
  <c r="N414" i="1"/>
  <c r="V412" i="1"/>
  <c r="V411" i="1"/>
  <c r="W410" i="1"/>
  <c r="X410" i="1" s="1"/>
  <c r="N410" i="1"/>
  <c r="W409" i="1"/>
  <c r="X409" i="1" s="1"/>
  <c r="X411" i="1" s="1"/>
  <c r="N409" i="1"/>
  <c r="V406" i="1"/>
  <c r="V405" i="1"/>
  <c r="W404" i="1"/>
  <c r="X404" i="1" s="1"/>
  <c r="W403" i="1"/>
  <c r="X403" i="1" s="1"/>
  <c r="W402" i="1"/>
  <c r="X402" i="1" s="1"/>
  <c r="W401" i="1"/>
  <c r="W406" i="1" s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X369" i="1" s="1"/>
  <c r="X371" i="1" s="1"/>
  <c r="N369" i="1"/>
  <c r="V365" i="1"/>
  <c r="V364" i="1"/>
  <c r="W363" i="1"/>
  <c r="W365" i="1" s="1"/>
  <c r="N363" i="1"/>
  <c r="V361" i="1"/>
  <c r="V360" i="1"/>
  <c r="W359" i="1"/>
  <c r="X359" i="1" s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W351" i="1"/>
  <c r="W353" i="1" s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W333" i="1"/>
  <c r="W335" i="1" s="1"/>
  <c r="V331" i="1"/>
  <c r="V330" i="1"/>
  <c r="W329" i="1"/>
  <c r="X329" i="1" s="1"/>
  <c r="N329" i="1"/>
  <c r="W328" i="1"/>
  <c r="X328" i="1" s="1"/>
  <c r="W327" i="1"/>
  <c r="W330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X316" i="1"/>
  <c r="W316" i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V294" i="1"/>
  <c r="W293" i="1"/>
  <c r="X293" i="1" s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281" i="1"/>
  <c r="V278" i="1"/>
  <c r="V277" i="1"/>
  <c r="W276" i="1"/>
  <c r="X276" i="1" s="1"/>
  <c r="N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W252" i="1"/>
  <c r="X252" i="1" s="1"/>
  <c r="W251" i="1"/>
  <c r="X251" i="1" s="1"/>
  <c r="N251" i="1"/>
  <c r="W250" i="1"/>
  <c r="X250" i="1" s="1"/>
  <c r="N250" i="1"/>
  <c r="X249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X197" i="1" s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X170" i="1"/>
  <c r="W170" i="1"/>
  <c r="N170" i="1"/>
  <c r="V168" i="1"/>
  <c r="V167" i="1"/>
  <c r="W166" i="1"/>
  <c r="X166" i="1" s="1"/>
  <c r="N166" i="1"/>
  <c r="W165" i="1"/>
  <c r="V163" i="1"/>
  <c r="V162" i="1"/>
  <c r="W161" i="1"/>
  <c r="X161" i="1" s="1"/>
  <c r="N161" i="1"/>
  <c r="W160" i="1"/>
  <c r="W162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V144" i="1"/>
  <c r="V143" i="1"/>
  <c r="W142" i="1"/>
  <c r="X142" i="1" s="1"/>
  <c r="N142" i="1"/>
  <c r="W141" i="1"/>
  <c r="X141" i="1" s="1"/>
  <c r="N141" i="1"/>
  <c r="W140" i="1"/>
  <c r="X140" i="1" s="1"/>
  <c r="N140" i="1"/>
  <c r="V136" i="1"/>
  <c r="V135" i="1"/>
  <c r="W134" i="1"/>
  <c r="X134" i="1" s="1"/>
  <c r="N134" i="1"/>
  <c r="W133" i="1"/>
  <c r="X133" i="1" s="1"/>
  <c r="N133" i="1"/>
  <c r="X132" i="1"/>
  <c r="W132" i="1"/>
  <c r="X131" i="1"/>
  <c r="W131" i="1"/>
  <c r="N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X108" i="1" s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V95" i="1"/>
  <c r="V94" i="1"/>
  <c r="W93" i="1"/>
  <c r="X93" i="1" s="1"/>
  <c r="N93" i="1"/>
  <c r="W92" i="1"/>
  <c r="X92" i="1" s="1"/>
  <c r="W91" i="1"/>
  <c r="X91" i="1" s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X82" i="1"/>
  <c r="W82" i="1"/>
  <c r="N82" i="1"/>
  <c r="W81" i="1"/>
  <c r="X81" i="1" s="1"/>
  <c r="W80" i="1"/>
  <c r="X80" i="1" s="1"/>
  <c r="W79" i="1"/>
  <c r="X79" i="1" s="1"/>
  <c r="W78" i="1"/>
  <c r="X78" i="1" s="1"/>
  <c r="N78" i="1"/>
  <c r="X77" i="1"/>
  <c r="W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W66" i="1"/>
  <c r="X66" i="1" s="1"/>
  <c r="N66" i="1"/>
  <c r="W65" i="1"/>
  <c r="X65" i="1" s="1"/>
  <c r="V62" i="1"/>
  <c r="V61" i="1"/>
  <c r="W60" i="1"/>
  <c r="X60" i="1" s="1"/>
  <c r="W59" i="1"/>
  <c r="X59" i="1" s="1"/>
  <c r="N59" i="1"/>
  <c r="W58" i="1"/>
  <c r="X58" i="1" s="1"/>
  <c r="W57" i="1"/>
  <c r="X57" i="1" s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X26" i="1"/>
  <c r="W26" i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143" i="1" l="1"/>
  <c r="X174" i="1"/>
  <c r="W128" i="1"/>
  <c r="W135" i="1"/>
  <c r="X156" i="1"/>
  <c r="X363" i="1"/>
  <c r="X364" i="1" s="1"/>
  <c r="W364" i="1"/>
  <c r="X401" i="1"/>
  <c r="X405" i="1" s="1"/>
  <c r="W405" i="1"/>
  <c r="X34" i="1"/>
  <c r="X61" i="1"/>
  <c r="X259" i="1"/>
  <c r="X86" i="1"/>
  <c r="X105" i="1"/>
  <c r="W461" i="1"/>
  <c r="V497" i="1"/>
  <c r="W105" i="1"/>
  <c r="W118" i="1"/>
  <c r="X120" i="1"/>
  <c r="W174" i="1"/>
  <c r="W202" i="1"/>
  <c r="W201" i="1"/>
  <c r="X205" i="1"/>
  <c r="X206" i="1" s="1"/>
  <c r="W206" i="1"/>
  <c r="W325" i="1"/>
  <c r="X327" i="1"/>
  <c r="X330" i="1" s="1"/>
  <c r="X333" i="1"/>
  <c r="X335" i="1" s="1"/>
  <c r="X351" i="1"/>
  <c r="X353" i="1" s="1"/>
  <c r="W371" i="1"/>
  <c r="X390" i="1"/>
  <c r="X394" i="1" s="1"/>
  <c r="X428" i="1"/>
  <c r="X429" i="1" s="1"/>
  <c r="W429" i="1"/>
  <c r="X455" i="1"/>
  <c r="X472" i="1"/>
  <c r="X475" i="1" s="1"/>
  <c r="W475" i="1"/>
  <c r="F9" i="1"/>
  <c r="J9" i="1"/>
  <c r="F10" i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W54" i="1"/>
  <c r="X51" i="1"/>
  <c r="X53" i="1" s="1"/>
  <c r="C507" i="1"/>
  <c r="W62" i="1"/>
  <c r="W168" i="1"/>
  <c r="X165" i="1"/>
  <c r="X167" i="1" s="1"/>
  <c r="W175" i="1"/>
  <c r="W194" i="1"/>
  <c r="X177" i="1"/>
  <c r="X194" i="1" s="1"/>
  <c r="W216" i="1"/>
  <c r="X210" i="1"/>
  <c r="X216" i="1" s="1"/>
  <c r="L507" i="1"/>
  <c r="W236" i="1"/>
  <c r="W239" i="1"/>
  <c r="X238" i="1"/>
  <c r="X239" i="1" s="1"/>
  <c r="W240" i="1"/>
  <c r="W247" i="1"/>
  <c r="X242" i="1"/>
  <c r="X246" i="1" s="1"/>
  <c r="W246" i="1"/>
  <c r="W266" i="1"/>
  <c r="W272" i="1"/>
  <c r="W277" i="1"/>
  <c r="X274" i="1"/>
  <c r="X277" i="1" s="1"/>
  <c r="W290" i="1"/>
  <c r="W295" i="1"/>
  <c r="X292" i="1"/>
  <c r="X294" i="1" s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T507" i="1"/>
  <c r="W448" i="1"/>
  <c r="W453" i="1"/>
  <c r="X450" i="1"/>
  <c r="X452" i="1" s="1"/>
  <c r="W452" i="1"/>
  <c r="H9" i="1"/>
  <c r="B507" i="1"/>
  <c r="W499" i="1"/>
  <c r="W498" i="1"/>
  <c r="V501" i="1"/>
  <c r="W24" i="1"/>
  <c r="W34" i="1"/>
  <c r="W53" i="1"/>
  <c r="E507" i="1"/>
  <c r="W87" i="1"/>
  <c r="W95" i="1"/>
  <c r="X89" i="1"/>
  <c r="X94" i="1" s="1"/>
  <c r="W94" i="1"/>
  <c r="W106" i="1"/>
  <c r="X117" i="1"/>
  <c r="W117" i="1"/>
  <c r="X127" i="1"/>
  <c r="W127" i="1"/>
  <c r="X135" i="1"/>
  <c r="W144" i="1"/>
  <c r="W143" i="1"/>
  <c r="W157" i="1"/>
  <c r="I507" i="1"/>
  <c r="W163" i="1"/>
  <c r="X160" i="1"/>
  <c r="X162" i="1" s="1"/>
  <c r="W167" i="1"/>
  <c r="W195" i="1"/>
  <c r="X201" i="1"/>
  <c r="W217" i="1"/>
  <c r="M507" i="1"/>
  <c r="W235" i="1"/>
  <c r="X220" i="1"/>
  <c r="X235" i="1" s="1"/>
  <c r="W259" i="1"/>
  <c r="W260" i="1"/>
  <c r="W265" i="1"/>
  <c r="X262" i="1"/>
  <c r="X265" i="1" s="1"/>
  <c r="W271" i="1"/>
  <c r="W278" i="1"/>
  <c r="N507" i="1"/>
  <c r="W289" i="1"/>
  <c r="X281" i="1"/>
  <c r="X289" i="1" s="1"/>
  <c r="W294" i="1"/>
  <c r="X324" i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G507" i="1"/>
  <c r="P507" i="1"/>
  <c r="D507" i="1"/>
  <c r="W61" i="1"/>
  <c r="W86" i="1"/>
  <c r="F507" i="1"/>
  <c r="W136" i="1"/>
  <c r="H507" i="1"/>
  <c r="W156" i="1"/>
  <c r="W207" i="1"/>
  <c r="W300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W501" i="1" l="1"/>
  <c r="X502" i="1"/>
  <c r="W497" i="1"/>
  <c r="W500" i="1"/>
</calcChain>
</file>

<file path=xl/sharedStrings.xml><?xml version="1.0" encoding="utf-8"?>
<sst xmlns="http://schemas.openxmlformats.org/spreadsheetml/2006/main" count="2169" uniqueCount="750">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</sst>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7"/>
  <sheetViews>
    <sheetView showGridLines="0" tabSelected="1" topLeftCell="A478" zoomScaleNormal="100" zoomScaleSheetLayoutView="100" workbookViewId="0">
      <selection activeCell="Z502" sqref="Z50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48" t="s">
        <v>0</v>
      </c>
      <c r="E1" s="449"/>
      <c r="F1" s="449"/>
      <c r="G1" s="12" t="s">
        <v>1</v>
      </c>
      <c r="H1" s="448" t="s">
        <v>2</v>
      </c>
      <c r="I1" s="449"/>
      <c r="J1" s="449"/>
      <c r="K1" s="449"/>
      <c r="L1" s="449"/>
      <c r="M1" s="449"/>
      <c r="N1" s="449"/>
      <c r="O1" s="449"/>
      <c r="P1" s="694" t="s">
        <v>3</v>
      </c>
      <c r="Q1" s="449"/>
      <c r="R1" s="44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81" t="s">
        <v>8</v>
      </c>
      <c r="B5" s="352"/>
      <c r="C5" s="353"/>
      <c r="D5" s="378"/>
      <c r="E5" s="380"/>
      <c r="F5" s="649" t="s">
        <v>9</v>
      </c>
      <c r="G5" s="353"/>
      <c r="H5" s="378"/>
      <c r="I5" s="379"/>
      <c r="J5" s="379"/>
      <c r="K5" s="379"/>
      <c r="L5" s="380"/>
      <c r="N5" s="24" t="s">
        <v>10</v>
      </c>
      <c r="O5" s="591">
        <v>45325</v>
      </c>
      <c r="P5" s="434"/>
      <c r="R5" s="676" t="s">
        <v>11</v>
      </c>
      <c r="S5" s="409"/>
      <c r="T5" s="523" t="s">
        <v>12</v>
      </c>
      <c r="U5" s="434"/>
      <c r="Z5" s="51"/>
      <c r="AA5" s="51"/>
      <c r="AB5" s="51"/>
    </row>
    <row r="6" spans="1:29" s="333" customFormat="1" ht="24" customHeight="1" x14ac:dyDescent="0.2">
      <c r="A6" s="481" t="s">
        <v>13</v>
      </c>
      <c r="B6" s="352"/>
      <c r="C6" s="353"/>
      <c r="D6" s="616" t="s">
        <v>14</v>
      </c>
      <c r="E6" s="617"/>
      <c r="F6" s="617"/>
      <c r="G6" s="617"/>
      <c r="H6" s="617"/>
      <c r="I6" s="617"/>
      <c r="J6" s="617"/>
      <c r="K6" s="617"/>
      <c r="L6" s="434"/>
      <c r="N6" s="24" t="s">
        <v>15</v>
      </c>
      <c r="O6" s="464" t="str">
        <f>IF(O5=0," ",CHOOSE(WEEKDAY(O5,2),"Понедельник","Вторник","Среда","Четверг","Пятница","Суббота","Воскресенье"))</f>
        <v>Суббота</v>
      </c>
      <c r="P6" s="340"/>
      <c r="R6" s="408" t="s">
        <v>16</v>
      </c>
      <c r="S6" s="409"/>
      <c r="T6" s="529" t="s">
        <v>17</v>
      </c>
      <c r="U6" s="394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53" t="str">
        <f>IFERROR(VLOOKUP(DeliveryAddress,Table,3,0),1)</f>
        <v>1</v>
      </c>
      <c r="E7" s="554"/>
      <c r="F7" s="554"/>
      <c r="G7" s="554"/>
      <c r="H7" s="554"/>
      <c r="I7" s="554"/>
      <c r="J7" s="554"/>
      <c r="K7" s="554"/>
      <c r="L7" s="555"/>
      <c r="N7" s="24"/>
      <c r="O7" s="42"/>
      <c r="P7" s="42"/>
      <c r="R7" s="342"/>
      <c r="S7" s="409"/>
      <c r="T7" s="530"/>
      <c r="U7" s="531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40"/>
      <c r="E8" s="441"/>
      <c r="F8" s="441"/>
      <c r="G8" s="441"/>
      <c r="H8" s="441"/>
      <c r="I8" s="441"/>
      <c r="J8" s="441"/>
      <c r="K8" s="441"/>
      <c r="L8" s="442"/>
      <c r="N8" s="24" t="s">
        <v>19</v>
      </c>
      <c r="O8" s="433">
        <v>0.41666666666666669</v>
      </c>
      <c r="P8" s="434"/>
      <c r="R8" s="342"/>
      <c r="S8" s="409"/>
      <c r="T8" s="530"/>
      <c r="U8" s="531"/>
      <c r="Z8" s="51"/>
      <c r="AA8" s="51"/>
      <c r="AB8" s="51"/>
    </row>
    <row r="9" spans="1:29" s="333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99"/>
      <c r="E9" s="355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1"/>
      <c r="P9" s="434"/>
      <c r="R9" s="342"/>
      <c r="S9" s="409"/>
      <c r="T9" s="532"/>
      <c r="U9" s="533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99"/>
      <c r="E10" s="355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33"/>
      <c r="P10" s="434"/>
      <c r="S10" s="24" t="s">
        <v>22</v>
      </c>
      <c r="T10" s="393" t="s">
        <v>23</v>
      </c>
      <c r="U10" s="394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34"/>
      <c r="S11" s="24" t="s">
        <v>26</v>
      </c>
      <c r="T11" s="619" t="s">
        <v>27</v>
      </c>
      <c r="U11" s="620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613"/>
      <c r="P12" s="555"/>
      <c r="Q12" s="23"/>
      <c r="S12" s="24"/>
      <c r="T12" s="449"/>
      <c r="U12" s="342"/>
      <c r="Z12" s="51"/>
      <c r="AA12" s="51"/>
      <c r="AB12" s="51"/>
    </row>
    <row r="13" spans="1:29" s="333" customFormat="1" ht="23.25" customHeight="1" x14ac:dyDescent="0.2">
      <c r="A13" s="64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619"/>
      <c r="P13" s="620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74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10" t="s">
        <v>34</v>
      </c>
      <c r="O15" s="449"/>
      <c r="P15" s="449"/>
      <c r="Q15" s="449"/>
      <c r="R15" s="44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6" t="s">
        <v>35</v>
      </c>
      <c r="B17" s="386" t="s">
        <v>36</v>
      </c>
      <c r="C17" s="496" t="s">
        <v>37</v>
      </c>
      <c r="D17" s="386" t="s">
        <v>38</v>
      </c>
      <c r="E17" s="459"/>
      <c r="F17" s="386" t="s">
        <v>39</v>
      </c>
      <c r="G17" s="386" t="s">
        <v>40</v>
      </c>
      <c r="H17" s="386" t="s">
        <v>41</v>
      </c>
      <c r="I17" s="386" t="s">
        <v>42</v>
      </c>
      <c r="J17" s="386" t="s">
        <v>43</v>
      </c>
      <c r="K17" s="386" t="s">
        <v>44</v>
      </c>
      <c r="L17" s="386" t="s">
        <v>45</v>
      </c>
      <c r="M17" s="386" t="s">
        <v>46</v>
      </c>
      <c r="N17" s="386" t="s">
        <v>47</v>
      </c>
      <c r="O17" s="458"/>
      <c r="P17" s="458"/>
      <c r="Q17" s="458"/>
      <c r="R17" s="459"/>
      <c r="S17" s="684" t="s">
        <v>48</v>
      </c>
      <c r="T17" s="353"/>
      <c r="U17" s="386" t="s">
        <v>49</v>
      </c>
      <c r="V17" s="386" t="s">
        <v>50</v>
      </c>
      <c r="W17" s="400" t="s">
        <v>51</v>
      </c>
      <c r="X17" s="386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3"/>
      <c r="BA17" s="413" t="s">
        <v>56</v>
      </c>
    </row>
    <row r="18" spans="1:53" ht="14.25" customHeight="1" x14ac:dyDescent="0.2">
      <c r="A18" s="387"/>
      <c r="B18" s="387"/>
      <c r="C18" s="387"/>
      <c r="D18" s="460"/>
      <c r="E18" s="462"/>
      <c r="F18" s="387"/>
      <c r="G18" s="387"/>
      <c r="H18" s="387"/>
      <c r="I18" s="387"/>
      <c r="J18" s="387"/>
      <c r="K18" s="387"/>
      <c r="L18" s="387"/>
      <c r="M18" s="387"/>
      <c r="N18" s="460"/>
      <c r="O18" s="461"/>
      <c r="P18" s="461"/>
      <c r="Q18" s="461"/>
      <c r="R18" s="462"/>
      <c r="S18" s="332" t="s">
        <v>57</v>
      </c>
      <c r="T18" s="332" t="s">
        <v>58</v>
      </c>
      <c r="U18" s="387"/>
      <c r="V18" s="387"/>
      <c r="W18" s="401"/>
      <c r="X18" s="387"/>
      <c r="Y18" s="595"/>
      <c r="Z18" s="595"/>
      <c r="AA18" s="420"/>
      <c r="AB18" s="421"/>
      <c r="AC18" s="422"/>
      <c r="AD18" s="484"/>
      <c r="BA18" s="34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7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6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5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customHeight="1" x14ac:dyDescent="0.2">
      <c r="A48" s="402" t="s">
        <v>98</v>
      </c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3"/>
      <c r="P48" s="403"/>
      <c r="Q48" s="403"/>
      <c r="R48" s="403"/>
      <c r="S48" s="403"/>
      <c r="T48" s="403"/>
      <c r="U48" s="403"/>
      <c r="V48" s="403"/>
      <c r="W48" s="403"/>
      <c r="X48" s="403"/>
      <c r="Y48" s="48"/>
      <c r="Z48" s="48"/>
    </row>
    <row r="49" spans="1:53" ht="16.5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2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6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2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9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4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6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6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1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5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0</v>
      </c>
      <c r="W87" s="337">
        <f>IFERROR(SUM(W65:W85),"0")</f>
        <v>0</v>
      </c>
      <c r="X87" s="37"/>
      <c r="Y87" s="338"/>
      <c r="Z87" s="338"/>
    </row>
    <row r="88" spans="1:53" ht="14.25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7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1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5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4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83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6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9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46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9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389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1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0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4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0</v>
      </c>
      <c r="W117" s="337">
        <f>IFERROR(W108/H108,"0")+IFERROR(W109/H109,"0")+IFERROR(W110/H110,"0")+IFERROR(W111/H111,"0")+IFERROR(W112/H112,"0")+IFERROR(W113/H113,"0")+IFERROR(W114/H114,"0")+IFERROR(W115/H115,"0")+IFERROR(W116/H116,"0")</f>
        <v>0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0</v>
      </c>
      <c r="W118" s="337">
        <f>IFERROR(SUM(W108:W116),"0")</f>
        <v>0</v>
      </c>
      <c r="X118" s="37"/>
      <c r="Y118" s="338"/>
      <c r="Z118" s="338"/>
    </row>
    <row r="119" spans="1:53" ht="14.25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2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577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82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89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3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274</v>
      </c>
      <c r="W132" s="336">
        <f>IFERROR(IF(V132="",0,CEILING((V132/$H132),1)*$H132),"")</f>
        <v>277.2</v>
      </c>
      <c r="X132" s="36">
        <f>IFERROR(IF(W132=0,"",ROUNDUP(W132/H132,0)*0.02175),"")</f>
        <v>0.71775</v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32.61904761904762</v>
      </c>
      <c r="W135" s="337">
        <f>IFERROR(W131/H131,"0")+IFERROR(W132/H132,"0")+IFERROR(W133/H133,"0")+IFERROR(W134/H134,"0")</f>
        <v>33</v>
      </c>
      <c r="X135" s="337">
        <f>IFERROR(IF(X131="",0,X131),"0")+IFERROR(IF(X132="",0,X132),"0")+IFERROR(IF(X133="",0,X133),"0")+IFERROR(IF(X134="",0,X134),"0")</f>
        <v>0.71775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274</v>
      </c>
      <c r="W136" s="337">
        <f>IFERROR(SUM(W131:W134),"0")</f>
        <v>277.2</v>
      </c>
      <c r="X136" s="37"/>
      <c r="Y136" s="338"/>
      <c r="Z136" s="338"/>
    </row>
    <row r="137" spans="1:53" ht="27.75" customHeight="1" x14ac:dyDescent="0.2">
      <c r="A137" s="402" t="s">
        <v>247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8"/>
      <c r="Z137" s="48"/>
    </row>
    <row r="138" spans="1:53" ht="16.5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58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08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0</v>
      </c>
      <c r="W170" s="33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0</v>
      </c>
      <c r="W174" s="337">
        <f>IFERROR(W170/H170,"0")+IFERROR(W171/H171,"0")+IFERROR(W172/H172,"0")+IFERROR(W173/H173,"0")</f>
        <v>0</v>
      </c>
      <c r="X174" s="337">
        <f>IFERROR(IF(X170="",0,X170),"0")+IFERROR(IF(X171="",0,X171),"0")+IFERROR(IF(X172="",0,X172),"0")+IFERROR(IF(X173="",0,X173),"0")</f>
        <v>0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0</v>
      </c>
      <c r="W175" s="337">
        <f>IFERROR(SUM(W170:W173),"0")</f>
        <v>0</v>
      </c>
      <c r="X175" s="37"/>
      <c r="Y175" s="338"/>
      <c r="Z175" s="338"/>
    </row>
    <row r="176" spans="1:53" ht="14.25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05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8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2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60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0</v>
      </c>
      <c r="W195" s="337">
        <f>IFERROR(SUM(W177:W193),"0")</f>
        <v>0</v>
      </c>
      <c r="X195" s="37"/>
      <c r="Y195" s="338"/>
      <c r="Z195" s="338"/>
    </row>
    <row r="196" spans="1:53" ht="14.25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0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9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0</v>
      </c>
      <c r="W201" s="337">
        <f>IFERROR(W197/H197,"0")+IFERROR(W198/H198,"0")+IFERROR(W199/H199,"0")+IFERROR(W200/H200,"0")</f>
        <v>0</v>
      </c>
      <c r="X201" s="337">
        <f>IFERROR(IF(X197="",0,X197),"0")+IFERROR(IF(X198="",0,X198),"0")+IFERROR(IF(X199="",0,X199),"0")+IFERROR(IF(X200="",0,X200),"0")</f>
        <v>0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0</v>
      </c>
      <c r="W202" s="337">
        <f>IFERROR(SUM(W197:W200),"0")</f>
        <v>0</v>
      </c>
      <c r="X202" s="37"/>
      <c r="Y202" s="338"/>
      <c r="Z202" s="338"/>
    </row>
    <row r="203" spans="1:53" ht="16.5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4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51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59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4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1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3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4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2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2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392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55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434</v>
      </c>
      <c r="W263" s="336">
        <f>IFERROR(IF(V263="",0,CEILING((V263/$H263),1)*$H263),"")</f>
        <v>436.8</v>
      </c>
      <c r="X263" s="36">
        <f>IFERROR(IF(W263=0,"",ROUNDUP(W263/H263,0)*0.02175),"")</f>
        <v>1.218</v>
      </c>
      <c r="Y263" s="56"/>
      <c r="Z263" s="57"/>
      <c r="AD263" s="58"/>
      <c r="BA263" s="210" t="s">
        <v>1</v>
      </c>
    </row>
    <row r="264" spans="1:53" ht="16.5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55.641025641025642</v>
      </c>
      <c r="W265" s="337">
        <f>IFERROR(W262/H262,"0")+IFERROR(W263/H263,"0")+IFERROR(W264/H264,"0")</f>
        <v>56</v>
      </c>
      <c r="X265" s="337">
        <f>IFERROR(IF(X262="",0,X262),"0")+IFERROR(IF(X263="",0,X263),"0")+IFERROR(IF(X264="",0,X264),"0")</f>
        <v>1.218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434</v>
      </c>
      <c r="W266" s="337">
        <f>IFERROR(SUM(W262:W264),"0")</f>
        <v>436.8</v>
      </c>
      <c r="X266" s="37"/>
      <c r="Y266" s="338"/>
      <c r="Z266" s="338"/>
    </row>
    <row r="267" spans="1:53" ht="14.25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59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3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4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5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customHeight="1" x14ac:dyDescent="0.2">
      <c r="A313" s="402" t="s">
        <v>476</v>
      </c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3"/>
      <c r="P313" s="403"/>
      <c r="Q313" s="403"/>
      <c r="R313" s="403"/>
      <c r="S313" s="403"/>
      <c r="T313" s="403"/>
      <c r="U313" s="403"/>
      <c r="V313" s="403"/>
      <c r="W313" s="403"/>
      <c r="X313" s="403"/>
      <c r="Y313" s="48"/>
      <c r="Z313" s="48"/>
    </row>
    <row r="314" spans="1:53" ht="16.5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5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0</v>
      </c>
      <c r="W316" s="336">
        <f t="shared" ref="W316:W323" si="16"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0</v>
      </c>
      <c r="W319" s="336">
        <f t="shared" si="16"/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93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0</v>
      </c>
      <c r="W321" s="336">
        <f t="shared" si="16"/>
        <v>0</v>
      </c>
      <c r="X321" s="36" t="str">
        <f>IFERROR(IF(W321=0,"",ROUNDUP(W321/H321,0)*0.02175),"")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3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0</v>
      </c>
      <c r="W324" s="337">
        <f>IFERROR(W316/H316,"0")+IFERROR(W317/H317,"0")+IFERROR(W318/H318,"0")+IFERROR(W319/H319,"0")+IFERROR(W320/H320,"0")+IFERROR(W321/H321,"0")+IFERROR(W322/H322,"0")+IFERROR(W323/H323,"0")</f>
        <v>0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0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0</v>
      </c>
      <c r="W325" s="337">
        <f>IFERROR(SUM(W316:W323),"0")</f>
        <v>0</v>
      </c>
      <c r="X325" s="37"/>
      <c r="Y325" s="338"/>
      <c r="Z325" s="338"/>
    </row>
    <row r="326" spans="1:53" ht="14.25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0</v>
      </c>
      <c r="W327" s="33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16.5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63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0</v>
      </c>
      <c r="W330" s="337">
        <f>IFERROR(W327/H327,"0")+IFERROR(W328/H328,"0")+IFERROR(W329/H329,"0")</f>
        <v>0</v>
      </c>
      <c r="X330" s="337">
        <f>IFERROR(IF(X327="",0,X327),"0")+IFERROR(IF(X328="",0,X328),"0")+IFERROR(IF(X329="",0,X329),"0")</f>
        <v>0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0</v>
      </c>
      <c r="W331" s="337">
        <f>IFERROR(SUM(W327:W329),"0")</f>
        <v>0</v>
      </c>
      <c r="X331" s="37"/>
      <c r="Y331" s="338"/>
      <c r="Z331" s="338"/>
    </row>
    <row r="332" spans="1:53" ht="14.25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65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85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4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4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0</v>
      </c>
      <c r="W360" s="337">
        <f>IFERROR(W356/H356,"0")+IFERROR(W357/H357,"0")+IFERROR(W358/H358,"0")+IFERROR(W359/H359,"0")</f>
        <v>0</v>
      </c>
      <c r="X360" s="337">
        <f>IFERROR(IF(X356="",0,X356),"0")+IFERROR(IF(X357="",0,X357),"0")+IFERROR(IF(X358="",0,X358),"0")+IFERROR(IF(X359="",0,X359),"0")</f>
        <v>0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0</v>
      </c>
      <c r="W361" s="337">
        <f>IFERROR(SUM(W356:W359),"0")</f>
        <v>0</v>
      </c>
      <c r="X361" s="37"/>
      <c r="Y361" s="338"/>
      <c r="Z361" s="338"/>
    </row>
    <row r="362" spans="1:53" ht="14.25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customHeight="1" x14ac:dyDescent="0.2">
      <c r="A366" s="402" t="s">
        <v>532</v>
      </c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03"/>
      <c r="P366" s="403"/>
      <c r="Q366" s="403"/>
      <c r="R366" s="403"/>
      <c r="S366" s="403"/>
      <c r="T366" s="403"/>
      <c r="U366" s="403"/>
      <c r="V366" s="403"/>
      <c r="W366" s="403"/>
      <c r="X366" s="403"/>
      <c r="Y366" s="48"/>
      <c r="Z366" s="48"/>
    </row>
    <row r="367" spans="1:53" ht="16.5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5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0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0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0</v>
      </c>
      <c r="W388" s="337">
        <f>IFERROR(SUM(W374:W386),"0")</f>
        <v>0</v>
      </c>
      <c r="X388" s="37"/>
      <c r="Y388" s="338"/>
      <c r="Z388" s="338"/>
    </row>
    <row r="389" spans="1:53" ht="14.25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4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4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8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390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6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6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2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90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56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10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customHeight="1" x14ac:dyDescent="0.2">
      <c r="A435" s="402" t="s">
        <v>619</v>
      </c>
      <c r="B435" s="403"/>
      <c r="C435" s="403"/>
      <c r="D435" s="403"/>
      <c r="E435" s="403"/>
      <c r="F435" s="403"/>
      <c r="G435" s="403"/>
      <c r="H435" s="403"/>
      <c r="I435" s="403"/>
      <c r="J435" s="403"/>
      <c r="K435" s="403"/>
      <c r="L435" s="403"/>
      <c r="M435" s="403"/>
      <c r="N435" s="403"/>
      <c r="O435" s="403"/>
      <c r="P435" s="403"/>
      <c r="Q435" s="403"/>
      <c r="R435" s="403"/>
      <c r="S435" s="403"/>
      <c r="T435" s="403"/>
      <c r="U435" s="403"/>
      <c r="V435" s="403"/>
      <c r="W435" s="403"/>
      <c r="X435" s="403"/>
      <c r="Y435" s="48"/>
      <c r="Z435" s="48"/>
    </row>
    <row r="436" spans="1:53" ht="16.5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0</v>
      </c>
      <c r="W439" s="336">
        <f t="shared" si="20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0</v>
      </c>
      <c r="W441" s="336">
        <f t="shared" si="20"/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0</v>
      </c>
      <c r="W447" s="337">
        <f>IFERROR(W438/H438,"0")+IFERROR(W439/H439,"0")+IFERROR(W440/H440,"0")+IFERROR(W441/H441,"0")+IFERROR(W442/H442,"0")+IFERROR(W443/H443,"0")+IFERROR(W444/H444,"0")+IFERROR(W445/H445,"0")+IFERROR(W446/H446,"0")</f>
        <v>0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0</v>
      </c>
      <c r="W448" s="337">
        <f>IFERROR(SUM(W438:W446),"0")</f>
        <v>0</v>
      </c>
      <c r="X448" s="37"/>
      <c r="Y448" s="338"/>
      <c r="Z448" s="338"/>
    </row>
    <row r="449" spans="1:53" ht="14.25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580</v>
      </c>
      <c r="W450" s="336">
        <f>IFERROR(IF(V450="",0,CEILING((V450/$H450),1)*$H450),"")</f>
        <v>580.80000000000007</v>
      </c>
      <c r="X450" s="36">
        <f>IFERROR(IF(W450=0,"",ROUNDUP(W450/H450,0)*0.01196),"")</f>
        <v>1.3156000000000001</v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109.84848484848484</v>
      </c>
      <c r="W452" s="337">
        <f>IFERROR(W450/H450,"0")+IFERROR(W451/H451,"0")</f>
        <v>110.00000000000001</v>
      </c>
      <c r="X452" s="337">
        <f>IFERROR(IF(X450="",0,X450),"0")+IFERROR(IF(X451="",0,X451),"0")</f>
        <v>1.3156000000000001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580</v>
      </c>
      <c r="W453" s="337">
        <f>IFERROR(SUM(W450:W451),"0")</f>
        <v>580.80000000000007</v>
      </c>
      <c r="X453" s="37"/>
      <c r="Y453" s="338"/>
      <c r="Z453" s="338"/>
    </row>
    <row r="454" spans="1:53" ht="14.25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0</v>
      </c>
      <c r="W455" s="336">
        <f t="shared" ref="W455:W460" si="21"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50</v>
      </c>
      <c r="W456" s="336">
        <f t="shared" si="21"/>
        <v>52.800000000000004</v>
      </c>
      <c r="X456" s="36">
        <f>IFERROR(IF(W456=0,"",ROUNDUP(W456/H456,0)*0.01196),"")</f>
        <v>0.1196</v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340</v>
      </c>
      <c r="W457" s="336">
        <f t="shared" si="21"/>
        <v>343.2</v>
      </c>
      <c r="X457" s="36">
        <f>IFERROR(IF(W457=0,"",ROUNDUP(W457/H457,0)*0.01196),"")</f>
        <v>0.77739999999999998</v>
      </c>
      <c r="Y457" s="56"/>
      <c r="Z457" s="57"/>
      <c r="AD457" s="58"/>
      <c r="BA457" s="307" t="s">
        <v>1</v>
      </c>
    </row>
    <row r="458" spans="1:53" ht="27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0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56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73.86363636363636</v>
      </c>
      <c r="W461" s="337">
        <f>IFERROR(W455/H455,"0")+IFERROR(W456/H456,"0")+IFERROR(W457/H457,"0")+IFERROR(W458/H458,"0")+IFERROR(W459/H459,"0")+IFERROR(W460/H460,"0")</f>
        <v>75</v>
      </c>
      <c r="X461" s="337">
        <f>IFERROR(IF(X455="",0,X455),"0")+IFERROR(IF(X456="",0,X456),"0")+IFERROR(IF(X457="",0,X457),"0")+IFERROR(IF(X458="",0,X458),"0")+IFERROR(IF(X459="",0,X459),"0")+IFERROR(IF(X460="",0,X460),"0")</f>
        <v>0.89700000000000002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390</v>
      </c>
      <c r="W462" s="337">
        <f>IFERROR(SUM(W455:W460),"0")</f>
        <v>396</v>
      </c>
      <c r="X462" s="37"/>
      <c r="Y462" s="338"/>
      <c r="Z462" s="338"/>
    </row>
    <row r="463" spans="1:53" ht="14.25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64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customHeight="1" x14ac:dyDescent="0.2">
      <c r="A469" s="402" t="s">
        <v>664</v>
      </c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03"/>
      <c r="O469" s="403"/>
      <c r="P469" s="403"/>
      <c r="Q469" s="403"/>
      <c r="R469" s="403"/>
      <c r="S469" s="403"/>
      <c r="T469" s="403"/>
      <c r="U469" s="403"/>
      <c r="V469" s="403"/>
      <c r="W469" s="403"/>
      <c r="X469" s="403"/>
      <c r="Y469" s="48"/>
      <c r="Z469" s="48"/>
    </row>
    <row r="470" spans="1:53" ht="16.5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80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5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330</v>
      </c>
      <c r="W473" s="336">
        <f>IFERROR(IF(V473="",0,CEILING((V473/$H473),1)*$H473),"")</f>
        <v>336</v>
      </c>
      <c r="X473" s="36">
        <f>IFERROR(IF(W473=0,"",ROUNDUP(W473/H473,0)*0.02175),"")</f>
        <v>0.60899999999999999</v>
      </c>
      <c r="Y473" s="56"/>
      <c r="Z473" s="57"/>
      <c r="AD473" s="58"/>
      <c r="BA473" s="315" t="s">
        <v>1</v>
      </c>
    </row>
    <row r="474" spans="1:53" ht="27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27.5</v>
      </c>
      <c r="W475" s="337">
        <f>IFERROR(W472/H472,"0")+IFERROR(W473/H473,"0")+IFERROR(W474/H474,"0")</f>
        <v>28</v>
      </c>
      <c r="X475" s="337">
        <f>IFERROR(IF(X472="",0,X472),"0")+IFERROR(IF(X473="",0,X473),"0")+IFERROR(IF(X474="",0,X474),"0")</f>
        <v>0.60899999999999999</v>
      </c>
      <c r="Y475" s="338"/>
      <c r="Z475" s="338"/>
    </row>
    <row r="476" spans="1:53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330</v>
      </c>
      <c r="W476" s="337">
        <f>IFERROR(SUM(W472:W474),"0")</f>
        <v>336</v>
      </c>
      <c r="X476" s="37"/>
      <c r="Y476" s="338"/>
      <c r="Z476" s="338"/>
    </row>
    <row r="477" spans="1:53" ht="14.25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1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98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6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7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9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77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67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68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601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46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631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409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2008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2026.8000000000002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409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2136.9193306693305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2156.8380000000002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409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4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4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409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2236.9193306693305</v>
      </c>
      <c r="W500" s="337">
        <f>GrossWeightTotalR+PalletQtyTotalR*25</f>
        <v>2256.8380000000002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409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299.47219447219447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302</v>
      </c>
      <c r="X501" s="37"/>
      <c r="Y501" s="338"/>
      <c r="Z501" s="338"/>
    </row>
    <row r="502" spans="1:29" ht="14.25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409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4.7573500000000006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68" t="s">
        <v>98</v>
      </c>
      <c r="D504" s="431"/>
      <c r="E504" s="431"/>
      <c r="F504" s="432"/>
      <c r="G504" s="368" t="s">
        <v>247</v>
      </c>
      <c r="H504" s="431"/>
      <c r="I504" s="431"/>
      <c r="J504" s="431"/>
      <c r="K504" s="431"/>
      <c r="L504" s="431"/>
      <c r="M504" s="431"/>
      <c r="N504" s="431"/>
      <c r="O504" s="432"/>
      <c r="P504" s="368" t="s">
        <v>476</v>
      </c>
      <c r="Q504" s="432"/>
      <c r="R504" s="368" t="s">
        <v>532</v>
      </c>
      <c r="S504" s="432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6" t="s">
        <v>716</v>
      </c>
      <c r="B505" s="368" t="s">
        <v>59</v>
      </c>
      <c r="C505" s="368" t="s">
        <v>99</v>
      </c>
      <c r="D505" s="368" t="s">
        <v>107</v>
      </c>
      <c r="E505" s="368" t="s">
        <v>98</v>
      </c>
      <c r="F505" s="368" t="s">
        <v>238</v>
      </c>
      <c r="G505" s="368" t="s">
        <v>248</v>
      </c>
      <c r="H505" s="368" t="s">
        <v>255</v>
      </c>
      <c r="I505" s="368" t="s">
        <v>275</v>
      </c>
      <c r="J505" s="368" t="s">
        <v>341</v>
      </c>
      <c r="K505" s="329"/>
      <c r="L505" s="368" t="s">
        <v>344</v>
      </c>
      <c r="M505" s="368" t="s">
        <v>364</v>
      </c>
      <c r="N505" s="368" t="s">
        <v>448</v>
      </c>
      <c r="O505" s="368" t="s">
        <v>467</v>
      </c>
      <c r="P505" s="368" t="s">
        <v>477</v>
      </c>
      <c r="Q505" s="368" t="s">
        <v>506</v>
      </c>
      <c r="R505" s="368" t="s">
        <v>533</v>
      </c>
      <c r="S505" s="368" t="s">
        <v>589</v>
      </c>
      <c r="T505" s="368" t="s">
        <v>619</v>
      </c>
      <c r="U505" s="368" t="s">
        <v>665</v>
      </c>
      <c r="Z505" s="52"/>
      <c r="AC505" s="329"/>
    </row>
    <row r="506" spans="1:29" ht="13.5" customHeight="1" thickBot="1" x14ac:dyDescent="0.25">
      <c r="A506" s="587"/>
      <c r="B506" s="369"/>
      <c r="C506" s="369"/>
      <c r="D506" s="369"/>
      <c r="E506" s="369"/>
      <c r="F506" s="369"/>
      <c r="G506" s="369"/>
      <c r="H506" s="369"/>
      <c r="I506" s="369"/>
      <c r="J506" s="369"/>
      <c r="K506" s="329"/>
      <c r="L506" s="369"/>
      <c r="M506" s="369"/>
      <c r="N506" s="369"/>
      <c r="O506" s="369"/>
      <c r="P506" s="369"/>
      <c r="Q506" s="369"/>
      <c r="R506" s="369"/>
      <c r="S506" s="369"/>
      <c r="T506" s="369"/>
      <c r="U506" s="369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0</v>
      </c>
      <c r="F507" s="46">
        <f>IFERROR(W131*1,"0")+IFERROR(W132*1,"0")+IFERROR(W133*1,"0")+IFERROR(W134*1,"0")</f>
        <v>277.2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436.8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0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0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0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976.8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336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N277:T277"/>
    <mergeCell ref="D181:E181"/>
    <mergeCell ref="D298:E298"/>
    <mergeCell ref="A373:X373"/>
    <mergeCell ref="N432:R432"/>
    <mergeCell ref="N282:R282"/>
    <mergeCell ref="A313:X313"/>
    <mergeCell ref="D154:E154"/>
    <mergeCell ref="D225:E225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I17:I18"/>
    <mergeCell ref="D141:E141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2024-02-06T08:55:29Z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