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2,24 ДНР в Мариуполь\"/>
    </mc:Choice>
  </mc:AlternateContent>
  <xr:revisionPtr revIDLastSave="0" documentId="13_ncr:1_{0D9F38B2-A20B-4663-963A-570154A04F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V490" i="1"/>
  <c r="W489" i="1"/>
  <c r="X489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X472" i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X458" i="1"/>
  <c r="X460" i="1" s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X451" i="1"/>
  <c r="W451" i="1"/>
  <c r="X450" i="1"/>
  <c r="W450" i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4" i="1"/>
  <c r="V413" i="1"/>
  <c r="W412" i="1"/>
  <c r="X412" i="1" s="1"/>
  <c r="N412" i="1"/>
  <c r="W411" i="1"/>
  <c r="X411" i="1" s="1"/>
  <c r="N411" i="1"/>
  <c r="W410" i="1"/>
  <c r="N410" i="1"/>
  <c r="X409" i="1"/>
  <c r="W409" i="1"/>
  <c r="N409" i="1"/>
  <c r="V407" i="1"/>
  <c r="W406" i="1"/>
  <c r="V406" i="1"/>
  <c r="X405" i="1"/>
  <c r="X406" i="1" s="1"/>
  <c r="W405" i="1"/>
  <c r="W407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X383" i="1"/>
  <c r="W383" i="1"/>
  <c r="N383" i="1"/>
  <c r="W382" i="1"/>
  <c r="N382" i="1"/>
  <c r="V380" i="1"/>
  <c r="V379" i="1"/>
  <c r="W378" i="1"/>
  <c r="N378" i="1"/>
  <c r="W377" i="1"/>
  <c r="X377" i="1" s="1"/>
  <c r="N377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N360" i="1"/>
  <c r="X359" i="1"/>
  <c r="X361" i="1" s="1"/>
  <c r="W359" i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8" i="1" s="1"/>
  <c r="N346" i="1"/>
  <c r="V344" i="1"/>
  <c r="V343" i="1"/>
  <c r="X342" i="1"/>
  <c r="W342" i="1"/>
  <c r="N342" i="1"/>
  <c r="W341" i="1"/>
  <c r="V339" i="1"/>
  <c r="V338" i="1"/>
  <c r="W337" i="1"/>
  <c r="X337" i="1" s="1"/>
  <c r="N337" i="1"/>
  <c r="W336" i="1"/>
  <c r="X336" i="1" s="1"/>
  <c r="N336" i="1"/>
  <c r="X335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X325" i="1"/>
  <c r="W325" i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W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X122" i="1" s="1"/>
  <c r="X129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W176" i="1" l="1"/>
  <c r="X273" i="1"/>
  <c r="X432" i="1"/>
  <c r="X433" i="1" s="1"/>
  <c r="W433" i="1"/>
  <c r="X436" i="1"/>
  <c r="X437" i="1" s="1"/>
  <c r="W437" i="1"/>
  <c r="X94" i="1"/>
  <c r="X61" i="1"/>
  <c r="X119" i="1"/>
  <c r="X142" i="1"/>
  <c r="W145" i="1"/>
  <c r="V511" i="1"/>
  <c r="W94" i="1"/>
  <c r="W129" i="1"/>
  <c r="X172" i="1"/>
  <c r="X176" i="1" s="1"/>
  <c r="X207" i="1"/>
  <c r="X208" i="1" s="1"/>
  <c r="W208" i="1"/>
  <c r="W261" i="1"/>
  <c r="X294" i="1"/>
  <c r="X296" i="1" s="1"/>
  <c r="W339" i="1"/>
  <c r="W338" i="1"/>
  <c r="X346" i="1"/>
  <c r="X347" i="1" s="1"/>
  <c r="W347" i="1"/>
  <c r="W361" i="1"/>
  <c r="X371" i="1"/>
  <c r="X372" i="1" s="1"/>
  <c r="W372" i="1"/>
  <c r="W456" i="1"/>
  <c r="W476" i="1"/>
  <c r="W475" i="1"/>
  <c r="X488" i="1"/>
  <c r="X490" i="1" s="1"/>
  <c r="W490" i="1"/>
  <c r="V510" i="1"/>
  <c r="F10" i="1"/>
  <c r="J9" i="1"/>
  <c r="F9" i="1"/>
  <c r="A10" i="1"/>
  <c r="W95" i="1"/>
  <c r="W106" i="1"/>
  <c r="X97" i="1"/>
  <c r="X105" i="1" s="1"/>
  <c r="W105" i="1"/>
  <c r="X150" i="1"/>
  <c r="X158" i="1" s="1"/>
  <c r="H517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L517" i="1"/>
  <c r="W218" i="1"/>
  <c r="X212" i="1"/>
  <c r="X218" i="1" s="1"/>
  <c r="H9" i="1"/>
  <c r="B517" i="1"/>
  <c r="W509" i="1"/>
  <c r="W508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7" i="1"/>
  <c r="W54" i="1"/>
  <c r="X51" i="1"/>
  <c r="X53" i="1" s="1"/>
  <c r="D517" i="1"/>
  <c r="W61" i="1"/>
  <c r="X86" i="1"/>
  <c r="W86" i="1"/>
  <c r="W120" i="1"/>
  <c r="W119" i="1"/>
  <c r="W130" i="1"/>
  <c r="F517" i="1"/>
  <c r="W138" i="1"/>
  <c r="X133" i="1"/>
  <c r="X137" i="1" s="1"/>
  <c r="W137" i="1"/>
  <c r="X145" i="1"/>
  <c r="W159" i="1"/>
  <c r="W169" i="1"/>
  <c r="W219" i="1"/>
  <c r="W237" i="1"/>
  <c r="M517" i="1"/>
  <c r="W238" i="1"/>
  <c r="X222" i="1"/>
  <c r="X237" i="1" s="1"/>
  <c r="X261" i="1"/>
  <c r="W268" i="1"/>
  <c r="W274" i="1"/>
  <c r="W279" i="1"/>
  <c r="X276" i="1"/>
  <c r="X279" i="1" s="1"/>
  <c r="W344" i="1"/>
  <c r="X341" i="1"/>
  <c r="X343" i="1" s="1"/>
  <c r="W455" i="1"/>
  <c r="W461" i="1"/>
  <c r="W470" i="1"/>
  <c r="X463" i="1"/>
  <c r="X469" i="1" s="1"/>
  <c r="W469" i="1"/>
  <c r="Q517" i="1"/>
  <c r="V507" i="1"/>
  <c r="W62" i="1"/>
  <c r="E517" i="1"/>
  <c r="W87" i="1"/>
  <c r="G517" i="1"/>
  <c r="W146" i="1"/>
  <c r="I517" i="1"/>
  <c r="W164" i="1"/>
  <c r="W209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X338" i="1"/>
  <c r="W343" i="1"/>
  <c r="X356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3" i="1"/>
  <c r="X410" i="1"/>
  <c r="W414" i="1"/>
  <c r="X423" i="1"/>
  <c r="X429" i="1" s="1"/>
  <c r="W429" i="1"/>
  <c r="V517" i="1"/>
  <c r="W485" i="1"/>
  <c r="X480" i="1"/>
  <c r="X485" i="1" s="1"/>
  <c r="W486" i="1"/>
  <c r="W497" i="1"/>
  <c r="X493" i="1"/>
  <c r="X497" i="1" s="1"/>
  <c r="W498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X475" i="1"/>
  <c r="W505" i="1"/>
  <c r="X500" i="1"/>
  <c r="X505" i="1" s="1"/>
  <c r="W506" i="1"/>
  <c r="W507" i="1" l="1"/>
  <c r="W511" i="1"/>
  <c r="X512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<sst xmlns="http://schemas.openxmlformats.org/spreadsheetml/2006/main" count="2183" uniqueCount="723">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</sst>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B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11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78" t="s">
        <v>8</v>
      </c>
      <c r="B5" s="437"/>
      <c r="C5" s="438"/>
      <c r="D5" s="379"/>
      <c r="E5" s="381"/>
      <c r="F5" s="665" t="s">
        <v>9</v>
      </c>
      <c r="G5" s="438"/>
      <c r="H5" s="379"/>
      <c r="I5" s="380"/>
      <c r="J5" s="380"/>
      <c r="K5" s="380"/>
      <c r="L5" s="381"/>
      <c r="N5" s="24" t="s">
        <v>10</v>
      </c>
      <c r="O5" s="602">
        <v>45333</v>
      </c>
      <c r="P5" s="435"/>
      <c r="R5" s="689" t="s">
        <v>11</v>
      </c>
      <c r="S5" s="406"/>
      <c r="T5" s="528" t="s">
        <v>12</v>
      </c>
      <c r="U5" s="435"/>
      <c r="Z5" s="51"/>
      <c r="AA5" s="51"/>
      <c r="AB5" s="51"/>
    </row>
    <row r="6" spans="1:29" s="341" customFormat="1" ht="24" customHeight="1" x14ac:dyDescent="0.2">
      <c r="A6" s="478" t="s">
        <v>13</v>
      </c>
      <c r="B6" s="437"/>
      <c r="C6" s="438"/>
      <c r="D6" s="635" t="s">
        <v>14</v>
      </c>
      <c r="E6" s="636"/>
      <c r="F6" s="636"/>
      <c r="G6" s="636"/>
      <c r="H6" s="636"/>
      <c r="I6" s="636"/>
      <c r="J6" s="636"/>
      <c r="K6" s="636"/>
      <c r="L6" s="435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05" t="s">
        <v>16</v>
      </c>
      <c r="S6" s="406"/>
      <c r="T6" s="533" t="s">
        <v>17</v>
      </c>
      <c r="U6" s="39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5" t="str">
        <f>IFERROR(VLOOKUP(DeliveryAddress,Table,3,0),1)</f>
        <v>4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5"/>
      <c r="S7" s="406"/>
      <c r="T7" s="534"/>
      <c r="U7" s="535"/>
      <c r="Z7" s="51"/>
      <c r="AA7" s="51"/>
      <c r="AB7" s="51"/>
    </row>
    <row r="8" spans="1:29" s="341" customFormat="1" ht="25.5" customHeight="1" x14ac:dyDescent="0.2">
      <c r="A8" s="703" t="s">
        <v>18</v>
      </c>
      <c r="B8" s="352"/>
      <c r="C8" s="353"/>
      <c r="D8" s="445"/>
      <c r="E8" s="446"/>
      <c r="F8" s="446"/>
      <c r="G8" s="446"/>
      <c r="H8" s="446"/>
      <c r="I8" s="446"/>
      <c r="J8" s="446"/>
      <c r="K8" s="446"/>
      <c r="L8" s="447"/>
      <c r="N8" s="24" t="s">
        <v>19</v>
      </c>
      <c r="O8" s="434">
        <v>0.33333333333333331</v>
      </c>
      <c r="P8" s="435"/>
      <c r="R8" s="355"/>
      <c r="S8" s="406"/>
      <c r="T8" s="534"/>
      <c r="U8" s="535"/>
      <c r="Z8" s="51"/>
      <c r="AA8" s="51"/>
      <c r="AB8" s="51"/>
    </row>
    <row r="9" spans="1:29" s="341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2"/>
      <c r="E9" s="359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2"/>
      <c r="P9" s="435"/>
      <c r="R9" s="355"/>
      <c r="S9" s="406"/>
      <c r="T9" s="536"/>
      <c r="U9" s="53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2"/>
      <c r="E10" s="359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1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4"/>
      <c r="P10" s="435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37" t="s">
        <v>27</v>
      </c>
      <c r="U11" s="63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31"/>
      <c r="P12" s="567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37"/>
      <c r="P13" s="63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5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4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5"/>
      <c r="O16" s="515"/>
      <c r="P16" s="515"/>
      <c r="Q16" s="515"/>
      <c r="R16" s="51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7" t="s">
        <v>35</v>
      </c>
      <c r="B17" s="387" t="s">
        <v>36</v>
      </c>
      <c r="C17" s="499" t="s">
        <v>37</v>
      </c>
      <c r="D17" s="387" t="s">
        <v>38</v>
      </c>
      <c r="E17" s="461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460"/>
      <c r="P17" s="460"/>
      <c r="Q17" s="460"/>
      <c r="R17" s="461"/>
      <c r="S17" s="701" t="s">
        <v>48</v>
      </c>
      <c r="T17" s="438"/>
      <c r="U17" s="387" t="s">
        <v>49</v>
      </c>
      <c r="V17" s="387" t="s">
        <v>50</v>
      </c>
      <c r="W17" s="398" t="s">
        <v>51</v>
      </c>
      <c r="X17" s="387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83"/>
      <c r="BA17" s="409" t="s">
        <v>56</v>
      </c>
    </row>
    <row r="18" spans="1:53" ht="14.25" customHeight="1" x14ac:dyDescent="0.2">
      <c r="A18" s="388"/>
      <c r="B18" s="388"/>
      <c r="C18" s="388"/>
      <c r="D18" s="462"/>
      <c r="E18" s="464"/>
      <c r="F18" s="388"/>
      <c r="G18" s="388"/>
      <c r="H18" s="388"/>
      <c r="I18" s="388"/>
      <c r="J18" s="388"/>
      <c r="K18" s="388"/>
      <c r="L18" s="388"/>
      <c r="M18" s="388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8"/>
      <c r="V18" s="388"/>
      <c r="W18" s="399"/>
      <c r="X18" s="388"/>
      <c r="Y18" s="606"/>
      <c r="Z18" s="606"/>
      <c r="AA18" s="419"/>
      <c r="AB18" s="420"/>
      <c r="AC18" s="421"/>
      <c r="AD18" s="484"/>
      <c r="BA18" s="355"/>
    </row>
    <row r="19" spans="1:53" ht="27.75" customHeight="1" x14ac:dyDescent="0.2">
      <c r="A19" s="396" t="s">
        <v>59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48"/>
      <c r="Z19" s="48"/>
    </row>
    <row r="20" spans="1:53" ht="16.5" customHeight="1" x14ac:dyDescent="0.25">
      <c r="A20" s="372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96" t="s">
        <v>96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48"/>
      <c r="Z48" s="48"/>
    </row>
    <row r="49" spans="1:53" ht="16.5" customHeight="1" x14ac:dyDescent="0.25">
      <c r="A49" s="372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customHeight="1" x14ac:dyDescent="0.25">
      <c r="A55" s="372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480</v>
      </c>
      <c r="W57" s="344">
        <f>IFERROR(IF(V57="",0,CEILING((V57/$H57),1)*$H57),"")</f>
        <v>486.00000000000006</v>
      </c>
      <c r="X57" s="36">
        <f>IFERROR(IF(W57=0,"",ROUNDUP(W57/H57,0)*0.02175),"")</f>
        <v>0.9787499999999999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44.444444444444443</v>
      </c>
      <c r="W61" s="345">
        <f>IFERROR(W57/H57,"0")+IFERROR(W58/H58,"0")+IFERROR(W59/H59,"0")+IFERROR(W60/H60,"0")</f>
        <v>45</v>
      </c>
      <c r="X61" s="345">
        <f>IFERROR(IF(X57="",0,X57),"0")+IFERROR(IF(X58="",0,X58),"0")+IFERROR(IF(X59="",0,X59),"0")+IFERROR(IF(X60="",0,X60),"0")</f>
        <v>0.9787499999999999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480</v>
      </c>
      <c r="W62" s="345">
        <f>IFERROR(SUM(W57:W60),"0")</f>
        <v>486.00000000000006</v>
      </c>
      <c r="X62" s="37"/>
      <c r="Y62" s="346"/>
      <c r="Z62" s="346"/>
    </row>
    <row r="63" spans="1:53" ht="16.5" customHeight="1" x14ac:dyDescent="0.25">
      <c r="A63" s="372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100</v>
      </c>
      <c r="W65" s="344">
        <f t="shared" ref="W65:W85" si="2">IFERROR(IF(V65="",0,CEILING((V65/$H65),1)*$H65),"")</f>
        <v>100.8</v>
      </c>
      <c r="X65" s="36">
        <f t="shared" ref="X65:X71" si="3"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980</v>
      </c>
      <c r="W67" s="344">
        <f t="shared" si="2"/>
        <v>985.59999999999991</v>
      </c>
      <c r="X67" s="36">
        <f t="shared" si="3"/>
        <v>1.9139999999999999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96.428571428571431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2.10975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1080</v>
      </c>
      <c r="W87" s="345">
        <f>IFERROR(SUM(W65:W85),"0")</f>
        <v>1086.3999999999999</v>
      </c>
      <c r="X87" s="37"/>
      <c r="Y87" s="346"/>
      <c r="Z87" s="346"/>
    </row>
    <row r="88" spans="1:53" ht="14.25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980</v>
      </c>
      <c r="W109" s="344">
        <f t="shared" si="6"/>
        <v>982.80000000000007</v>
      </c>
      <c r="X109" s="36">
        <f>IFERROR(IF(W109=0,"",ROUNDUP(W109/H109,0)*0.02175),"")</f>
        <v>2.5447499999999996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100</v>
      </c>
      <c r="W110" s="344">
        <f t="shared" si="6"/>
        <v>100.80000000000001</v>
      </c>
      <c r="X110" s="36">
        <f>IFERROR(IF(W110=0,"",ROUNDUP(W110/H110,0)*0.02175),"")</f>
        <v>0.26100000000000001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650</v>
      </c>
      <c r="W114" s="344">
        <f t="shared" si="6"/>
        <v>650.70000000000005</v>
      </c>
      <c r="X114" s="36">
        <f>IFERROR(IF(W114=0,"",ROUNDUP(W114/H114,0)*0.00753),"")</f>
        <v>1.81473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369.31216931216932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370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4.6204799999999997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1730</v>
      </c>
      <c r="W120" s="345">
        <f>IFERROR(SUM(W108:W118),"0")</f>
        <v>1734.3000000000002</v>
      </c>
      <c r="X120" s="37"/>
      <c r="Y120" s="346"/>
      <c r="Z120" s="346"/>
    </row>
    <row r="121" spans="1:53" ht="14.25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4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2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72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2480</v>
      </c>
      <c r="W134" s="344">
        <f>IFERROR(IF(V134="",0,CEILING((V134/$H134),1)*$H134),"")</f>
        <v>2486.4</v>
      </c>
      <c r="X134" s="36">
        <f>IFERROR(IF(W134=0,"",ROUNDUP(W134/H134,0)*0.02175),"")</f>
        <v>6.4379999999999997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450</v>
      </c>
      <c r="W136" s="344">
        <f>IFERROR(IF(V136="",0,CEILING((V136/$H136),1)*$H136),"")</f>
        <v>450.90000000000003</v>
      </c>
      <c r="X136" s="36">
        <f>IFERROR(IF(W136=0,"",ROUNDUP(W136/H136,0)*0.00753),"")</f>
        <v>1.2575100000000001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461.90476190476193</v>
      </c>
      <c r="W137" s="345">
        <f>IFERROR(W133/H133,"0")+IFERROR(W134/H134,"0")+IFERROR(W135/H135,"0")+IFERROR(W136/H136,"0")</f>
        <v>463</v>
      </c>
      <c r="X137" s="345">
        <f>IFERROR(IF(X133="",0,X133),"0")+IFERROR(IF(X134="",0,X134),"0")+IFERROR(IF(X135="",0,X135),"0")+IFERROR(IF(X136="",0,X136),"0")</f>
        <v>7.6955099999999996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2930</v>
      </c>
      <c r="W138" s="345">
        <f>IFERROR(SUM(W133:W136),"0")</f>
        <v>2937.3</v>
      </c>
      <c r="X138" s="37"/>
      <c r="Y138" s="346"/>
      <c r="Z138" s="346"/>
    </row>
    <row r="139" spans="1:53" ht="27.75" customHeight="1" x14ac:dyDescent="0.2">
      <c r="A139" s="396" t="s">
        <v>226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48"/>
      <c r="Z139" s="48"/>
    </row>
    <row r="140" spans="1:53" ht="16.5" customHeight="1" x14ac:dyDescent="0.25">
      <c r="A140" s="372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72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customHeight="1" x14ac:dyDescent="0.25">
      <c r="A160" s="372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100</v>
      </c>
      <c r="W180" s="344">
        <f t="shared" si="9"/>
        <v>104.39999999999999</v>
      </c>
      <c r="X180" s="36">
        <f>IFERROR(IF(W180=0,"",ROUNDUP(W180/H180,0)*0.02175),"")</f>
        <v>0.26100000000000001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40</v>
      </c>
      <c r="W185" s="344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120</v>
      </c>
      <c r="W187" s="344">
        <f t="shared" si="9"/>
        <v>120</v>
      </c>
      <c r="X187" s="36">
        <f>IFERROR(IF(W187=0,"",ROUNDUP(W187/H187,0)*0.00753),"")</f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400</v>
      </c>
      <c r="W191" s="344">
        <f t="shared" si="9"/>
        <v>400.8</v>
      </c>
      <c r="X191" s="36">
        <f t="shared" si="10"/>
        <v>1.2575100000000001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400</v>
      </c>
      <c r="W192" s="344">
        <f t="shared" si="9"/>
        <v>400.8</v>
      </c>
      <c r="X192" s="36">
        <f t="shared" si="10"/>
        <v>1.2575100000000001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80</v>
      </c>
      <c r="W194" s="344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444.82758620689657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447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3.5365500000000005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1140</v>
      </c>
      <c r="W197" s="345">
        <f>IFERROR(SUM(W179:W195),"0")</f>
        <v>1148.3999999999999</v>
      </c>
      <c r="X197" s="37"/>
      <c r="Y197" s="346"/>
      <c r="Z197" s="346"/>
    </row>
    <row r="198" spans="1:53" ht="14.25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72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0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customHeight="1" x14ac:dyDescent="0.25">
      <c r="A210" s="372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41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5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8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9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72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50</v>
      </c>
      <c r="W244" s="344">
        <f>IFERROR(IF(V244="",0,CEILING((V244/$H244),1)*$H244),"")</f>
        <v>50.400000000000006</v>
      </c>
      <c r="X244" s="36">
        <f>IFERROR(IF(W244=0,"",ROUNDUP(W244/H244,0)*0.00753),"")</f>
        <v>9.0359999999999996E-2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150</v>
      </c>
      <c r="W245" s="344">
        <f>IFERROR(IF(V245="",0,CEILING((V245/$H245),1)*$H245),"")</f>
        <v>151.20000000000002</v>
      </c>
      <c r="X245" s="36">
        <f>IFERROR(IF(W245=0,"",ROUNDUP(W245/H245,0)*0.00753),"")</f>
        <v>0.27107999999999999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47.61904761904762</v>
      </c>
      <c r="W248" s="345">
        <f>IFERROR(W244/H244,"0")+IFERROR(W245/H245,"0")+IFERROR(W246/H246,"0")+IFERROR(W247/H247,"0")</f>
        <v>48</v>
      </c>
      <c r="X248" s="345">
        <f>IFERROR(IF(X244="",0,X244),"0")+IFERROR(IF(X245="",0,X245),"0")+IFERROR(IF(X246="",0,X246),"0")+IFERROR(IF(X247="",0,X247),"0")</f>
        <v>0.36143999999999998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200</v>
      </c>
      <c r="W249" s="345">
        <f>IFERROR(SUM(W244:W247),"0")</f>
        <v>201.60000000000002</v>
      </c>
      <c r="X249" s="37"/>
      <c r="Y249" s="346"/>
      <c r="Z249" s="346"/>
    </row>
    <row r="250" spans="1:53" ht="14.25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150</v>
      </c>
      <c r="W251" s="344">
        <f t="shared" ref="W251:W260" si="14">IFERROR(IF(V251="",0,CEILING((V251/$H251),1)*$H251),"")</f>
        <v>156</v>
      </c>
      <c r="X251" s="36">
        <f>IFERROR(IF(W251=0,"",ROUNDUP(W251/H251,0)*0.02175),"")</f>
        <v>0.43499999999999994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300</v>
      </c>
      <c r="W254" s="344">
        <f t="shared" si="14"/>
        <v>300.3</v>
      </c>
      <c r="X254" s="36">
        <f>IFERROR(IF(W254=0,"",ROUNDUP(W254/H254,0)*0.00753),"")</f>
        <v>1.0767900000000001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170</v>
      </c>
      <c r="W255" s="344">
        <f t="shared" si="14"/>
        <v>170.1</v>
      </c>
      <c r="X255" s="36">
        <f>IFERROR(IF(W255=0,"",ROUNDUP(W255/H255,0)*0.00753),"")</f>
        <v>0.60992999999999997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243.04029304029302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244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2.1217199999999998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620</v>
      </c>
      <c r="W262" s="345">
        <f>IFERROR(SUM(W251:W260),"0")</f>
        <v>626.4</v>
      </c>
      <c r="X262" s="37"/>
      <c r="Y262" s="346"/>
      <c r="Z262" s="346"/>
    </row>
    <row r="263" spans="1:53" ht="14.25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230</v>
      </c>
      <c r="W264" s="344">
        <f>IFERROR(IF(V264="",0,CEILING((V264/$H264),1)*$H264),"")</f>
        <v>235.20000000000002</v>
      </c>
      <c r="X264" s="36">
        <f>IFERROR(IF(W264=0,"",ROUNDUP(W264/H264,0)*0.02175),"")</f>
        <v>0.60899999999999999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1150</v>
      </c>
      <c r="W265" s="344">
        <f>IFERROR(IF(V265="",0,CEILING((V265/$H265),1)*$H265),"")</f>
        <v>1154.3999999999999</v>
      </c>
      <c r="X265" s="36">
        <f>IFERROR(IF(W265=0,"",ROUNDUP(W265/H265,0)*0.02175),"")</f>
        <v>3.2189999999999999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174.81684981684981</v>
      </c>
      <c r="W267" s="345">
        <f>IFERROR(W264/H264,"0")+IFERROR(W265/H265,"0")+IFERROR(W266/H266,"0")</f>
        <v>176</v>
      </c>
      <c r="X267" s="345">
        <f>IFERROR(IF(X264="",0,X264),"0")+IFERROR(IF(X265="",0,X265),"0")+IFERROR(IF(X266="",0,X266),"0")</f>
        <v>3.8279999999999998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1380</v>
      </c>
      <c r="W268" s="345">
        <f>IFERROR(SUM(W264:W266),"0")</f>
        <v>1389.6</v>
      </c>
      <c r="X268" s="37"/>
      <c r="Y268" s="346"/>
      <c r="Z268" s="346"/>
    </row>
    <row r="269" spans="1:53" ht="14.25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2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14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customHeight="1" x14ac:dyDescent="0.25">
      <c r="A281" s="372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100</v>
      </c>
      <c r="W283" s="344">
        <f t="shared" ref="W283:W290" si="15">IFERROR(IF(V283="",0,CEILING((V283/$H283),1)*$H283),"")</f>
        <v>108</v>
      </c>
      <c r="X283" s="36">
        <f>IFERROR(IF(W283=0,"",ROUNDUP(W283/H283,0)*0.02175),"")</f>
        <v>0.21749999999999997</v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100</v>
      </c>
      <c r="W287" s="344">
        <f t="shared" si="15"/>
        <v>104.39999999999999</v>
      </c>
      <c r="X287" s="36">
        <f>IFERROR(IF(W287=0,"",ROUNDUP(W287/H287,0)*0.02175),"")</f>
        <v>0.19574999999999998</v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17.879948914431672</v>
      </c>
      <c r="W291" s="345">
        <f>IFERROR(W283/H283,"0")+IFERROR(W284/H284,"0")+IFERROR(W285/H285,"0")+IFERROR(W286/H286,"0")+IFERROR(W287/H287,"0")+IFERROR(W288/H288,"0")+IFERROR(W289/H289,"0")+IFERROR(W290/H290,"0")</f>
        <v>19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0.41324999999999995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200</v>
      </c>
      <c r="W292" s="345">
        <f>IFERROR(SUM(W283:W290),"0")</f>
        <v>212.39999999999998</v>
      </c>
      <c r="X292" s="37"/>
      <c r="Y292" s="346"/>
      <c r="Z292" s="346"/>
    </row>
    <row r="293" spans="1:53" ht="14.25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72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25.5</v>
      </c>
      <c r="W312" s="344">
        <f>IFERROR(IF(V312="",0,CEILING((V312/$H312),1)*$H312),"")</f>
        <v>25.5</v>
      </c>
      <c r="X312" s="36">
        <f>IFERROR(IF(W312=0,"",ROUNDUP(W312/H312,0)*0.00753),"")</f>
        <v>7.5300000000000006E-2</v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10</v>
      </c>
      <c r="W313" s="345">
        <f>IFERROR(W312/H312,"0")</f>
        <v>10</v>
      </c>
      <c r="X313" s="345">
        <f>IFERROR(IF(X312="",0,X312),"0")</f>
        <v>7.5300000000000006E-2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25.5</v>
      </c>
      <c r="W314" s="345">
        <f>IFERROR(SUM(W312:W312),"0")</f>
        <v>25.5</v>
      </c>
      <c r="X314" s="37"/>
      <c r="Y314" s="346"/>
      <c r="Z314" s="346"/>
    </row>
    <row r="315" spans="1:53" ht="27.75" customHeight="1" x14ac:dyDescent="0.2">
      <c r="A315" s="396" t="s">
        <v>444</v>
      </c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48"/>
      <c r="Z315" s="48"/>
    </row>
    <row r="316" spans="1:53" ht="16.5" customHeight="1" x14ac:dyDescent="0.25">
      <c r="A316" s="372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96" t="s">
        <v>448</v>
      </c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48"/>
      <c r="Z321" s="48"/>
    </row>
    <row r="322" spans="1:53" ht="16.5" customHeight="1" x14ac:dyDescent="0.25">
      <c r="A322" s="372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1450</v>
      </c>
      <c r="W327" s="344">
        <f t="shared" si="16"/>
        <v>1455</v>
      </c>
      <c r="X327" s="36">
        <f>IFERROR(IF(W327=0,"",ROUNDUP(W327/H327,0)*0.02175),"")</f>
        <v>2.10975</v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1900</v>
      </c>
      <c r="W329" s="344">
        <f t="shared" si="16"/>
        <v>1905</v>
      </c>
      <c r="X329" s="36">
        <f>IFERROR(IF(W329=0,"",ROUNDUP(W329/H329,0)*0.02175),"")</f>
        <v>2.7622499999999999</v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223.33333333333334</v>
      </c>
      <c r="W332" s="345">
        <f>IFERROR(W324/H324,"0")+IFERROR(W325/H325,"0")+IFERROR(W326/H326,"0")+IFERROR(W327/H327,"0")+IFERROR(W328/H328,"0")+IFERROR(W329/H329,"0")+IFERROR(W330/H330,"0")+IFERROR(W331/H331,"0")</f>
        <v>224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4.8719999999999999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3350</v>
      </c>
      <c r="W333" s="345">
        <f>IFERROR(SUM(W324:W331),"0")</f>
        <v>3360</v>
      </c>
      <c r="X333" s="37"/>
      <c r="Y333" s="346"/>
      <c r="Z333" s="346"/>
    </row>
    <row r="334" spans="1:53" ht="14.25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9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200</v>
      </c>
      <c r="W346" s="344">
        <f>IFERROR(IF(V346="",0,CEILING((V346/$H346),1)*$H346),"")</f>
        <v>202.79999999999998</v>
      </c>
      <c r="X346" s="36">
        <f>IFERROR(IF(W346=0,"",ROUNDUP(W346/H346,0)*0.02175),"")</f>
        <v>0.5655</v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25.641025641025642</v>
      </c>
      <c r="W347" s="345">
        <f>IFERROR(W346/H346,"0")</f>
        <v>26</v>
      </c>
      <c r="X347" s="345">
        <f>IFERROR(IF(X346="",0,X346),"0")</f>
        <v>0.5655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200</v>
      </c>
      <c r="W348" s="345">
        <f>IFERROR(SUM(W346:W346),"0")</f>
        <v>202.79999999999998</v>
      </c>
      <c r="X348" s="37"/>
      <c r="Y348" s="346"/>
      <c r="Z348" s="346"/>
    </row>
    <row r="349" spans="1:53" ht="16.5" customHeight="1" x14ac:dyDescent="0.25">
      <c r="A349" s="372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4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380</v>
      </c>
      <c r="W366" s="344">
        <f>IFERROR(IF(V366="",0,CEILING((V366/$H366),1)*$H366),"")</f>
        <v>381.59999999999997</v>
      </c>
      <c r="X366" s="36">
        <f>IFERROR(IF(W366=0,"",ROUNDUP(W366/H366,0)*0.00753),"")</f>
        <v>1.1972700000000001</v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158.33333333333334</v>
      </c>
      <c r="W368" s="345">
        <f>IFERROR(W364/H364,"0")+IFERROR(W365/H365,"0")+IFERROR(W366/H366,"0")+IFERROR(W367/H367,"0")</f>
        <v>159</v>
      </c>
      <c r="X368" s="345">
        <f>IFERROR(IF(X364="",0,X364),"0")+IFERROR(IF(X365="",0,X365),"0")+IFERROR(IF(X366="",0,X366),"0")+IFERROR(IF(X367="",0,X367),"0")</f>
        <v>1.1972700000000001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380</v>
      </c>
      <c r="W369" s="345">
        <f>IFERROR(SUM(W364:W367),"0")</f>
        <v>381.59999999999997</v>
      </c>
      <c r="X369" s="37"/>
      <c r="Y369" s="346"/>
      <c r="Z369" s="346"/>
    </row>
    <row r="370" spans="1:53" ht="14.25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96" t="s">
        <v>501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48"/>
      <c r="Z374" s="48"/>
    </row>
    <row r="375" spans="1:53" ht="16.5" customHeight="1" x14ac:dyDescent="0.25">
      <c r="A375" s="372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150</v>
      </c>
      <c r="W382" s="344">
        <f t="shared" ref="W382:W394" si="17">IFERROR(IF(V382="",0,CEILING((V382/$H382),1)*$H382),"")</f>
        <v>151.20000000000002</v>
      </c>
      <c r="X382" s="36">
        <f>IFERROR(IF(W382=0,"",ROUNDUP(W382/H382,0)*0.00753),"")</f>
        <v>0.27107999999999999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100</v>
      </c>
      <c r="W383" s="344">
        <f t="shared" si="17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200</v>
      </c>
      <c r="W384" s="344">
        <f t="shared" si="17"/>
        <v>201.60000000000002</v>
      </c>
      <c r="X384" s="36">
        <f>IFERROR(IF(W384=0,"",ROUNDUP(W384/H384,0)*0.00753),"")</f>
        <v>0.36143999999999998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224</v>
      </c>
      <c r="W385" s="344">
        <f t="shared" si="17"/>
        <v>225.12</v>
      </c>
      <c r="X385" s="36">
        <f>IFERROR(IF(W385=0,"",ROUNDUP(W385/H385,0)*0.00753),"")</f>
        <v>1.00902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52.5</v>
      </c>
      <c r="W387" s="344">
        <f t="shared" si="17"/>
        <v>52.5</v>
      </c>
      <c r="X387" s="36">
        <f t="shared" si="18"/>
        <v>0.1255</v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265.47619047619048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267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1.9477599999999999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726.5</v>
      </c>
      <c r="W396" s="345">
        <f>IFERROR(SUM(W382:W394),"0")</f>
        <v>731.22</v>
      </c>
      <c r="X396" s="37"/>
      <c r="Y396" s="346"/>
      <c r="Z396" s="346"/>
    </row>
    <row r="397" spans="1:53" ht="14.25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customHeight="1" x14ac:dyDescent="0.25">
      <c r="A415" s="372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60</v>
      </c>
      <c r="W422" s="344">
        <f t="shared" ref="W422:W428" si="19">IFERROR(IF(V422="",0,CEILING((V422/$H422),1)*$H422),"")</f>
        <v>63</v>
      </c>
      <c r="X422" s="36">
        <f>IFERROR(IF(W422=0,"",ROUNDUP(W422/H422,0)*0.00753),"")</f>
        <v>0.11295000000000001</v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14.285714285714285</v>
      </c>
      <c r="W429" s="345">
        <f>IFERROR(W422/H422,"0")+IFERROR(W423/H423,"0")+IFERROR(W424/H424,"0")+IFERROR(W425/H425,"0")+IFERROR(W426/H426,"0")+IFERROR(W427/H427,"0")+IFERROR(W428/H428,"0")</f>
        <v>15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0.11295000000000001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60</v>
      </c>
      <c r="W430" s="345">
        <f>IFERROR(SUM(W422:W428),"0")</f>
        <v>63</v>
      </c>
      <c r="X430" s="37"/>
      <c r="Y430" s="346"/>
      <c r="Z430" s="346"/>
    </row>
    <row r="431" spans="1:53" ht="14.25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customHeight="1" x14ac:dyDescent="0.2">
      <c r="A439" s="396" t="s">
        <v>577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48"/>
      <c r="Z439" s="48"/>
    </row>
    <row r="440" spans="1:53" ht="16.5" customHeight="1" x14ac:dyDescent="0.25">
      <c r="A440" s="372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480</v>
      </c>
      <c r="W442" s="344">
        <f t="shared" ref="W442:W454" si="20">IFERROR(IF(V442="",0,CEILING((V442/$H442),1)*$H442),"")</f>
        <v>480.48</v>
      </c>
      <c r="X442" s="36">
        <f t="shared" ref="X442:X447" si="21">IFERROR(IF(W442=0,"",ROUNDUP(W442/H442,0)*0.01196),"")</f>
        <v>1.08836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980</v>
      </c>
      <c r="W444" s="344">
        <f t="shared" si="20"/>
        <v>982.08</v>
      </c>
      <c r="X444" s="36">
        <f t="shared" si="21"/>
        <v>2.2245599999999999</v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77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3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00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276.5151515151515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277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3.3129200000000001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1460</v>
      </c>
      <c r="W456" s="345">
        <f>IFERROR(SUM(W442:W454),"0")</f>
        <v>1462.56</v>
      </c>
      <c r="X456" s="37"/>
      <c r="Y456" s="346"/>
      <c r="Z456" s="346"/>
    </row>
    <row r="457" spans="1:53" ht="14.25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96" t="s">
        <v>627</v>
      </c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48"/>
      <c r="Z477" s="48"/>
    </row>
    <row r="478" spans="1:53" ht="16.5" customHeight="1" x14ac:dyDescent="0.25">
      <c r="A478" s="372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9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55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3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43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1400</v>
      </c>
      <c r="W483" s="344">
        <f>IFERROR(IF(V483="",0,CEILING((V483/$H483),1)*$H483),"")</f>
        <v>1404</v>
      </c>
      <c r="X483" s="36">
        <f>IFERROR(IF(W483=0,"",ROUNDUP(W483/H483,0)*0.02175),"")</f>
        <v>2.5447499999999996</v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2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116.66666666666667</v>
      </c>
      <c r="W485" s="345">
        <f>IFERROR(W480/H480,"0")+IFERROR(W481/H481,"0")+IFERROR(W482/H482,"0")+IFERROR(W483/H483,"0")+IFERROR(W484/H484,"0")</f>
        <v>117</v>
      </c>
      <c r="X485" s="345">
        <f>IFERROR(IF(X480="",0,X480),"0")+IFERROR(IF(X481="",0,X481),"0")+IFERROR(IF(X482="",0,X482),"0")+IFERROR(IF(X483="",0,X483),"0")+IFERROR(IF(X484="",0,X484),"0")</f>
        <v>2.5447499999999996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1400</v>
      </c>
      <c r="W486" s="345">
        <f>IFERROR(SUM(W480:W484),"0")</f>
        <v>1404</v>
      </c>
      <c r="X486" s="37"/>
      <c r="Y486" s="346"/>
      <c r="Z486" s="346"/>
    </row>
    <row r="487" spans="1:53" ht="14.25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25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7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5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54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0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2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230</v>
      </c>
      <c r="W500" s="344">
        <f>IFERROR(IF(V500="",0,CEILING((V500/$H500),1)*$H500),"")</f>
        <v>234</v>
      </c>
      <c r="X500" s="36">
        <f>IFERROR(IF(W500=0,"",ROUNDUP(W500/H500,0)*0.02175),"")</f>
        <v>0.65249999999999997</v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86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9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8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1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29.487179487179489</v>
      </c>
      <c r="W505" s="345">
        <f>IFERROR(W500/H500,"0")+IFERROR(W501/H501,"0")+IFERROR(W502/H502,"0")+IFERROR(W503/H503,"0")+IFERROR(W504/H504,"0")</f>
        <v>30</v>
      </c>
      <c r="X505" s="345">
        <f>IFERROR(IF(X500="",0,X500),"0")+IFERROR(IF(X501="",0,X501),"0")+IFERROR(IF(X502="",0,X502),"0")+IFERROR(IF(X503="",0,X503),"0")+IFERROR(IF(X504="",0,X504),"0")</f>
        <v>0.65249999999999997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230</v>
      </c>
      <c r="W506" s="345">
        <f>IFERROR(SUM(W500:W504),"0")</f>
        <v>234</v>
      </c>
      <c r="X506" s="37"/>
      <c r="Y506" s="346"/>
      <c r="Z506" s="346"/>
    </row>
    <row r="507" spans="1:53" ht="15" customHeight="1" x14ac:dyDescent="0.2">
      <c r="A507" s="570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406"/>
      <c r="N507" s="436" t="s">
        <v>676</v>
      </c>
      <c r="O507" s="437"/>
      <c r="P507" s="437"/>
      <c r="Q507" s="437"/>
      <c r="R507" s="437"/>
      <c r="S507" s="437"/>
      <c r="T507" s="438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17592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17687.079999999998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406"/>
      <c r="N508" s="436" t="s">
        <v>677</v>
      </c>
      <c r="O508" s="437"/>
      <c r="P508" s="437"/>
      <c r="Q508" s="437"/>
      <c r="R508" s="437"/>
      <c r="S508" s="437"/>
      <c r="T508" s="438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18815.535659870144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18916.817999999992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406"/>
      <c r="N509" s="436" t="s">
        <v>678</v>
      </c>
      <c r="O509" s="437"/>
      <c r="P509" s="437"/>
      <c r="Q509" s="437"/>
      <c r="R509" s="437"/>
      <c r="S509" s="437"/>
      <c r="T509" s="438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406"/>
      <c r="N510" s="436" t="s">
        <v>680</v>
      </c>
      <c r="O510" s="437"/>
      <c r="P510" s="437"/>
      <c r="Q510" s="437"/>
      <c r="R510" s="437"/>
      <c r="S510" s="437"/>
      <c r="T510" s="438"/>
      <c r="U510" s="37" t="s">
        <v>65</v>
      </c>
      <c r="V510" s="345">
        <f>GrossWeightTotal+PalletQtyTotal*25</f>
        <v>19690.535659870144</v>
      </c>
      <c r="W510" s="345">
        <f>GrossWeightTotalR+PalletQtyTotalR*25</f>
        <v>19791.817999999992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406"/>
      <c r="N511" s="436" t="s">
        <v>681</v>
      </c>
      <c r="O511" s="437"/>
      <c r="P511" s="437"/>
      <c r="Q511" s="437"/>
      <c r="R511" s="437"/>
      <c r="S511" s="437"/>
      <c r="T511" s="438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3020.012267426061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3034</v>
      </c>
      <c r="X511" s="37"/>
      <c r="Y511" s="346"/>
      <c r="Z511" s="346"/>
    </row>
    <row r="512" spans="1:53" ht="14.25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406"/>
      <c r="N512" s="436" t="s">
        <v>682</v>
      </c>
      <c r="O512" s="437"/>
      <c r="P512" s="437"/>
      <c r="Q512" s="437"/>
      <c r="R512" s="437"/>
      <c r="S512" s="437"/>
      <c r="T512" s="438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40.946400000000004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0" t="s">
        <v>96</v>
      </c>
      <c r="D514" s="539"/>
      <c r="E514" s="539"/>
      <c r="F514" s="390"/>
      <c r="G514" s="360" t="s">
        <v>226</v>
      </c>
      <c r="H514" s="539"/>
      <c r="I514" s="539"/>
      <c r="J514" s="539"/>
      <c r="K514" s="539"/>
      <c r="L514" s="539"/>
      <c r="M514" s="539"/>
      <c r="N514" s="539"/>
      <c r="O514" s="390"/>
      <c r="P514" s="336" t="s">
        <v>444</v>
      </c>
      <c r="Q514" s="360" t="s">
        <v>448</v>
      </c>
      <c r="R514" s="390"/>
      <c r="S514" s="360" t="s">
        <v>501</v>
      </c>
      <c r="T514" s="390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7" t="s">
        <v>685</v>
      </c>
      <c r="B515" s="360" t="s">
        <v>59</v>
      </c>
      <c r="C515" s="360" t="s">
        <v>97</v>
      </c>
      <c r="D515" s="360" t="s">
        <v>105</v>
      </c>
      <c r="E515" s="360" t="s">
        <v>96</v>
      </c>
      <c r="F515" s="360" t="s">
        <v>218</v>
      </c>
      <c r="G515" s="360" t="s">
        <v>227</v>
      </c>
      <c r="H515" s="360" t="s">
        <v>234</v>
      </c>
      <c r="I515" s="360" t="s">
        <v>253</v>
      </c>
      <c r="J515" s="360" t="s">
        <v>312</v>
      </c>
      <c r="K515" s="337"/>
      <c r="L515" s="360" t="s">
        <v>315</v>
      </c>
      <c r="M515" s="360" t="s">
        <v>335</v>
      </c>
      <c r="N515" s="360" t="s">
        <v>417</v>
      </c>
      <c r="O515" s="360" t="s">
        <v>435</v>
      </c>
      <c r="P515" s="360" t="s">
        <v>445</v>
      </c>
      <c r="Q515" s="360" t="s">
        <v>449</v>
      </c>
      <c r="R515" s="360" t="s">
        <v>476</v>
      </c>
      <c r="S515" s="360" t="s">
        <v>502</v>
      </c>
      <c r="T515" s="360" t="s">
        <v>553</v>
      </c>
      <c r="U515" s="360" t="s">
        <v>577</v>
      </c>
      <c r="V515" s="360" t="s">
        <v>628</v>
      </c>
      <c r="Z515" s="52"/>
      <c r="AC515" s="337"/>
    </row>
    <row r="516" spans="1:29" ht="13.5" customHeight="1" thickBot="1" x14ac:dyDescent="0.25">
      <c r="A516" s="628"/>
      <c r="B516" s="361"/>
      <c r="C516" s="361"/>
      <c r="D516" s="361"/>
      <c r="E516" s="361"/>
      <c r="F516" s="361"/>
      <c r="G516" s="361"/>
      <c r="H516" s="361"/>
      <c r="I516" s="361"/>
      <c r="J516" s="361"/>
      <c r="K516" s="337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486.00000000000006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2820.7</v>
      </c>
      <c r="F517" s="46">
        <f>IFERROR(W133*1,"0")+IFERROR(W134*1,"0")+IFERROR(W135*1,"0")+IFERROR(W136*1,"0")</f>
        <v>2937.3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1148.3999999999999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2217.6</v>
      </c>
      <c r="N517" s="46">
        <f>IFERROR(W283*1,"0")+IFERROR(W284*1,"0")+IFERROR(W285*1,"0")+IFERROR(W286*1,"0")+IFERROR(W287*1,"0")+IFERROR(W288*1,"0")+IFERROR(W289*1,"0")+IFERROR(W290*1,"0")+IFERROR(W294*1,"0")+IFERROR(W295*1,"0")</f>
        <v>212.39999999999998</v>
      </c>
      <c r="O517" s="46">
        <f>IFERROR(W300*1,"0")+IFERROR(W304*1,"0")+IFERROR(W308*1,"0")+IFERROR(W312*1,"0")</f>
        <v>25.5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3562.8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381.59999999999997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731.22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63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1462.56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1638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N136:R136"/>
    <mergeCell ref="N185:R185"/>
    <mergeCell ref="N312:R312"/>
    <mergeCell ref="D244:E244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2:R32"/>
    <mergeCell ref="N330:R330"/>
    <mergeCell ref="N97:R97"/>
    <mergeCell ref="N43:T43"/>
    <mergeCell ref="N187:R187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T6:U9"/>
    <mergeCell ref="N77:R77"/>
    <mergeCell ref="A415:X415"/>
    <mergeCell ref="N29:R29"/>
    <mergeCell ref="N31:R31"/>
    <mergeCell ref="D68:E68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D52:E52"/>
    <mergeCell ref="D27:E27"/>
    <mergeCell ref="N15:R16"/>
    <mergeCell ref="D116:E116"/>
    <mergeCell ref="N194:R194"/>
    <mergeCell ref="D91:E91"/>
    <mergeCell ref="A42:M43"/>
    <mergeCell ref="D93:E93"/>
    <mergeCell ref="N99:R99"/>
    <mergeCell ref="N74:R74"/>
    <mergeCell ref="N101:R101"/>
    <mergeCell ref="D109:E109"/>
    <mergeCell ref="N76:R7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2024-02-09T08:13:42Z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