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72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заказа'!$U$253:$U$253</definedName>
    <definedName name="GrossWeightTotalR">'Бланк заказа'!$V$253:$V$253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заказа'!$U$254:$U$254</definedName>
    <definedName name="PalletQtyTotalR">'Бланк заказа'!$V$254:$V$254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заказа'!$B$157:$B$157</definedName>
    <definedName name="ProductId56">'Бланк заказа'!$B$158:$B$158</definedName>
    <definedName name="ProductId57">'Бланк заказа'!$B$164:$B$164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заказа'!$U$89:$U$89</definedName>
    <definedName name="SalesQty32">'Бланк заказа'!$U$90:$U$90</definedName>
    <definedName name="SalesQty33">'Бланк заказа'!$U$91:$U$91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заказа'!$U$104:$U$104</definedName>
    <definedName name="SalesQty39">'Бланк заказа'!$U$105:$U$105</definedName>
    <definedName name="SalesQty4">'Бланк заказа'!$U$30:$U$30</definedName>
    <definedName name="SalesQty40">'Бланк заказа'!$U$110:$U$110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заказа'!$U$118:$U$118</definedName>
    <definedName name="SalesQty45">'Бланк заказа'!$U$123:$U$123</definedName>
    <definedName name="SalesQty46">'Бланк заказа'!$U$128:$U$128</definedName>
    <definedName name="SalesQty47">'Бланк заказа'!$U$129:$U$129</definedName>
    <definedName name="SalesQty48">'Бланк заказа'!$U$134:$U$134</definedName>
    <definedName name="SalesQty49">'Бланк заказа'!$U$140:$U$140</definedName>
    <definedName name="SalesQty5">'Бланк заказа'!$U$31:$U$31</definedName>
    <definedName name="SalesQty50">'Бланк заказа'!$U$145:$U$145</definedName>
    <definedName name="SalesQty51">'Бланк заказа'!$U$150:$U$150</definedName>
    <definedName name="SalesQty52">'Бланк заказа'!$U$151:$U$151</definedName>
    <definedName name="SalesQty53">'Бланк заказа'!$U$152:$U$152</definedName>
    <definedName name="SalesQty54">'Бланк заказа'!$U$153:$U$153</definedName>
    <definedName name="SalesQty55">'Бланк заказа'!$U$157:$U$157</definedName>
    <definedName name="SalesQty56">'Бланк заказа'!$U$158:$U$158</definedName>
    <definedName name="SalesQty57">'Бланк заказа'!$U$164:$U$164</definedName>
    <definedName name="SalesQty58">'Бланк заказа'!$U$165:$U$165</definedName>
    <definedName name="SalesQty59">'Бланк заказа'!$U$170:$U$170</definedName>
    <definedName name="SalesQty6">'Бланк заказа'!$U$36:$U$36</definedName>
    <definedName name="SalesQty60">'Бланк заказа'!$U$175:$U$175</definedName>
    <definedName name="SalesQty61">'Бланк заказа'!$U$181:$U$181</definedName>
    <definedName name="SalesQty62">'Бланк заказа'!$U$186:$U$186</definedName>
    <definedName name="SalesQty63">'Бланк заказа'!$U$191:$U$191</definedName>
    <definedName name="SalesQty64">'Бланк заказа'!$U$192:$U$192</definedName>
    <definedName name="SalesQty65">'Бланк заказа'!$U$193:$U$193</definedName>
    <definedName name="SalesQty66">'Бланк заказа'!$U$194:$U$194</definedName>
    <definedName name="SalesQty67">'Бланк заказа'!$U$199:$U$199</definedName>
    <definedName name="SalesQty68">'Бланк заказа'!$U$204:$U$204</definedName>
    <definedName name="SalesQty69">'Бланк заказа'!$U$205:$U$205</definedName>
    <definedName name="SalesQty7">'Бланк заказа'!$U$37:$U$37</definedName>
    <definedName name="SalesQty70">'Бланк заказа'!$U$211:$U$211</definedName>
    <definedName name="SalesQty71">'Бланк заказа'!$U$217:$U$217</definedName>
    <definedName name="SalesQty72">'Бланк заказа'!$U$222:$U$222</definedName>
    <definedName name="SalesQty73">'Бланк заказа'!$U$228:$U$228</definedName>
    <definedName name="SalesQty74">'Бланк заказа'!$U$232:$U$232</definedName>
    <definedName name="SalesQty75">'Бланк заказа'!$U$236:$U$236</definedName>
    <definedName name="SalesQty76">'Бланк заказа'!$U$237:$U$237</definedName>
    <definedName name="SalesQty77">'Бланк заказа'!$U$238:$U$238</definedName>
    <definedName name="SalesQty78">'Бланк заказа'!$U$242:$U$242</definedName>
    <definedName name="SalesQty79">'Бланк заказа'!$U$243:$U$243</definedName>
    <definedName name="SalesQty8">'Бланк заказа'!$U$38:$U$38</definedName>
    <definedName name="SalesQty80">'Бланк заказа'!$U$244:$U$244</definedName>
    <definedName name="SalesQty81">'Бланк заказа'!$U$245:$U$245</definedName>
    <definedName name="SalesQty82">'Бланк заказа'!$U$246:$U$246</definedName>
    <definedName name="SalesQty83">'Бланк заказа'!$U$247:$U$247</definedName>
    <definedName name="SalesQty84">'Бланк заказа'!$U$248:$U$248</definedName>
    <definedName name="SalesQty85">'Бланк заказа'!$U$249:$U$249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заказа'!$V$89:$V$89</definedName>
    <definedName name="SalesRoundBox32">'Бланк заказа'!$V$90:$V$90</definedName>
    <definedName name="SalesRoundBox33">'Бланк заказа'!$V$91:$V$91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заказа'!$V$104:$V$104</definedName>
    <definedName name="SalesRoundBox39">'Бланк заказа'!$V$105:$V$105</definedName>
    <definedName name="SalesRoundBox4">'Бланк заказа'!$V$30:$V$30</definedName>
    <definedName name="SalesRoundBox40">'Бланк заказа'!$V$110:$V$110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заказа'!$V$118:$V$118</definedName>
    <definedName name="SalesRoundBox45">'Бланк заказа'!$V$123:$V$123</definedName>
    <definedName name="SalesRoundBox46">'Бланк заказа'!$V$128:$V$128</definedName>
    <definedName name="SalesRoundBox47">'Бланк заказа'!$V$129:$V$129</definedName>
    <definedName name="SalesRoundBox48">'Бланк заказа'!$V$134:$V$134</definedName>
    <definedName name="SalesRoundBox49">'Бланк заказа'!$V$140:$V$140</definedName>
    <definedName name="SalesRoundBox5">'Бланк заказа'!$V$31:$V$31</definedName>
    <definedName name="SalesRoundBox50">'Бланк заказа'!$V$145:$V$145</definedName>
    <definedName name="SalesRoundBox51">'Бланк заказа'!$V$150:$V$150</definedName>
    <definedName name="SalesRoundBox52">'Бланк заказа'!$V$151:$V$151</definedName>
    <definedName name="SalesRoundBox53">'Бланк заказа'!$V$152:$V$152</definedName>
    <definedName name="SalesRoundBox54">'Бланк заказа'!$V$153:$V$153</definedName>
    <definedName name="SalesRoundBox55">'Бланк заказа'!$V$157:$V$157</definedName>
    <definedName name="SalesRoundBox56">'Бланк заказа'!$V$158:$V$158</definedName>
    <definedName name="SalesRoundBox57">'Бланк заказа'!$V$164:$V$164</definedName>
    <definedName name="SalesRoundBox58">'Бланк заказа'!$V$165:$V$165</definedName>
    <definedName name="SalesRoundBox59">'Бланк заказа'!$V$170:$V$170</definedName>
    <definedName name="SalesRoundBox6">'Бланк заказа'!$V$36:$V$36</definedName>
    <definedName name="SalesRoundBox60">'Бланк заказа'!$V$175:$V$175</definedName>
    <definedName name="SalesRoundBox61">'Бланк заказа'!$V$181:$V$181</definedName>
    <definedName name="SalesRoundBox62">'Бланк заказа'!$V$186:$V$186</definedName>
    <definedName name="SalesRoundBox63">'Бланк заказа'!$V$191:$V$191</definedName>
    <definedName name="SalesRoundBox64">'Бланк заказа'!$V$192:$V$192</definedName>
    <definedName name="SalesRoundBox65">'Бланк заказа'!$V$193:$V$193</definedName>
    <definedName name="SalesRoundBox66">'Бланк заказа'!$V$194:$V$194</definedName>
    <definedName name="SalesRoundBox67">'Бланк заказа'!$V$199:$V$199</definedName>
    <definedName name="SalesRoundBox68">'Бланк заказа'!$V$204:$V$204</definedName>
    <definedName name="SalesRoundBox69">'Бланк заказа'!$V$205:$V$205</definedName>
    <definedName name="SalesRoundBox7">'Бланк заказа'!$V$37:$V$37</definedName>
    <definedName name="SalesRoundBox70">'Бланк заказа'!$V$211:$V$211</definedName>
    <definedName name="SalesRoundBox71">'Бланк заказа'!$V$217:$V$217</definedName>
    <definedName name="SalesRoundBox72">'Бланк заказа'!$V$222:$V$222</definedName>
    <definedName name="SalesRoundBox73">'Бланк заказа'!$V$228:$V$228</definedName>
    <definedName name="SalesRoundBox74">'Бланк заказа'!$V$232:$V$232</definedName>
    <definedName name="SalesRoundBox75">'Бланк заказа'!$V$236:$V$236</definedName>
    <definedName name="SalesRoundBox76">'Бланк заказа'!$V$237:$V$237</definedName>
    <definedName name="SalesRoundBox77">'Бланк заказа'!$V$238:$V$238</definedName>
    <definedName name="SalesRoundBox78">'Бланк заказа'!$V$242:$V$242</definedName>
    <definedName name="SalesRoundBox79">'Бланк заказа'!$V$243:$V$243</definedName>
    <definedName name="SalesRoundBox8">'Бланк заказа'!$V$38:$V$38</definedName>
    <definedName name="SalesRoundBox80">'Бланк заказа'!$V$244:$V$244</definedName>
    <definedName name="SalesRoundBox81">'Бланк заказа'!$V$245:$V$245</definedName>
    <definedName name="SalesRoundBox82">'Бланк заказа'!$V$246:$V$246</definedName>
    <definedName name="SalesRoundBox83">'Бланк заказа'!$V$247:$V$247</definedName>
    <definedName name="SalesRoundBox84">'Бланк заказа'!$V$248:$V$248</definedName>
    <definedName name="SalesRoundBox85">'Бланк заказа'!$V$249:$V$249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заказа'!$T$89:$T$89</definedName>
    <definedName name="UnitOfMeasure32">'Бланк заказа'!$T$90:$T$90</definedName>
    <definedName name="UnitOfMeasure33">'Бланк заказа'!$T$91:$T$91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заказа'!$T$104:$T$104</definedName>
    <definedName name="UnitOfMeasure39">'Бланк заказа'!$T$105:$T$105</definedName>
    <definedName name="UnitOfMeasure4">'Бланк заказа'!$T$30:$T$30</definedName>
    <definedName name="UnitOfMeasure40">'Бланк заказа'!$T$110:$T$110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заказа'!$T$118:$T$118</definedName>
    <definedName name="UnitOfMeasure45">'Бланк заказа'!$T$123:$T$123</definedName>
    <definedName name="UnitOfMeasure46">'Бланк заказа'!$T$128:$T$128</definedName>
    <definedName name="UnitOfMeasure47">'Бланк заказа'!$T$129:$T$129</definedName>
    <definedName name="UnitOfMeasure48">'Бланк заказа'!$T$134:$T$134</definedName>
    <definedName name="UnitOfMeasure49">'Бланк заказа'!$T$140:$T$140</definedName>
    <definedName name="UnitOfMeasure5">'Бланк заказа'!$T$31:$T$31</definedName>
    <definedName name="UnitOfMeasure50">'Бланк заказа'!$T$145:$T$145</definedName>
    <definedName name="UnitOfMeasure51">'Бланк заказа'!$T$150:$T$150</definedName>
    <definedName name="UnitOfMeasure52">'Бланк заказа'!$T$151:$T$151</definedName>
    <definedName name="UnitOfMeasure53">'Бланк заказа'!$T$152:$T$152</definedName>
    <definedName name="UnitOfMeasure54">'Бланк заказа'!$T$153:$T$153</definedName>
    <definedName name="UnitOfMeasure55">'Бланк заказа'!$T$157:$T$157</definedName>
    <definedName name="UnitOfMeasure56">'Бланк заказа'!$T$158:$T$158</definedName>
    <definedName name="UnitOfMeasure57">'Бланк заказа'!$T$164:$T$164</definedName>
    <definedName name="UnitOfMeasure58">'Бланк заказа'!$T$165:$T$165</definedName>
    <definedName name="UnitOfMeasure59">'Бланк заказа'!$T$170:$T$170</definedName>
    <definedName name="UnitOfMeasure6">'Бланк заказа'!$T$36:$T$36</definedName>
    <definedName name="UnitOfMeasure60">'Бланк заказа'!$T$175:$T$175</definedName>
    <definedName name="UnitOfMeasure61">'Бланк заказа'!$T$181:$T$181</definedName>
    <definedName name="UnitOfMeasure62">'Бланк заказа'!$T$186:$T$186</definedName>
    <definedName name="UnitOfMeasure63">'Бланк заказа'!$T$191:$T$191</definedName>
    <definedName name="UnitOfMeasure64">'Бланк заказа'!$T$192:$T$192</definedName>
    <definedName name="UnitOfMeasure65">'Бланк заказа'!$T$193:$T$193</definedName>
    <definedName name="UnitOfMeasure66">'Бланк заказа'!$T$194:$T$194</definedName>
    <definedName name="UnitOfMeasure67">'Бланк заказа'!$T$199:$T$199</definedName>
    <definedName name="UnitOfMeasure68">'Бланк заказа'!$T$204:$T$204</definedName>
    <definedName name="UnitOfMeasure69">'Бланк заказа'!$T$205:$T$205</definedName>
    <definedName name="UnitOfMeasure7">'Бланк заказа'!$T$37:$T$37</definedName>
    <definedName name="UnitOfMeasure70">'Бланк заказа'!$T$211:$T$211</definedName>
    <definedName name="UnitOfMeasure71">'Бланк заказа'!$T$217:$T$217</definedName>
    <definedName name="UnitOfMeasure72">'Бланк заказа'!$T$222:$T$222</definedName>
    <definedName name="UnitOfMeasure73">'Бланк заказа'!$T$228:$T$228</definedName>
    <definedName name="UnitOfMeasure74">'Бланк заказа'!$T$232:$T$232</definedName>
    <definedName name="UnitOfMeasure75">'Бланк заказа'!$T$236:$T$236</definedName>
    <definedName name="UnitOfMeasure76">'Бланк заказа'!$T$237:$T$237</definedName>
    <definedName name="UnitOfMeasure77">'Бланк заказа'!$T$238:$T$238</definedName>
    <definedName name="UnitOfMeasure78">'Бланк заказа'!$T$242:$T$242</definedName>
    <definedName name="UnitOfMeasure79">'Бланк заказа'!$T$243:$T$243</definedName>
    <definedName name="UnitOfMeasure8">'Бланк заказа'!$T$38:$T$38</definedName>
    <definedName name="UnitOfMeasure80">'Бланк заказа'!$T$244:$T$244</definedName>
    <definedName name="UnitOfMeasure81">'Бланк заказа'!$T$245:$T$245</definedName>
    <definedName name="UnitOfMeasure82">'Бланк заказа'!$T$246:$T$246</definedName>
    <definedName name="UnitOfMeasure83">'Бланк заказа'!$T$247:$T$247</definedName>
    <definedName name="UnitOfMeasure84">'Бланк заказа'!$T$248:$T$248</definedName>
    <definedName name="UnitOfMeasure85">'Бланк заказа'!$T$249:$T$249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66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9">
      <c r="A1" s="48" t="n"/>
      <c r="B1" s="48" t="n"/>
      <c r="C1" s="48" t="n"/>
      <c r="D1" s="161" t="inlineStr">
        <is>
          <t xml:space="preserve">  БЛАНК ЗАКАЗА </t>
        </is>
      </c>
      <c r="G1" s="14" t="inlineStr">
        <is>
          <t>ЗПФ</t>
        </is>
      </c>
      <c r="H1" s="161" t="inlineStr">
        <is>
          <t>на отгрузку продукции с ООО Трейд-Сервис с</t>
        </is>
      </c>
      <c r="O1" s="162" t="inlineStr">
        <is>
          <t>25.10.2023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9">
      <c r="A2" s="34" t="inlineStr">
        <is>
          <t>бланк создан</t>
        </is>
      </c>
      <c r="B2" s="35" t="inlineStr">
        <is>
          <t>24.10.2023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9">
      <c r="A5" s="165" t="inlineStr">
        <is>
          <t xml:space="preserve">Ваш контактный телефон и имя: </t>
        </is>
      </c>
      <c r="B5" s="322" t="n"/>
      <c r="C5" s="323" t="n"/>
      <c r="D5" s="166" t="n"/>
      <c r="E5" s="324" t="n"/>
      <c r="F5" s="167" t="inlineStr">
        <is>
          <t>Комментарий к заказу:</t>
        </is>
      </c>
      <c r="G5" s="323" t="n"/>
      <c r="H5" s="166" t="n"/>
      <c r="I5" s="325" t="n"/>
      <c r="J5" s="325" t="n"/>
      <c r="K5" s="324" t="n"/>
      <c r="M5" s="29" t="inlineStr">
        <is>
          <t>Дата загрузки</t>
        </is>
      </c>
      <c r="N5" s="326" t="n">
        <v>45226</v>
      </c>
      <c r="O5" s="327" t="n"/>
      <c r="Q5" s="170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199">
      <c r="A6" s="165" t="inlineStr">
        <is>
          <t>Адрес доставки:</t>
        </is>
      </c>
      <c r="B6" s="322" t="n"/>
      <c r="C6" s="323" t="n"/>
      <c r="D6" s="173" t="inlineStr">
        <is>
          <t>ЛП, ООО, Крым Респ, Симферополь г, Данилова ул, 43В, лит В, офис 4,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174">
        <f>IF(N5=0," ",CHOOSE(WEEKDAY(N5,2),"Понедельник","Вторник","Среда","Четверг","Пятница","Суббота","Воскресенье"))</f>
        <v/>
      </c>
      <c r="O6" s="331" t="n"/>
      <c r="Q6" s="176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199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199">
      <c r="A8" s="186" t="inlineStr">
        <is>
          <t>Адрес сдачи груза:</t>
        </is>
      </c>
      <c r="B8" s="339" t="n"/>
      <c r="C8" s="340" t="n"/>
      <c r="D8" s="187" t="inlineStr">
        <is>
          <t>295021Российская Федерация, Крым Респ, Симферополь г, Данилова ул, 43В, лит В, офис 4,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188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199">
      <c r="A9" s="1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0" t="inlineStr"/>
      <c r="E9" s="3" t="n"/>
      <c r="F9" s="1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9">
      <c r="A10" s="1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0" t="n"/>
      <c r="E10" s="3" t="n"/>
      <c r="F10" s="1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8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8" t="n"/>
      <c r="O11" s="327" t="n"/>
      <c r="R11" s="29" t="inlineStr">
        <is>
          <t>Тип заказа</t>
        </is>
      </c>
      <c r="S11" s="196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9">
      <c r="A12" s="197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198" t="n"/>
      <c r="O12" s="336" t="n"/>
      <c r="P12" s="28" t="n"/>
      <c r="R12" s="29" t="inlineStr"/>
      <c r="S12" s="199" t="n"/>
      <c r="T12" s="1" t="n"/>
      <c r="Y12" s="60" t="n"/>
      <c r="Z12" s="60" t="n"/>
      <c r="AA12" s="60" t="n"/>
    </row>
    <row r="13" ht="23.25" customFormat="1" customHeight="1" s="199">
      <c r="A13" s="19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196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9">
      <c r="A14" s="197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9">
      <c r="A15" s="200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02" t="inlineStr">
        <is>
          <t>Кликните на продукт, чтобы просмотреть изображение</t>
        </is>
      </c>
      <c r="U15" s="199" t="n"/>
      <c r="V15" s="199" t="n"/>
      <c r="W15" s="199" t="n"/>
      <c r="X15" s="19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4" t="inlineStr">
        <is>
          <t>Код единицы продаж</t>
        </is>
      </c>
      <c r="B17" s="204" t="inlineStr">
        <is>
          <t>Код продукта</t>
        </is>
      </c>
      <c r="C17" s="205" t="inlineStr">
        <is>
          <t>Номер варианта</t>
        </is>
      </c>
      <c r="D17" s="204" t="inlineStr">
        <is>
          <t xml:space="preserve">Штрих-код </t>
        </is>
      </c>
      <c r="E17" s="348" t="n"/>
      <c r="F17" s="204" t="inlineStr">
        <is>
          <t>Вес нетто штуки, кг</t>
        </is>
      </c>
      <c r="G17" s="204" t="inlineStr">
        <is>
          <t>Кол-во штук в коробе, шт</t>
        </is>
      </c>
      <c r="H17" s="204" t="inlineStr">
        <is>
          <t>Вес нетто короба, кг</t>
        </is>
      </c>
      <c r="I17" s="204" t="inlineStr">
        <is>
          <t>Вес брутто короба, кг</t>
        </is>
      </c>
      <c r="J17" s="204" t="inlineStr">
        <is>
          <t>Кол-во кор. на паллте, шт</t>
        </is>
      </c>
      <c r="K17" s="204" t="inlineStr">
        <is>
          <t>Завод</t>
        </is>
      </c>
      <c r="L17" s="204" t="inlineStr">
        <is>
          <t>Срок годности, сут.</t>
        </is>
      </c>
      <c r="M17" s="204" t="inlineStr">
        <is>
          <t>Наименование</t>
        </is>
      </c>
      <c r="N17" s="349" t="n"/>
      <c r="O17" s="349" t="n"/>
      <c r="P17" s="349" t="n"/>
      <c r="Q17" s="348" t="n"/>
      <c r="R17" s="203" t="inlineStr">
        <is>
          <t>Доступно к отгрузке</t>
        </is>
      </c>
      <c r="S17" s="323" t="n"/>
      <c r="T17" s="204" t="inlineStr">
        <is>
          <t>Ед. изм.</t>
        </is>
      </c>
      <c r="U17" s="204" t="inlineStr">
        <is>
          <t>Заказ</t>
        </is>
      </c>
      <c r="V17" s="208" t="inlineStr">
        <is>
          <t>Заказ с округлением до короба</t>
        </is>
      </c>
      <c r="W17" s="204" t="inlineStr">
        <is>
          <t>Объём заказа, м3</t>
        </is>
      </c>
      <c r="X17" s="210" t="inlineStr">
        <is>
          <t>Примечание по продуктку</t>
        </is>
      </c>
      <c r="Y17" s="210" t="inlineStr">
        <is>
          <t>Признак "НОВИНКА"</t>
        </is>
      </c>
      <c r="Z17" s="210" t="inlineStr">
        <is>
          <t>Для формул</t>
        </is>
      </c>
      <c r="AA17" s="350" t="n"/>
      <c r="AB17" s="351" t="n"/>
      <c r="AC17" s="217" t="n"/>
      <c r="AZ17" s="218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03" t="inlineStr">
        <is>
          <t>начиная с</t>
        </is>
      </c>
      <c r="S18" s="203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21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22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20" t="n"/>
      <c r="Y20" s="220" t="n"/>
    </row>
    <row r="21" ht="14.25" customHeight="1">
      <c r="A21" s="221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21" t="n"/>
      <c r="Y21" s="221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2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2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21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220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20" t="n"/>
      <c r="Y26" s="220" t="n"/>
    </row>
    <row r="27" ht="14.25" customHeight="1">
      <c r="A27" s="221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21" t="n"/>
      <c r="Y27" s="221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2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2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2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150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2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2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220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20" t="n"/>
      <c r="Y34" s="220" t="n"/>
    </row>
    <row r="35" ht="14.25" customHeight="1">
      <c r="A35" s="221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21" t="n"/>
      <c r="Y35" s="221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2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2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2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2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75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230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220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20" t="n"/>
      <c r="Y42" s="220" t="n"/>
    </row>
    <row r="43" ht="14.25" customHeight="1">
      <c r="A43" s="221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21" t="n"/>
      <c r="Y43" s="221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2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10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2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15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230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220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20" t="n"/>
      <c r="Y48" s="220" t="n"/>
    </row>
    <row r="49" ht="14.25" customHeight="1">
      <c r="A49" s="221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21" t="n"/>
      <c r="Y49" s="221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2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5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222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75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222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180</v>
      </c>
      <c r="M52" s="384" t="inlineStr">
        <is>
          <t>Пельмени «Бигбули #МЕГАМАСЛИЩЕ со сливочным маслом» 0,43 сфера ТМ «Горячая штучка»</t>
        </is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55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2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222" t="n">
        <v>4607111036902</v>
      </c>
      <c r="E54" s="331" t="n"/>
      <c r="F54" s="363" t="n">
        <v>0.9</v>
      </c>
      <c r="G54" s="38" t="n">
        <v>8</v>
      </c>
      <c r="H54" s="363" t="n">
        <v>7.2</v>
      </c>
      <c r="I54" s="363" t="n">
        <v>7.43</v>
      </c>
      <c r="J54" s="38" t="n">
        <v>84</v>
      </c>
      <c r="K54" s="39" t="inlineStr">
        <is>
          <t>МГ</t>
        </is>
      </c>
      <c r="L54" s="38" t="n">
        <v>180</v>
      </c>
      <c r="M54" s="386" t="inlineStr">
        <is>
          <t>Пельмени «Бигбули #МЕГАМАСЛИЩЕ со сливочным маслом» ф/в 0,9 ТМ «Горячая штучка»</t>
        </is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222" t="n">
        <v>4607111036858</v>
      </c>
      <c r="E55" s="331" t="n"/>
      <c r="F55" s="363" t="n">
        <v>0.43</v>
      </c>
      <c r="G55" s="38" t="n">
        <v>16</v>
      </c>
      <c r="H55" s="363" t="n">
        <v>6.88</v>
      </c>
      <c r="I55" s="363" t="n">
        <v>7.1996</v>
      </c>
      <c r="J55" s="38" t="n">
        <v>84</v>
      </c>
      <c r="K55" s="39" t="inlineStr">
        <is>
          <t>МГ</t>
        </is>
      </c>
      <c r="L55" s="38" t="n">
        <v>180</v>
      </c>
      <c r="M55" s="387" t="inlineStr">
        <is>
          <t>Пельмени «Бигбули с мясом» 0,43 Сфера ТМ «Горячая штучка»</t>
        </is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0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P002962</t>
        </is>
      </c>
      <c r="C56" s="37" t="n">
        <v>4301070909</v>
      </c>
      <c r="D56" s="222" t="n">
        <v>4607111036889</v>
      </c>
      <c r="E56" s="331" t="n"/>
      <c r="F56" s="363" t="n">
        <v>0.9</v>
      </c>
      <c r="G56" s="38" t="n">
        <v>8</v>
      </c>
      <c r="H56" s="363" t="n">
        <v>7.2</v>
      </c>
      <c r="I56" s="363" t="n">
        <v>7.486</v>
      </c>
      <c r="J56" s="38" t="n">
        <v>84</v>
      </c>
      <c r="K56" s="39" t="inlineStr">
        <is>
          <t>МГ</t>
        </is>
      </c>
      <c r="L56" s="38" t="n">
        <v>150</v>
      </c>
      <c r="M56" s="388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6" s="365" t="n"/>
      <c r="O56" s="365" t="n"/>
      <c r="P56" s="365" t="n"/>
      <c r="Q56" s="331" t="n"/>
      <c r="R56" s="40" t="inlineStr"/>
      <c r="S56" s="40" t="inlineStr"/>
      <c r="T56" s="41" t="inlineStr">
        <is>
          <t>кор</t>
        </is>
      </c>
      <c r="U56" s="366" t="n">
        <v>192</v>
      </c>
      <c r="V56" s="367">
        <f>IFERROR(IF(U56="","",U56),"")</f>
        <v/>
      </c>
      <c r="W56" s="42">
        <f>IFERROR(IF(U56="","",U56*0.0155),"")</f>
        <v/>
      </c>
      <c r="X56" s="69" t="inlineStr"/>
      <c r="Y56" s="70" t="inlineStr"/>
      <c r="AC56" s="74" t="n"/>
      <c r="AZ56" s="93" t="inlineStr">
        <is>
          <t>ЗПФ</t>
        </is>
      </c>
    </row>
    <row r="57">
      <c r="A57" s="230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кор</t>
        </is>
      </c>
      <c r="U57" s="370">
        <f>IFERROR(SUM(U50:U56),"0")</f>
        <v/>
      </c>
      <c r="V57" s="370">
        <f>IFERROR(SUM(V50:V56),"0")</f>
        <v/>
      </c>
      <c r="W57" s="370">
        <f>IFERROR(IF(W50="",0,W50),"0")+IFERROR(IF(W51="",0,W51),"0")+IFERROR(IF(W52="",0,W52),"0")+IFERROR(IF(W53="",0,W53),"0")+IFERROR(IF(W54="",0,W54),"0")+IFERROR(IF(W55="",0,W55),"0")+IFERROR(IF(W56="",0,W56),"0")</f>
        <v/>
      </c>
      <c r="X57" s="371" t="n"/>
      <c r="Y57" s="37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368" t="n"/>
      <c r="M58" s="369" t="inlineStr">
        <is>
          <t>Итого</t>
        </is>
      </c>
      <c r="N58" s="339" t="n"/>
      <c r="O58" s="339" t="n"/>
      <c r="P58" s="339" t="n"/>
      <c r="Q58" s="339" t="n"/>
      <c r="R58" s="339" t="n"/>
      <c r="S58" s="340" t="n"/>
      <c r="T58" s="43" t="inlineStr">
        <is>
          <t>кг</t>
        </is>
      </c>
      <c r="U58" s="370">
        <f>IFERROR(SUMPRODUCT(U50:U56*H50:H56),"0")</f>
        <v/>
      </c>
      <c r="V58" s="370">
        <f>IFERROR(SUMPRODUCT(V50:V56*H50:H56),"0")</f>
        <v/>
      </c>
      <c r="W58" s="43" t="n"/>
      <c r="X58" s="371" t="n"/>
      <c r="Y58" s="371" t="n"/>
    </row>
    <row r="59" ht="16.5" customHeight="1">
      <c r="A59" s="220" t="inlineStr">
        <is>
          <t>Бульмени вес ГШ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20" t="n"/>
      <c r="Y59" s="220" t="n"/>
    </row>
    <row r="60" ht="14.25" customHeight="1">
      <c r="A60" s="221" t="inlineStr">
        <is>
          <t>Пельмени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221" t="n"/>
      <c r="Y60" s="221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222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/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222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150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230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IFERROR(SUM(U61:U62),"0")</f>
        <v/>
      </c>
      <c r="V63" s="370">
        <f>IFERROR(SUM(V61:V62),"0")</f>
        <v/>
      </c>
      <c r="W63" s="370">
        <f>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IFERROR(SUMPRODUCT(U61:U62*H61:H62),"0")</f>
        <v/>
      </c>
      <c r="V64" s="370">
        <f>IFERROR(SUMPRODUCT(V61:V62*H61:H62),"0")</f>
        <v/>
      </c>
      <c r="W64" s="43" t="n"/>
      <c r="X64" s="371" t="n"/>
      <c r="Y64" s="371" t="n"/>
    </row>
    <row r="65" ht="16.5" customHeight="1">
      <c r="A65" s="220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20" t="n"/>
      <c r="Y65" s="220" t="n"/>
    </row>
    <row r="66" ht="14.25" customHeight="1">
      <c r="A66" s="221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221" t="n"/>
      <c r="Y66" s="221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222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230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220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20" t="n"/>
      <c r="Y70" s="220" t="n"/>
    </row>
    <row r="71" ht="14.25" customHeight="1">
      <c r="A71" s="221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221" t="n"/>
      <c r="Y71" s="221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222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5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222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10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230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220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20" t="n"/>
      <c r="Y76" s="220" t="n"/>
    </row>
    <row r="77" ht="14.25" customHeight="1">
      <c r="A77" s="221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221" t="n"/>
      <c r="Y77" s="221" t="n"/>
    </row>
    <row r="78" ht="27" customHeight="1">
      <c r="A78" s="64" t="inlineStr">
        <is>
          <t>SU002575</t>
        </is>
      </c>
      <c r="B78" s="64" t="inlineStr">
        <is>
          <t>P002890</t>
        </is>
      </c>
      <c r="C78" s="37" t="n">
        <v>4301135121</v>
      </c>
      <c r="D78" s="222" t="n">
        <v>4607111036735</v>
      </c>
      <c r="E78" s="331" t="n"/>
      <c r="F78" s="363" t="n">
        <v>0.43</v>
      </c>
      <c r="G78" s="38" t="n">
        <v>8</v>
      </c>
      <c r="H78" s="363" t="n">
        <v>3.44</v>
      </c>
      <c r="I78" s="363" t="n">
        <v>3.7224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27" customHeight="1">
      <c r="A79" s="64" t="inlineStr">
        <is>
          <t>SU002293</t>
        </is>
      </c>
      <c r="B79" s="64" t="inlineStr">
        <is>
          <t>P002566</t>
        </is>
      </c>
      <c r="C79" s="37" t="n">
        <v>4301135053</v>
      </c>
      <c r="D79" s="222" t="n">
        <v>4607111036407</v>
      </c>
      <c r="E79" s="331" t="n"/>
      <c r="F79" s="363" t="n">
        <v>0.3</v>
      </c>
      <c r="G79" s="38" t="n">
        <v>14</v>
      </c>
      <c r="H79" s="363" t="n">
        <v>4.2</v>
      </c>
      <c r="I79" s="363" t="n">
        <v>4.5292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16.5" customHeight="1">
      <c r="A80" s="64" t="inlineStr">
        <is>
          <t>SU002568</t>
        </is>
      </c>
      <c r="B80" s="64" t="inlineStr">
        <is>
          <t>P002892</t>
        </is>
      </c>
      <c r="C80" s="37" t="n">
        <v>4301135122</v>
      </c>
      <c r="D80" s="222" t="n">
        <v>4607111033628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40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SU000419</t>
        </is>
      </c>
      <c r="B81" s="64" t="inlineStr">
        <is>
          <t>P000419</t>
        </is>
      </c>
      <c r="C81" s="37" t="n">
        <v>4301130400</v>
      </c>
      <c r="D81" s="222" t="n">
        <v>4607111033451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50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SU002572</t>
        </is>
      </c>
      <c r="B82" s="64" t="inlineStr">
        <is>
          <t>P002888</t>
        </is>
      </c>
      <c r="C82" s="37" t="n">
        <v>4301135120</v>
      </c>
      <c r="D82" s="222" t="n">
        <v>4607111035141</v>
      </c>
      <c r="E82" s="331" t="n"/>
      <c r="F82" s="363" t="n">
        <v>0.3</v>
      </c>
      <c r="G82" s="38" t="n">
        <v>12</v>
      </c>
      <c r="H82" s="363" t="n">
        <v>3.6</v>
      </c>
      <c r="I82" s="363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SU002571</t>
        </is>
      </c>
      <c r="B83" s="64" t="inlineStr">
        <is>
          <t>P002876</t>
        </is>
      </c>
      <c r="C83" s="37" t="n">
        <v>4301135111</v>
      </c>
      <c r="D83" s="222" t="n">
        <v>4607111035028</v>
      </c>
      <c r="E83" s="331" t="n"/>
      <c r="F83" s="363" t="n">
        <v>0.48</v>
      </c>
      <c r="G83" s="38" t="n">
        <v>8</v>
      </c>
      <c r="H83" s="363" t="n">
        <v>3.84</v>
      </c>
      <c r="I83" s="363" t="n">
        <v>4.4488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0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 ht="27" customHeight="1">
      <c r="A84" s="64" t="inlineStr">
        <is>
          <t>SU002559</t>
        </is>
      </c>
      <c r="B84" s="64" t="inlineStr">
        <is>
          <t>P002874</t>
        </is>
      </c>
      <c r="C84" s="37" t="n">
        <v>4301135109</v>
      </c>
      <c r="D84" s="222" t="n">
        <v>4607111033444</v>
      </c>
      <c r="E84" s="331" t="n"/>
      <c r="F84" s="363" t="n">
        <v>0.3</v>
      </c>
      <c r="G84" s="38" t="n">
        <v>12</v>
      </c>
      <c r="H84" s="363" t="n">
        <v>3.6</v>
      </c>
      <c r="I84" s="363" t="n">
        <v>4.3036</v>
      </c>
      <c r="J84" s="38" t="n">
        <v>70</v>
      </c>
      <c r="K84" s="39" t="inlineStr">
        <is>
          <t>МГ</t>
        </is>
      </c>
      <c r="L84" s="38" t="n">
        <v>180</v>
      </c>
      <c r="M84" s="400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4" s="365" t="n"/>
      <c r="O84" s="365" t="n"/>
      <c r="P84" s="365" t="n"/>
      <c r="Q84" s="331" t="n"/>
      <c r="R84" s="40" t="inlineStr"/>
      <c r="S84" s="40" t="inlineStr"/>
      <c r="T84" s="41" t="inlineStr">
        <is>
          <t>кор</t>
        </is>
      </c>
      <c r="U84" s="366" t="n">
        <v>105</v>
      </c>
      <c r="V84" s="367">
        <f>IFERROR(IF(U84="","",U84),"")</f>
        <v/>
      </c>
      <c r="W84" s="42">
        <f>IFERROR(IF(U84="","",U84*0.01788),"")</f>
        <v/>
      </c>
      <c r="X84" s="69" t="inlineStr"/>
      <c r="Y84" s="70" t="inlineStr"/>
      <c r="AC84" s="74" t="n"/>
      <c r="AZ84" s="105" t="inlineStr">
        <is>
          <t>ПГП</t>
        </is>
      </c>
    </row>
    <row r="85">
      <c r="A85" s="230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кор</t>
        </is>
      </c>
      <c r="U85" s="370">
        <f>IFERROR(SUM(U78:U84),"0")</f>
        <v/>
      </c>
      <c r="V85" s="370">
        <f>IFERROR(SUM(V78:V84),"0")</f>
        <v/>
      </c>
      <c r="W85" s="370">
        <f>IFERROR(IF(W78="",0,W78),"0")+IFERROR(IF(W79="",0,W79),"0")+IFERROR(IF(W80="",0,W80),"0")+IFERROR(IF(W81="",0,W81),"0")+IFERROR(IF(W82="",0,W82),"0")+IFERROR(IF(W83="",0,W83),"0")+IFERROR(IF(W84="",0,W84),"0")</f>
        <v/>
      </c>
      <c r="X85" s="371" t="n"/>
      <c r="Y85" s="371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368" t="n"/>
      <c r="M86" s="369" t="inlineStr">
        <is>
          <t>Итого</t>
        </is>
      </c>
      <c r="N86" s="339" t="n"/>
      <c r="O86" s="339" t="n"/>
      <c r="P86" s="339" t="n"/>
      <c r="Q86" s="339" t="n"/>
      <c r="R86" s="339" t="n"/>
      <c r="S86" s="340" t="n"/>
      <c r="T86" s="43" t="inlineStr">
        <is>
          <t>кг</t>
        </is>
      </c>
      <c r="U86" s="370">
        <f>IFERROR(SUMPRODUCT(U78:U84*H78:H84),"0")</f>
        <v/>
      </c>
      <c r="V86" s="370">
        <f>IFERROR(SUMPRODUCT(V78:V84*H78:H84),"0")</f>
        <v/>
      </c>
      <c r="W86" s="43" t="n"/>
      <c r="X86" s="371" t="n"/>
      <c r="Y86" s="371" t="n"/>
    </row>
    <row r="87" ht="16.5" customHeight="1">
      <c r="A87" s="220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220" t="n"/>
      <c r="Y87" s="220" t="n"/>
    </row>
    <row r="88" ht="14.25" customHeight="1">
      <c r="A88" s="221" t="inlineStr">
        <is>
          <t>Чебуреки</t>
        </is>
      </c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221" t="n"/>
      <c r="Y88" s="221" t="n"/>
    </row>
    <row r="89" ht="27" customHeight="1">
      <c r="A89" s="64" t="inlineStr">
        <is>
          <t>SU002573</t>
        </is>
      </c>
      <c r="B89" s="64" t="inlineStr">
        <is>
          <t>P002893</t>
        </is>
      </c>
      <c r="C89" s="37" t="n">
        <v>4301136013</v>
      </c>
      <c r="D89" s="222" t="n">
        <v>4607025784012</v>
      </c>
      <c r="E89" s="331" t="n"/>
      <c r="F89" s="363" t="n">
        <v>0.09</v>
      </c>
      <c r="G89" s="38" t="n">
        <v>24</v>
      </c>
      <c r="H89" s="363" t="n">
        <v>2.16</v>
      </c>
      <c r="I89" s="363" t="n">
        <v>2.4912</v>
      </c>
      <c r="J89" s="38" t="n">
        <v>126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IFERROR(IF(U89="","",U89*0.00936),"")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27" customHeight="1">
      <c r="A90" s="64" t="inlineStr">
        <is>
          <t>SU002558</t>
        </is>
      </c>
      <c r="B90" s="64" t="inlineStr">
        <is>
          <t>P002889</t>
        </is>
      </c>
      <c r="C90" s="37" t="n">
        <v>4301136012</v>
      </c>
      <c r="D90" s="222" t="n">
        <v>4607025784319</v>
      </c>
      <c r="E90" s="331" t="n"/>
      <c r="F90" s="363" t="n">
        <v>0.36</v>
      </c>
      <c r="G90" s="38" t="n">
        <v>10</v>
      </c>
      <c r="H90" s="363" t="n">
        <v>3.6</v>
      </c>
      <c r="I90" s="363" t="n">
        <v>4.244</v>
      </c>
      <c r="J90" s="38" t="n">
        <v>70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IFERROR(IF(U90="","",U90*0.01788),"")</f>
        <v/>
      </c>
      <c r="X90" s="69" t="inlineStr"/>
      <c r="Y90" s="70" t="inlineStr"/>
      <c r="AC90" s="74" t="n"/>
      <c r="AZ90" s="107" t="inlineStr">
        <is>
          <t>ПГП</t>
        </is>
      </c>
    </row>
    <row r="91" ht="16.5" customHeight="1">
      <c r="A91" s="64" t="inlineStr">
        <is>
          <t>SU002570</t>
        </is>
      </c>
      <c r="B91" s="64" t="inlineStr">
        <is>
          <t>P002894</t>
        </is>
      </c>
      <c r="C91" s="37" t="n">
        <v>4301136014</v>
      </c>
      <c r="D91" s="222" t="n">
        <v>4607111035370</v>
      </c>
      <c r="E91" s="331" t="n"/>
      <c r="F91" s="363" t="n">
        <v>0.14</v>
      </c>
      <c r="G91" s="38" t="n">
        <v>22</v>
      </c>
      <c r="H91" s="363" t="n">
        <v>3.08</v>
      </c>
      <c r="I91" s="363" t="n">
        <v>3.464</v>
      </c>
      <c r="J91" s="38" t="n">
        <v>84</v>
      </c>
      <c r="K91" s="39" t="inlineStr">
        <is>
          <t>МГ</t>
        </is>
      </c>
      <c r="L91" s="38" t="n">
        <v>180</v>
      </c>
      <c r="M91" s="403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1" s="365" t="n"/>
      <c r="O91" s="365" t="n"/>
      <c r="P91" s="365" t="n"/>
      <c r="Q91" s="331" t="n"/>
      <c r="R91" s="40" t="inlineStr"/>
      <c r="S91" s="40" t="inlineStr"/>
      <c r="T91" s="41" t="inlineStr">
        <is>
          <t>кор</t>
        </is>
      </c>
      <c r="U91" s="366" t="n">
        <v>0</v>
      </c>
      <c r="V91" s="367">
        <f>IFERROR(IF(U91="","",U91),"")</f>
        <v/>
      </c>
      <c r="W91" s="42">
        <f>IFERROR(IF(U91="","",U91*0.0155),"")</f>
        <v/>
      </c>
      <c r="X91" s="69" t="inlineStr"/>
      <c r="Y91" s="70" t="inlineStr"/>
      <c r="AC91" s="74" t="n"/>
      <c r="AZ91" s="108" t="inlineStr">
        <is>
          <t>ПГП</t>
        </is>
      </c>
    </row>
    <row r="92">
      <c r="A92" s="230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кор</t>
        </is>
      </c>
      <c r="U92" s="370">
        <f>IFERROR(SUM(U89:U91),"0")</f>
        <v/>
      </c>
      <c r="V92" s="370">
        <f>IFERROR(SUM(V89:V91),"0")</f>
        <v/>
      </c>
      <c r="W92" s="370">
        <f>IFERROR(IF(W89="",0,W89),"0")+IFERROR(IF(W90="",0,W90),"0")+IFERROR(IF(W91="",0,W91),"0")</f>
        <v/>
      </c>
      <c r="X92" s="371" t="n"/>
      <c r="Y92" s="37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368" t="n"/>
      <c r="M93" s="369" t="inlineStr">
        <is>
          <t>Итого</t>
        </is>
      </c>
      <c r="N93" s="339" t="n"/>
      <c r="O93" s="339" t="n"/>
      <c r="P93" s="339" t="n"/>
      <c r="Q93" s="339" t="n"/>
      <c r="R93" s="339" t="n"/>
      <c r="S93" s="340" t="n"/>
      <c r="T93" s="43" t="inlineStr">
        <is>
          <t>кг</t>
        </is>
      </c>
      <c r="U93" s="370">
        <f>IFERROR(SUMPRODUCT(U89:U91*H89:H91),"0")</f>
        <v/>
      </c>
      <c r="V93" s="370">
        <f>IFERROR(SUMPRODUCT(V89:V91*H89:H91),"0")</f>
        <v/>
      </c>
      <c r="W93" s="43" t="n"/>
      <c r="X93" s="371" t="n"/>
      <c r="Y93" s="371" t="n"/>
    </row>
    <row r="94" ht="16.5" customHeight="1">
      <c r="A94" s="220" t="inlineStr">
        <is>
          <t>Бульмени ГШ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20" t="n"/>
      <c r="Y94" s="220" t="n"/>
    </row>
    <row r="95" ht="14.25" customHeight="1">
      <c r="A95" s="221" t="inlineStr">
        <is>
          <t>Пельмени</t>
        </is>
      </c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221" t="n"/>
      <c r="Y95" s="221" t="n"/>
    </row>
    <row r="96" ht="27" customHeight="1">
      <c r="A96" s="64" t="inlineStr">
        <is>
          <t>SU002626</t>
        </is>
      </c>
      <c r="B96" s="64" t="inlineStr">
        <is>
          <t>P003685</t>
        </is>
      </c>
      <c r="C96" s="37" t="n">
        <v>4301070975</v>
      </c>
      <c r="D96" s="222" t="n">
        <v>4607111033970</v>
      </c>
      <c r="E96" s="331" t="n"/>
      <c r="F96" s="363" t="n">
        <v>0.43</v>
      </c>
      <c r="G96" s="38" t="n">
        <v>16</v>
      </c>
      <c r="H96" s="363" t="n">
        <v>6.88</v>
      </c>
      <c r="I96" s="363" t="n">
        <v>7.1996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0,43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30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SU002627</t>
        </is>
      </c>
      <c r="B97" s="64" t="inlineStr">
        <is>
          <t>P003686</t>
        </is>
      </c>
      <c r="C97" s="37" t="n">
        <v>4301070976</v>
      </c>
      <c r="D97" s="222" t="n">
        <v>4607111034144</v>
      </c>
      <c r="E97" s="331" t="n"/>
      <c r="F97" s="363" t="n">
        <v>0.9</v>
      </c>
      <c r="G97" s="38" t="n">
        <v>8</v>
      </c>
      <c r="H97" s="363" t="n">
        <v>7.2</v>
      </c>
      <c r="I97" s="363" t="n">
        <v>7.486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 говядиной и свининой» 0,9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75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SU002622</t>
        </is>
      </c>
      <c r="B98" s="64" t="inlineStr">
        <is>
          <t>P003683</t>
        </is>
      </c>
      <c r="C98" s="37" t="n">
        <v>4301070973</v>
      </c>
      <c r="D98" s="222" t="n">
        <v>4607111033987</v>
      </c>
      <c r="E98" s="331" t="n"/>
      <c r="F98" s="363" t="n">
        <v>0.43</v>
      </c>
      <c r="G98" s="38" t="n">
        <v>16</v>
      </c>
      <c r="H98" s="363" t="n">
        <v>6.88</v>
      </c>
      <c r="I98" s="363" t="n">
        <v>7.1996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0,43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40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 ht="27" customHeight="1">
      <c r="A99" s="64" t="inlineStr">
        <is>
          <t>SU002623</t>
        </is>
      </c>
      <c r="B99" s="64" t="inlineStr">
        <is>
          <t>P003684</t>
        </is>
      </c>
      <c r="C99" s="37" t="n">
        <v>4301070974</v>
      </c>
      <c r="D99" s="222" t="n">
        <v>4607111034151</v>
      </c>
      <c r="E99" s="331" t="n"/>
      <c r="F99" s="363" t="n">
        <v>0.9</v>
      </c>
      <c r="G99" s="38" t="n">
        <v>8</v>
      </c>
      <c r="H99" s="363" t="n">
        <v>7.2</v>
      </c>
      <c r="I99" s="363" t="n">
        <v>7.486</v>
      </c>
      <c r="J99" s="38" t="n">
        <v>84</v>
      </c>
      <c r="K99" s="39" t="inlineStr">
        <is>
          <t>МГ</t>
        </is>
      </c>
      <c r="L99" s="38" t="n">
        <v>180</v>
      </c>
      <c r="M99" s="407" t="inlineStr">
        <is>
          <t>Пельмени «Бульмени со сливочным маслом» 0,9 Сфера ТМ «Горячая штучка»</t>
        </is>
      </c>
      <c r="N99" s="365" t="n"/>
      <c r="O99" s="365" t="n"/>
      <c r="P99" s="365" t="n"/>
      <c r="Q99" s="331" t="n"/>
      <c r="R99" s="40" t="inlineStr"/>
      <c r="S99" s="40" t="inlineStr"/>
      <c r="T99" s="41" t="inlineStr">
        <is>
          <t>кор</t>
        </is>
      </c>
      <c r="U99" s="366" t="n">
        <v>200</v>
      </c>
      <c r="V99" s="367">
        <f>IFERROR(IF(U99="","",U99),"")</f>
        <v/>
      </c>
      <c r="W99" s="42">
        <f>IFERROR(IF(U99="","",U99*0.0155),"")</f>
        <v/>
      </c>
      <c r="X99" s="69" t="inlineStr"/>
      <c r="Y99" s="70" t="inlineStr"/>
      <c r="AC99" s="74" t="n"/>
      <c r="AZ99" s="112" t="inlineStr">
        <is>
          <t>ЗПФ</t>
        </is>
      </c>
    </row>
    <row r="100">
      <c r="A100" s="230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кор</t>
        </is>
      </c>
      <c r="U100" s="370">
        <f>IFERROR(SUM(U96:U99),"0")</f>
        <v/>
      </c>
      <c r="V100" s="370">
        <f>IFERROR(SUM(V96:V99),"0")</f>
        <v/>
      </c>
      <c r="W100" s="370">
        <f>IFERROR(IF(W96="",0,W96),"0")+IFERROR(IF(W97="",0,W97),"0")+IFERROR(IF(W98="",0,W98),"0")+IFERROR(IF(W99="",0,W99),"0")</f>
        <v/>
      </c>
      <c r="X100" s="371" t="n"/>
      <c r="Y100" s="37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368" t="n"/>
      <c r="M101" s="369" t="inlineStr">
        <is>
          <t>Итого</t>
        </is>
      </c>
      <c r="N101" s="339" t="n"/>
      <c r="O101" s="339" t="n"/>
      <c r="P101" s="339" t="n"/>
      <c r="Q101" s="339" t="n"/>
      <c r="R101" s="339" t="n"/>
      <c r="S101" s="340" t="n"/>
      <c r="T101" s="43" t="inlineStr">
        <is>
          <t>кг</t>
        </is>
      </c>
      <c r="U101" s="370">
        <f>IFERROR(SUMPRODUCT(U96:U99*H96:H99),"0")</f>
        <v/>
      </c>
      <c r="V101" s="370">
        <f>IFERROR(SUMPRODUCT(V96:V99*H96:H99),"0")</f>
        <v/>
      </c>
      <c r="W101" s="43" t="n"/>
      <c r="X101" s="371" t="n"/>
      <c r="Y101" s="371" t="n"/>
    </row>
    <row r="102" ht="16.5" customHeight="1">
      <c r="A102" s="220" t="inlineStr">
        <is>
          <t>Чебупицца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20" t="n"/>
      <c r="Y102" s="220" t="n"/>
    </row>
    <row r="103" ht="14.25" customHeight="1">
      <c r="A103" s="221" t="inlineStr">
        <is>
          <t>Снеки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221" t="n"/>
      <c r="Y103" s="221" t="n"/>
    </row>
    <row r="104" ht="27" customHeight="1">
      <c r="A104" s="64" t="inlineStr">
        <is>
          <t>SU002562</t>
        </is>
      </c>
      <c r="B104" s="64" t="inlineStr">
        <is>
          <t>P003286</t>
        </is>
      </c>
      <c r="C104" s="37" t="n">
        <v>4301135162</v>
      </c>
      <c r="D104" s="222" t="n">
        <v>4607111034014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108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 ht="27" customHeight="1">
      <c r="A105" s="64" t="inlineStr">
        <is>
          <t>SU002561</t>
        </is>
      </c>
      <c r="B105" s="64" t="inlineStr">
        <is>
          <t>P002884</t>
        </is>
      </c>
      <c r="C105" s="37" t="n">
        <v>4301135117</v>
      </c>
      <c r="D105" s="222" t="n">
        <v>4607111033994</v>
      </c>
      <c r="E105" s="331" t="n"/>
      <c r="F105" s="363" t="n">
        <v>0.25</v>
      </c>
      <c r="G105" s="38" t="n">
        <v>12</v>
      </c>
      <c r="H105" s="363" t="n">
        <v>3</v>
      </c>
      <c r="I105" s="363" t="n">
        <v>3.7036</v>
      </c>
      <c r="J105" s="38" t="n">
        <v>70</v>
      </c>
      <c r="K105" s="39" t="inlineStr">
        <is>
          <t>МГ</t>
        </is>
      </c>
      <c r="L105" s="38" t="n">
        <v>180</v>
      </c>
      <c r="M105" s="409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5" s="365" t="n"/>
      <c r="O105" s="365" t="n"/>
      <c r="P105" s="365" t="n"/>
      <c r="Q105" s="331" t="n"/>
      <c r="R105" s="40" t="inlineStr"/>
      <c r="S105" s="40" t="inlineStr"/>
      <c r="T105" s="41" t="inlineStr">
        <is>
          <t>кор</t>
        </is>
      </c>
      <c r="U105" s="366" t="n">
        <v>236</v>
      </c>
      <c r="V105" s="367">
        <f>IFERROR(IF(U105="","",U105),"")</f>
        <v/>
      </c>
      <c r="W105" s="42">
        <f>IFERROR(IF(U105="","",U105*0.01788),"")</f>
        <v/>
      </c>
      <c r="X105" s="69" t="inlineStr"/>
      <c r="Y105" s="70" t="inlineStr"/>
      <c r="AC105" s="74" t="n"/>
      <c r="AZ105" s="114" t="inlineStr">
        <is>
          <t>ПГП</t>
        </is>
      </c>
    </row>
    <row r="106">
      <c r="A106" s="230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кор</t>
        </is>
      </c>
      <c r="U106" s="370">
        <f>IFERROR(SUM(U104:U105),"0")</f>
        <v/>
      </c>
      <c r="V106" s="370">
        <f>IFERROR(SUM(V104:V105),"0")</f>
        <v/>
      </c>
      <c r="W106" s="370">
        <f>IFERROR(IF(W104="",0,W104),"0")+IFERROR(IF(W105="",0,W105),"0")</f>
        <v/>
      </c>
      <c r="X106" s="371" t="n"/>
      <c r="Y106" s="371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368" t="n"/>
      <c r="M107" s="369" t="inlineStr">
        <is>
          <t>Итого</t>
        </is>
      </c>
      <c r="N107" s="339" t="n"/>
      <c r="O107" s="339" t="n"/>
      <c r="P107" s="339" t="n"/>
      <c r="Q107" s="339" t="n"/>
      <c r="R107" s="339" t="n"/>
      <c r="S107" s="340" t="n"/>
      <c r="T107" s="43" t="inlineStr">
        <is>
          <t>кг</t>
        </is>
      </c>
      <c r="U107" s="370">
        <f>IFERROR(SUMPRODUCT(U104:U105*H104:H105),"0")</f>
        <v/>
      </c>
      <c r="V107" s="370">
        <f>IFERROR(SUMPRODUCT(V104:V105*H104:H105),"0")</f>
        <v/>
      </c>
      <c r="W107" s="43" t="n"/>
      <c r="X107" s="371" t="n"/>
      <c r="Y107" s="371" t="n"/>
    </row>
    <row r="108" ht="16.5" customHeight="1">
      <c r="A108" s="220" t="inlineStr">
        <is>
          <t>Хотстеры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220" t="n"/>
      <c r="Y108" s="220" t="n"/>
    </row>
    <row r="109" ht="14.25" customHeight="1">
      <c r="A109" s="221" t="inlineStr">
        <is>
          <t>Снеки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221" t="n"/>
      <c r="Y109" s="221" t="n"/>
    </row>
    <row r="110" ht="16.5" customHeight="1">
      <c r="A110" s="64" t="inlineStr">
        <is>
          <t>SU002565</t>
        </is>
      </c>
      <c r="B110" s="64" t="inlineStr">
        <is>
          <t>P002877</t>
        </is>
      </c>
      <c r="C110" s="37" t="n">
        <v>4301135112</v>
      </c>
      <c r="D110" s="222" t="n">
        <v>4607111034199</v>
      </c>
      <c r="E110" s="331" t="n"/>
      <c r="F110" s="363" t="n">
        <v>0.25</v>
      </c>
      <c r="G110" s="38" t="n">
        <v>12</v>
      </c>
      <c r="H110" s="363" t="n">
        <v>3</v>
      </c>
      <c r="I110" s="363" t="n">
        <v>3.7036</v>
      </c>
      <c r="J110" s="38" t="n">
        <v>70</v>
      </c>
      <c r="K110" s="39" t="inlineStr">
        <is>
          <t>МГ</t>
        </is>
      </c>
      <c r="L110" s="38" t="n">
        <v>180</v>
      </c>
      <c r="M110" s="410">
        <f>HYPERLINK("https://abi.ru/products/Замороженные/Горячая штучка/Хотстеры/Снеки/P002877/","Хотстеры Хотстеры Фикс.вес 0,25 Лоток Горячая штучка")</f>
        <v/>
      </c>
      <c r="N110" s="365" t="n"/>
      <c r="O110" s="365" t="n"/>
      <c r="P110" s="365" t="n"/>
      <c r="Q110" s="331" t="n"/>
      <c r="R110" s="40" t="inlineStr"/>
      <c r="S110" s="40" t="inlineStr"/>
      <c r="T110" s="41" t="inlineStr">
        <is>
          <t>кор</t>
        </is>
      </c>
      <c r="U110" s="366" t="n">
        <v>50</v>
      </c>
      <c r="V110" s="367">
        <f>IFERROR(IF(U110="","",U110),"")</f>
        <v/>
      </c>
      <c r="W110" s="42">
        <f>IFERROR(IF(U110="","",U110*0.01788),"")</f>
        <v/>
      </c>
      <c r="X110" s="69" t="inlineStr"/>
      <c r="Y110" s="70" t="inlineStr"/>
      <c r="AC110" s="74" t="n"/>
      <c r="AZ110" s="115" t="inlineStr">
        <is>
          <t>ПГП</t>
        </is>
      </c>
    </row>
    <row r="111">
      <c r="A111" s="23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кор</t>
        </is>
      </c>
      <c r="U111" s="370">
        <f>IFERROR(SUM(U110:U110),"0")</f>
        <v/>
      </c>
      <c r="V111" s="370">
        <f>IFERROR(SUM(V110:V110),"0")</f>
        <v/>
      </c>
      <c r="W111" s="370">
        <f>IFERROR(IF(W110="",0,W110),"0")</f>
        <v/>
      </c>
      <c r="X111" s="371" t="n"/>
      <c r="Y111" s="371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368" t="n"/>
      <c r="M112" s="369" t="inlineStr">
        <is>
          <t>Итого</t>
        </is>
      </c>
      <c r="N112" s="339" t="n"/>
      <c r="O112" s="339" t="n"/>
      <c r="P112" s="339" t="n"/>
      <c r="Q112" s="339" t="n"/>
      <c r="R112" s="339" t="n"/>
      <c r="S112" s="340" t="n"/>
      <c r="T112" s="43" t="inlineStr">
        <is>
          <t>кг</t>
        </is>
      </c>
      <c r="U112" s="370">
        <f>IFERROR(SUMPRODUCT(U110:U110*H110:H110),"0")</f>
        <v/>
      </c>
      <c r="V112" s="370">
        <f>IFERROR(SUMPRODUCT(V110:V110*H110:H110),"0")</f>
        <v/>
      </c>
      <c r="W112" s="43" t="n"/>
      <c r="X112" s="371" t="n"/>
      <c r="Y112" s="371" t="n"/>
    </row>
    <row r="113" ht="16.5" customHeight="1">
      <c r="A113" s="220" t="inlineStr">
        <is>
          <t>Круггетсы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220" t="n"/>
      <c r="Y113" s="220" t="n"/>
    </row>
    <row r="114" ht="14.25" customHeight="1">
      <c r="A114" s="221" t="inlineStr">
        <is>
          <t>Снеки</t>
        </is>
      </c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221" t="n"/>
      <c r="Y114" s="221" t="n"/>
    </row>
    <row r="115" ht="27" customHeight="1">
      <c r="A115" s="64" t="inlineStr">
        <is>
          <t>SU001950</t>
        </is>
      </c>
      <c r="B115" s="64" t="inlineStr">
        <is>
          <t>P001982</t>
        </is>
      </c>
      <c r="C115" s="37" t="n">
        <v>4301130006</v>
      </c>
      <c r="D115" s="222" t="n">
        <v>4607111034670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SU001949</t>
        </is>
      </c>
      <c r="B116" s="64" t="inlineStr">
        <is>
          <t>P001980</t>
        </is>
      </c>
      <c r="C116" s="37" t="n">
        <v>4301130003</v>
      </c>
      <c r="D116" s="222" t="n">
        <v>4607111034687</v>
      </c>
      <c r="E116" s="331" t="n"/>
      <c r="F116" s="363" t="n">
        <v>3</v>
      </c>
      <c r="G116" s="38" t="n">
        <v>1</v>
      </c>
      <c r="H116" s="363" t="n">
        <v>3</v>
      </c>
      <c r="I116" s="363" t="n">
        <v>3.195</v>
      </c>
      <c r="J116" s="38" t="n">
        <v>126</v>
      </c>
      <c r="K116" s="39" t="inlineStr">
        <is>
          <t>МГ</t>
        </is>
      </c>
      <c r="L116" s="38" t="n">
        <v>180</v>
      </c>
      <c r="M116" s="412" t="inlineStr">
        <is>
          <t>Круггетсы сочные Хорека Весовые Пакет 3 кг Горячая штучка</t>
        </is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IFERROR(IF(U116="","",U116*0.00936),"")</f>
        <v/>
      </c>
      <c r="X116" s="69" t="inlineStr">
        <is>
          <t>ВЕСОВОЙ ФОРМАТ</t>
        </is>
      </c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SU002566</t>
        </is>
      </c>
      <c r="B117" s="64" t="inlineStr">
        <is>
          <t>P002880</t>
        </is>
      </c>
      <c r="C117" s="37" t="n">
        <v>4301135115</v>
      </c>
      <c r="D117" s="222" t="n">
        <v>4607111034380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 ht="27" customHeight="1">
      <c r="A118" s="64" t="inlineStr">
        <is>
          <t>SU002567</t>
        </is>
      </c>
      <c r="B118" s="64" t="inlineStr">
        <is>
          <t>P002879</t>
        </is>
      </c>
      <c r="C118" s="37" t="n">
        <v>4301135114</v>
      </c>
      <c r="D118" s="222" t="n">
        <v>4607111034397</v>
      </c>
      <c r="E118" s="331" t="n"/>
      <c r="F118" s="363" t="n">
        <v>0.25</v>
      </c>
      <c r="G118" s="38" t="n">
        <v>12</v>
      </c>
      <c r="H118" s="363" t="n">
        <v>3</v>
      </c>
      <c r="I118" s="363" t="n">
        <v>3.7036</v>
      </c>
      <c r="J118" s="38" t="n">
        <v>70</v>
      </c>
      <c r="K118" s="39" t="inlineStr">
        <is>
          <t>МГ</t>
        </is>
      </c>
      <c r="L118" s="38" t="n">
        <v>180</v>
      </c>
      <c r="M118" s="414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8" s="365" t="n"/>
      <c r="O118" s="365" t="n"/>
      <c r="P118" s="365" t="n"/>
      <c r="Q118" s="331" t="n"/>
      <c r="R118" s="40" t="inlineStr"/>
      <c r="S118" s="40" t="inlineStr"/>
      <c r="T118" s="41" t="inlineStr">
        <is>
          <t>кор</t>
        </is>
      </c>
      <c r="U118" s="366" t="n">
        <v>53</v>
      </c>
      <c r="V118" s="367">
        <f>IFERROR(IF(U118="","",U118),"")</f>
        <v/>
      </c>
      <c r="W118" s="42">
        <f>IFERROR(IF(U118="","",U118*0.01788),"")</f>
        <v/>
      </c>
      <c r="X118" s="69" t="inlineStr"/>
      <c r="Y118" s="70" t="inlineStr"/>
      <c r="AC118" s="74" t="n"/>
      <c r="AZ118" s="119" t="inlineStr">
        <is>
          <t>ПГП</t>
        </is>
      </c>
    </row>
    <row r="119">
      <c r="A119" s="230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кор</t>
        </is>
      </c>
      <c r="U119" s="370">
        <f>IFERROR(SUM(U115:U118),"0")</f>
        <v/>
      </c>
      <c r="V119" s="370">
        <f>IFERROR(SUM(V115:V118),"0")</f>
        <v/>
      </c>
      <c r="W119" s="370">
        <f>IFERROR(IF(W115="",0,W115),"0")+IFERROR(IF(W116="",0,W116),"0")+IFERROR(IF(W117="",0,W117),"0")+IFERROR(IF(W118="",0,W118),"0")</f>
        <v/>
      </c>
      <c r="X119" s="371" t="n"/>
      <c r="Y119" s="371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368" t="n"/>
      <c r="M120" s="369" t="inlineStr">
        <is>
          <t>Итого</t>
        </is>
      </c>
      <c r="N120" s="339" t="n"/>
      <c r="O120" s="339" t="n"/>
      <c r="P120" s="339" t="n"/>
      <c r="Q120" s="339" t="n"/>
      <c r="R120" s="339" t="n"/>
      <c r="S120" s="340" t="n"/>
      <c r="T120" s="43" t="inlineStr">
        <is>
          <t>кг</t>
        </is>
      </c>
      <c r="U120" s="370">
        <f>IFERROR(SUMPRODUCT(U115:U118*H115:H118),"0")</f>
        <v/>
      </c>
      <c r="V120" s="370">
        <f>IFERROR(SUMPRODUCT(V115:V118*H115:H118),"0")</f>
        <v/>
      </c>
      <c r="W120" s="43" t="n"/>
      <c r="X120" s="371" t="n"/>
      <c r="Y120" s="371" t="n"/>
    </row>
    <row r="121" ht="16.5" customHeight="1">
      <c r="A121" s="220" t="inlineStr">
        <is>
          <t>Пекерсы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220" t="n"/>
      <c r="Y121" s="220" t="n"/>
    </row>
    <row r="122" ht="14.25" customHeight="1">
      <c r="A122" s="221" t="inlineStr">
        <is>
          <t>Снеки</t>
        </is>
      </c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221" t="n"/>
      <c r="Y122" s="221" t="n"/>
    </row>
    <row r="123" ht="27" customHeight="1">
      <c r="A123" s="64" t="inlineStr">
        <is>
          <t>SU002669</t>
        </is>
      </c>
      <c r="B123" s="64" t="inlineStr">
        <is>
          <t>P003041</t>
        </is>
      </c>
      <c r="C123" s="37" t="n">
        <v>4301135134</v>
      </c>
      <c r="D123" s="222" t="n">
        <v>4607111035806</v>
      </c>
      <c r="E123" s="331" t="n"/>
      <c r="F123" s="363" t="n">
        <v>0.25</v>
      </c>
      <c r="G123" s="38" t="n">
        <v>12</v>
      </c>
      <c r="H123" s="363" t="n">
        <v>3</v>
      </c>
      <c r="I123" s="363" t="n">
        <v>3.7036</v>
      </c>
      <c r="J123" s="38" t="n">
        <v>70</v>
      </c>
      <c r="K123" s="39" t="inlineStr">
        <is>
          <t>МГ</t>
        </is>
      </c>
      <c r="L123" s="38" t="n">
        <v>180</v>
      </c>
      <c r="M123" s="415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3" s="365" t="n"/>
      <c r="O123" s="365" t="n"/>
      <c r="P123" s="365" t="n"/>
      <c r="Q123" s="331" t="n"/>
      <c r="R123" s="40" t="inlineStr"/>
      <c r="S123" s="40" t="inlineStr"/>
      <c r="T123" s="41" t="inlineStr">
        <is>
          <t>кор</t>
        </is>
      </c>
      <c r="U123" s="366" t="n">
        <v>0</v>
      </c>
      <c r="V123" s="367">
        <f>IFERROR(IF(U123="","",U123),"")</f>
        <v/>
      </c>
      <c r="W123" s="42">
        <f>IFERROR(IF(U123="","",U123*0.01788),"")</f>
        <v/>
      </c>
      <c r="X123" s="69" t="inlineStr"/>
      <c r="Y123" s="70" t="inlineStr"/>
      <c r="AC123" s="74" t="n"/>
      <c r="AZ123" s="120" t="inlineStr">
        <is>
          <t>ПГП</t>
        </is>
      </c>
    </row>
    <row r="124">
      <c r="A124" s="230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кор</t>
        </is>
      </c>
      <c r="U124" s="370">
        <f>IFERROR(SUM(U123:U123),"0")</f>
        <v/>
      </c>
      <c r="V124" s="370">
        <f>IFERROR(SUM(V123:V123),"0")</f>
        <v/>
      </c>
      <c r="W124" s="370">
        <f>IFERROR(IF(W123="",0,W123),"0")</f>
        <v/>
      </c>
      <c r="X124" s="371" t="n"/>
      <c r="Y124" s="371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368" t="n"/>
      <c r="M125" s="369" t="inlineStr">
        <is>
          <t>Итого</t>
        </is>
      </c>
      <c r="N125" s="339" t="n"/>
      <c r="O125" s="339" t="n"/>
      <c r="P125" s="339" t="n"/>
      <c r="Q125" s="339" t="n"/>
      <c r="R125" s="339" t="n"/>
      <c r="S125" s="340" t="n"/>
      <c r="T125" s="43" t="inlineStr">
        <is>
          <t>кг</t>
        </is>
      </c>
      <c r="U125" s="370">
        <f>IFERROR(SUMPRODUCT(U123:U123*H123:H123),"0")</f>
        <v/>
      </c>
      <c r="V125" s="370">
        <f>IFERROR(SUMPRODUCT(V123:V123*H123:H123),"0")</f>
        <v/>
      </c>
      <c r="W125" s="43" t="n"/>
      <c r="X125" s="371" t="n"/>
      <c r="Y125" s="371" t="n"/>
    </row>
    <row r="126" ht="16.5" customHeight="1">
      <c r="A126" s="220" t="inlineStr">
        <is>
          <t>Супермени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220" t="n"/>
      <c r="Y126" s="220" t="n"/>
    </row>
    <row r="127" ht="14.25" customHeight="1">
      <c r="A127" s="221" t="inlineStr">
        <is>
          <t>Пельмени ПГП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221" t="n"/>
      <c r="Y127" s="221" t="n"/>
    </row>
    <row r="128" ht="27" customHeight="1">
      <c r="A128" s="64" t="inlineStr">
        <is>
          <t>SU002008</t>
        </is>
      </c>
      <c r="B128" s="64" t="inlineStr">
        <is>
          <t>P002098</t>
        </is>
      </c>
      <c r="C128" s="37" t="n">
        <v>4301070768</v>
      </c>
      <c r="D128" s="222" t="n">
        <v>4607111035639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 ht="27" customHeight="1">
      <c r="A129" s="64" t="inlineStr">
        <is>
          <t>SU002177</t>
        </is>
      </c>
      <c r="B129" s="64" t="inlineStr">
        <is>
          <t>P002299</t>
        </is>
      </c>
      <c r="C129" s="37" t="n">
        <v>4301070797</v>
      </c>
      <c r="D129" s="222" t="n">
        <v>4607111035646</v>
      </c>
      <c r="E129" s="331" t="n"/>
      <c r="F129" s="363" t="n">
        <v>0.2</v>
      </c>
      <c r="G129" s="38" t="n">
        <v>8</v>
      </c>
      <c r="H129" s="363" t="n">
        <v>1.6</v>
      </c>
      <c r="I129" s="363" t="n">
        <v>2.12</v>
      </c>
      <c r="J129" s="38" t="n">
        <v>72</v>
      </c>
      <c r="K129" s="39" t="inlineStr">
        <is>
          <t>МГ</t>
        </is>
      </c>
      <c r="L129" s="38" t="n">
        <v>180</v>
      </c>
      <c r="M129" s="417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N129" s="365" t="n"/>
      <c r="O129" s="365" t="n"/>
      <c r="P129" s="365" t="n"/>
      <c r="Q129" s="331" t="n"/>
      <c r="R129" s="40" t="inlineStr"/>
      <c r="S129" s="40" t="inlineStr"/>
      <c r="T129" s="41" t="inlineStr">
        <is>
          <t>кор</t>
        </is>
      </c>
      <c r="U129" s="366" t="n">
        <v>0</v>
      </c>
      <c r="V129" s="367">
        <f>IFERROR(IF(U129="","",U129),"")</f>
        <v/>
      </c>
      <c r="W129" s="42">
        <f>IFERROR(IF(U129="","",U129*0.01157),"")</f>
        <v/>
      </c>
      <c r="X129" s="69" t="inlineStr"/>
      <c r="Y129" s="70" t="inlineStr"/>
      <c r="AC129" s="74" t="n"/>
      <c r="AZ129" s="122" t="inlineStr">
        <is>
          <t>ПГП</t>
        </is>
      </c>
    </row>
    <row r="130">
      <c r="A130" s="230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кор</t>
        </is>
      </c>
      <c r="U130" s="370">
        <f>IFERROR(SUM(U128:U129),"0")</f>
        <v/>
      </c>
      <c r="V130" s="370">
        <f>IFERROR(SUM(V128:V129),"0")</f>
        <v/>
      </c>
      <c r="W130" s="370">
        <f>IFERROR(IF(W128="",0,W128),"0")+IFERROR(IF(W129="",0,W129),"0")</f>
        <v/>
      </c>
      <c r="X130" s="371" t="n"/>
      <c r="Y130" s="371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368" t="n"/>
      <c r="M131" s="369" t="inlineStr">
        <is>
          <t>Итого</t>
        </is>
      </c>
      <c r="N131" s="339" t="n"/>
      <c r="O131" s="339" t="n"/>
      <c r="P131" s="339" t="n"/>
      <c r="Q131" s="339" t="n"/>
      <c r="R131" s="339" t="n"/>
      <c r="S131" s="340" t="n"/>
      <c r="T131" s="43" t="inlineStr">
        <is>
          <t>кг</t>
        </is>
      </c>
      <c r="U131" s="370">
        <f>IFERROR(SUMPRODUCT(U128:U129*H128:H129),"0")</f>
        <v/>
      </c>
      <c r="V131" s="370">
        <f>IFERROR(SUMPRODUCT(V128:V129*H128:H129),"0")</f>
        <v/>
      </c>
      <c r="W131" s="43" t="n"/>
      <c r="X131" s="371" t="n"/>
      <c r="Y131" s="371" t="n"/>
    </row>
    <row r="132" ht="16.5" customHeight="1">
      <c r="A132" s="220" t="inlineStr">
        <is>
          <t>Чебуманы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220" t="n"/>
      <c r="Y132" s="220" t="n"/>
    </row>
    <row r="133" ht="14.25" customHeight="1">
      <c r="A133" s="221" t="inlineStr">
        <is>
          <t>Снеки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221" t="n"/>
      <c r="Y133" s="221" t="n"/>
    </row>
    <row r="134" ht="27" customHeight="1">
      <c r="A134" s="64" t="inlineStr">
        <is>
          <t>SU002289</t>
        </is>
      </c>
      <c r="B134" s="64" t="inlineStr">
        <is>
          <t>P002492</t>
        </is>
      </c>
      <c r="C134" s="37" t="n">
        <v>4301135026</v>
      </c>
      <c r="D134" s="222" t="n">
        <v>4607111036124</v>
      </c>
      <c r="E134" s="331" t="n"/>
      <c r="F134" s="363" t="n">
        <v>0.4</v>
      </c>
      <c r="G134" s="38" t="n">
        <v>12</v>
      </c>
      <c r="H134" s="363" t="n">
        <v>4.8</v>
      </c>
      <c r="I134" s="363" t="n">
        <v>5.126</v>
      </c>
      <c r="J134" s="38" t="n">
        <v>84</v>
      </c>
      <c r="K134" s="39" t="inlineStr">
        <is>
          <t>МГ</t>
        </is>
      </c>
      <c r="L134" s="38" t="n">
        <v>180</v>
      </c>
      <c r="M134" s="418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4" s="365" t="n"/>
      <c r="O134" s="365" t="n"/>
      <c r="P134" s="365" t="n"/>
      <c r="Q134" s="331" t="n"/>
      <c r="R134" s="40" t="inlineStr"/>
      <c r="S134" s="40" t="inlineStr"/>
      <c r="T134" s="41" t="inlineStr">
        <is>
          <t>кор</t>
        </is>
      </c>
      <c r="U134" s="366" t="n">
        <v>0</v>
      </c>
      <c r="V134" s="367">
        <f>IFERROR(IF(U134="","",U134),"")</f>
        <v/>
      </c>
      <c r="W134" s="42">
        <f>IFERROR(IF(U134="","",U134*0.0155),"")</f>
        <v/>
      </c>
      <c r="X134" s="69" t="inlineStr"/>
      <c r="Y134" s="70" t="inlineStr"/>
      <c r="AC134" s="74" t="n"/>
      <c r="AZ134" s="123" t="inlineStr">
        <is>
          <t>ПГП</t>
        </is>
      </c>
    </row>
    <row r="135">
      <c r="A135" s="230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кор</t>
        </is>
      </c>
      <c r="U135" s="370">
        <f>IFERROR(SUM(U134:U134),"0")</f>
        <v/>
      </c>
      <c r="V135" s="370">
        <f>IFERROR(SUM(V134:V134),"0")</f>
        <v/>
      </c>
      <c r="W135" s="370">
        <f>IFERROR(IF(W134="",0,W134),"0")</f>
        <v/>
      </c>
      <c r="X135" s="371" t="n"/>
      <c r="Y135" s="371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368" t="n"/>
      <c r="M136" s="369" t="inlineStr">
        <is>
          <t>Итого</t>
        </is>
      </c>
      <c r="N136" s="339" t="n"/>
      <c r="O136" s="339" t="n"/>
      <c r="P136" s="339" t="n"/>
      <c r="Q136" s="339" t="n"/>
      <c r="R136" s="339" t="n"/>
      <c r="S136" s="340" t="n"/>
      <c r="T136" s="43" t="inlineStr">
        <is>
          <t>кг</t>
        </is>
      </c>
      <c r="U136" s="370">
        <f>IFERROR(SUMPRODUCT(U134:U134*H134:H134),"0")</f>
        <v/>
      </c>
      <c r="V136" s="370">
        <f>IFERROR(SUMPRODUCT(V134:V134*H134:H134),"0")</f>
        <v/>
      </c>
      <c r="W136" s="43" t="n"/>
      <c r="X136" s="371" t="n"/>
      <c r="Y136" s="371" t="n"/>
    </row>
    <row r="137" ht="27.75" customHeight="1">
      <c r="A137" s="219" t="inlineStr">
        <is>
          <t>No Name</t>
        </is>
      </c>
      <c r="B137" s="362" t="n"/>
      <c r="C137" s="362" t="n"/>
      <c r="D137" s="362" t="n"/>
      <c r="E137" s="362" t="n"/>
      <c r="F137" s="362" t="n"/>
      <c r="G137" s="362" t="n"/>
      <c r="H137" s="362" t="n"/>
      <c r="I137" s="362" t="n"/>
      <c r="J137" s="362" t="n"/>
      <c r="K137" s="362" t="n"/>
      <c r="L137" s="362" t="n"/>
      <c r="M137" s="362" t="n"/>
      <c r="N137" s="362" t="n"/>
      <c r="O137" s="362" t="n"/>
      <c r="P137" s="362" t="n"/>
      <c r="Q137" s="362" t="n"/>
      <c r="R137" s="362" t="n"/>
      <c r="S137" s="362" t="n"/>
      <c r="T137" s="362" t="n"/>
      <c r="U137" s="362" t="n"/>
      <c r="V137" s="362" t="n"/>
      <c r="W137" s="362" t="n"/>
      <c r="X137" s="55" t="n"/>
      <c r="Y137" s="55" t="n"/>
    </row>
    <row r="138" ht="16.5" customHeight="1">
      <c r="A138" s="220" t="inlineStr">
        <is>
          <t>No Name ПГП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220" t="n"/>
      <c r="Y138" s="220" t="n"/>
    </row>
    <row r="139" ht="14.25" customHeight="1">
      <c r="A139" s="221" t="inlineStr">
        <is>
          <t>Снеки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221" t="n"/>
      <c r="Y139" s="221" t="n"/>
    </row>
    <row r="140" ht="27" customHeight="1">
      <c r="A140" s="64" t="inlineStr">
        <is>
          <t>SU002889</t>
        </is>
      </c>
      <c r="B140" s="64" t="inlineStr">
        <is>
          <t>P003310</t>
        </is>
      </c>
      <c r="C140" s="37" t="n">
        <v>4301135177</v>
      </c>
      <c r="D140" s="222" t="n">
        <v>4607111037862</v>
      </c>
      <c r="E140" s="331" t="n"/>
      <c r="F140" s="363" t="n">
        <v>1.8</v>
      </c>
      <c r="G140" s="38" t="n">
        <v>1</v>
      </c>
      <c r="H140" s="363" t="n">
        <v>1.8</v>
      </c>
      <c r="I140" s="363" t="n">
        <v>1.912</v>
      </c>
      <c r="J140" s="38" t="n">
        <v>234</v>
      </c>
      <c r="K140" s="39" t="inlineStr">
        <is>
          <t>МГ</t>
        </is>
      </c>
      <c r="L140" s="38" t="n">
        <v>180</v>
      </c>
      <c r="M140" s="419">
        <f>HYPERLINK("https://abi.ru/products/Замороженные/No Name/No Name ПГП/Снеки/P003310/","Мини-сосиски в тесте Фрайпики No name Весовые No name 1,8 кг")</f>
        <v/>
      </c>
      <c r="N140" s="365" t="n"/>
      <c r="O140" s="365" t="n"/>
      <c r="P140" s="365" t="n"/>
      <c r="Q140" s="331" t="n"/>
      <c r="R140" s="40" t="inlineStr"/>
      <c r="S140" s="40" t="inlineStr"/>
      <c r="T140" s="41" t="inlineStr">
        <is>
          <t>кор</t>
        </is>
      </c>
      <c r="U140" s="366" t="n">
        <v>67</v>
      </c>
      <c r="V140" s="367">
        <f>IFERROR(IF(U140="","",U140),"")</f>
        <v/>
      </c>
      <c r="W140" s="42">
        <f>IFERROR(IF(U140="","",U140*0.00502),"")</f>
        <v/>
      </c>
      <c r="X140" s="69" t="inlineStr"/>
      <c r="Y140" s="70" t="inlineStr"/>
      <c r="AC140" s="74" t="n"/>
      <c r="AZ140" s="124" t="inlineStr">
        <is>
          <t>ПГП</t>
        </is>
      </c>
    </row>
    <row r="141">
      <c r="A141" s="230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кор</t>
        </is>
      </c>
      <c r="U141" s="370">
        <f>IFERROR(SUM(U140:U140),"0")</f>
        <v/>
      </c>
      <c r="V141" s="370">
        <f>IFERROR(SUM(V140:V140),"0")</f>
        <v/>
      </c>
      <c r="W141" s="370">
        <f>IFERROR(IF(W140="",0,W140),"0")</f>
        <v/>
      </c>
      <c r="X141" s="371" t="n"/>
      <c r="Y141" s="371" t="n"/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368" t="n"/>
      <c r="M142" s="369" t="inlineStr">
        <is>
          <t>Итого</t>
        </is>
      </c>
      <c r="N142" s="339" t="n"/>
      <c r="O142" s="339" t="n"/>
      <c r="P142" s="339" t="n"/>
      <c r="Q142" s="339" t="n"/>
      <c r="R142" s="339" t="n"/>
      <c r="S142" s="340" t="n"/>
      <c r="T142" s="43" t="inlineStr">
        <is>
          <t>кг</t>
        </is>
      </c>
      <c r="U142" s="370">
        <f>IFERROR(SUMPRODUCT(U140:U140*H140:H140),"0")</f>
        <v/>
      </c>
      <c r="V142" s="370">
        <f>IFERROR(SUMPRODUCT(V140:V140*H140:H140),"0")</f>
        <v/>
      </c>
      <c r="W142" s="43" t="n"/>
      <c r="X142" s="371" t="n"/>
      <c r="Y142" s="371" t="n"/>
    </row>
    <row r="143" ht="16.5" customHeight="1">
      <c r="A143" s="220" t="inlineStr">
        <is>
          <t>Стародворье ПГП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220" t="n"/>
      <c r="Y143" s="220" t="n"/>
    </row>
    <row r="144" ht="14.25" customHeight="1">
      <c r="A144" s="221" t="inlineStr">
        <is>
          <t>Пельмени ПГП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221" t="n"/>
      <c r="Y144" s="221" t="n"/>
    </row>
    <row r="145" ht="16.5" customHeight="1">
      <c r="A145" s="64" t="inlineStr">
        <is>
          <t>SU002891</t>
        </is>
      </c>
      <c r="B145" s="64" t="inlineStr">
        <is>
          <t>P003301</t>
        </is>
      </c>
      <c r="C145" s="37" t="n">
        <v>4301071010</v>
      </c>
      <c r="D145" s="222" t="n">
        <v>4607111037701</v>
      </c>
      <c r="E145" s="331" t="n"/>
      <c r="F145" s="363" t="n">
        <v>5</v>
      </c>
      <c r="G145" s="38" t="n">
        <v>1</v>
      </c>
      <c r="H145" s="363" t="n">
        <v>5</v>
      </c>
      <c r="I145" s="363" t="n">
        <v>5.2</v>
      </c>
      <c r="J145" s="38" t="n">
        <v>144</v>
      </c>
      <c r="K145" s="39" t="inlineStr">
        <is>
          <t>МГ</t>
        </is>
      </c>
      <c r="L145" s="38" t="n">
        <v>180</v>
      </c>
      <c r="M145" s="420">
        <f>HYPERLINK("https://abi.ru/products/Замороженные/No Name/Стародворье ПГП/Пельмени ПГП/P003301/","Пельмени «Быстромени» Весовой ТМ «No Name» 5")</f>
        <v/>
      </c>
      <c r="N145" s="365" t="n"/>
      <c r="O145" s="365" t="n"/>
      <c r="P145" s="365" t="n"/>
      <c r="Q145" s="331" t="n"/>
      <c r="R145" s="40" t="inlineStr"/>
      <c r="S145" s="40" t="inlineStr"/>
      <c r="T145" s="41" t="inlineStr">
        <is>
          <t>кор</t>
        </is>
      </c>
      <c r="U145" s="366" t="n">
        <v>0</v>
      </c>
      <c r="V145" s="367">
        <f>IFERROR(IF(U145="","",U145),"")</f>
        <v/>
      </c>
      <c r="W145" s="42">
        <f>IFERROR(IF(U145="","",U145*0.00866),"")</f>
        <v/>
      </c>
      <c r="X145" s="69" t="inlineStr"/>
      <c r="Y145" s="70" t="inlineStr"/>
      <c r="AC145" s="74" t="n"/>
      <c r="AZ145" s="125" t="inlineStr">
        <is>
          <t>ПГП</t>
        </is>
      </c>
    </row>
    <row r="146">
      <c r="A146" s="230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368" t="n"/>
      <c r="M146" s="369" t="inlineStr">
        <is>
          <t>Итого</t>
        </is>
      </c>
      <c r="N146" s="339" t="n"/>
      <c r="O146" s="339" t="n"/>
      <c r="P146" s="339" t="n"/>
      <c r="Q146" s="339" t="n"/>
      <c r="R146" s="339" t="n"/>
      <c r="S146" s="340" t="n"/>
      <c r="T146" s="43" t="inlineStr">
        <is>
          <t>кор</t>
        </is>
      </c>
      <c r="U146" s="370">
        <f>IFERROR(SUM(U145:U145),"0")</f>
        <v/>
      </c>
      <c r="V146" s="370">
        <f>IFERROR(SUM(V145:V145),"0")</f>
        <v/>
      </c>
      <c r="W146" s="370">
        <f>IFERROR(IF(W145="",0,W145),"0")</f>
        <v/>
      </c>
      <c r="X146" s="371" t="n"/>
      <c r="Y146" s="371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368" t="n"/>
      <c r="M147" s="369" t="inlineStr">
        <is>
          <t>Итого</t>
        </is>
      </c>
      <c r="N147" s="339" t="n"/>
      <c r="O147" s="339" t="n"/>
      <c r="P147" s="339" t="n"/>
      <c r="Q147" s="339" t="n"/>
      <c r="R147" s="339" t="n"/>
      <c r="S147" s="340" t="n"/>
      <c r="T147" s="43" t="inlineStr">
        <is>
          <t>кг</t>
        </is>
      </c>
      <c r="U147" s="370">
        <f>IFERROR(SUMPRODUCT(U145:U145*H145:H145),"0")</f>
        <v/>
      </c>
      <c r="V147" s="370">
        <f>IFERROR(SUMPRODUCT(V145:V145*H145:H145),"0")</f>
        <v/>
      </c>
      <c r="W147" s="43" t="n"/>
      <c r="X147" s="371" t="n"/>
      <c r="Y147" s="371" t="n"/>
    </row>
    <row r="148" ht="16.5" customHeight="1">
      <c r="A148" s="220" t="inlineStr">
        <is>
          <t>No Name ЗПФ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220" t="n"/>
      <c r="Y148" s="220" t="n"/>
    </row>
    <row r="149" ht="14.25" customHeight="1">
      <c r="A149" s="221" t="inlineStr">
        <is>
          <t>Пельмени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221" t="n"/>
      <c r="Y149" s="221" t="n"/>
    </row>
    <row r="150" ht="16.5" customHeight="1">
      <c r="A150" s="64" t="inlineStr">
        <is>
          <t>SU002396</t>
        </is>
      </c>
      <c r="B150" s="64" t="inlineStr">
        <is>
          <t>P002689</t>
        </is>
      </c>
      <c r="C150" s="37" t="n">
        <v>4301070871</v>
      </c>
      <c r="D150" s="222" t="n">
        <v>4607111036384</v>
      </c>
      <c r="E150" s="331" t="n"/>
      <c r="F150" s="363" t="n">
        <v>1</v>
      </c>
      <c r="G150" s="38" t="n">
        <v>5</v>
      </c>
      <c r="H150" s="363" t="n">
        <v>5</v>
      </c>
      <c r="I150" s="363" t="n">
        <v>5.253</v>
      </c>
      <c r="J150" s="38" t="n">
        <v>144</v>
      </c>
      <c r="K150" s="39" t="inlineStr">
        <is>
          <t>МГ</t>
        </is>
      </c>
      <c r="L150" s="38" t="n">
        <v>90</v>
      </c>
      <c r="M150" s="421">
        <f>HYPERLINK("https://abi.ru/products/Замороженные/No Name/No Name ЗПФ/Пельмени/P002689/","Пельмени Зареченские No name Весовые Сфера No name 5 кг")</f>
        <v/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IFERROR(IF(U150="","",U150*0.00866),"")</f>
        <v/>
      </c>
      <c r="X150" s="69" t="inlineStr"/>
      <c r="Y150" s="70" t="inlineStr"/>
      <c r="AC150" s="74" t="n"/>
      <c r="AZ150" s="126" t="inlineStr">
        <is>
          <t>ЗПФ</t>
        </is>
      </c>
    </row>
    <row r="151" ht="27" customHeight="1">
      <c r="A151" s="64" t="inlineStr">
        <is>
          <t>SU002314</t>
        </is>
      </c>
      <c r="B151" s="64" t="inlineStr">
        <is>
          <t>P002579</t>
        </is>
      </c>
      <c r="C151" s="37" t="n">
        <v>4301070858</v>
      </c>
      <c r="D151" s="222" t="n">
        <v>4607111036193</v>
      </c>
      <c r="E151" s="331" t="n"/>
      <c r="F151" s="363" t="n">
        <v>1</v>
      </c>
      <c r="G151" s="38" t="n">
        <v>5</v>
      </c>
      <c r="H151" s="363" t="n">
        <v>5</v>
      </c>
      <c r="I151" s="363" t="n">
        <v>5.275</v>
      </c>
      <c r="J151" s="38" t="n">
        <v>144</v>
      </c>
      <c r="K151" s="39" t="inlineStr">
        <is>
          <t>МГ</t>
        </is>
      </c>
      <c r="L151" s="38" t="n">
        <v>90</v>
      </c>
      <c r="M151" s="422">
        <f>HYPERLINK("https://abi.ru/products/Замороженные/No Name/No Name ЗПФ/Пельмени/P002579/","Пельмени Классические No name Весовые Хинкали No name 5 кг")</f>
        <v/>
      </c>
      <c r="N151" s="365" t="n"/>
      <c r="O151" s="365" t="n"/>
      <c r="P151" s="365" t="n"/>
      <c r="Q151" s="331" t="n"/>
      <c r="R151" s="40" t="inlineStr"/>
      <c r="S151" s="40" t="inlineStr"/>
      <c r="T151" s="41" t="inlineStr">
        <is>
          <t>кор</t>
        </is>
      </c>
      <c r="U151" s="366" t="n">
        <v>24</v>
      </c>
      <c r="V151" s="367">
        <f>IFERROR(IF(U151="","",U151),"")</f>
        <v/>
      </c>
      <c r="W151" s="42">
        <f>IFERROR(IF(U151="","",U151*0.00866),"")</f>
        <v/>
      </c>
      <c r="X151" s="69" t="inlineStr"/>
      <c r="Y151" s="70" t="inlineStr"/>
      <c r="AC151" s="74" t="n"/>
      <c r="AZ151" s="127" t="inlineStr">
        <is>
          <t>ЗПФ</t>
        </is>
      </c>
    </row>
    <row r="152" ht="27" customHeight="1">
      <c r="A152" s="64" t="inlineStr">
        <is>
          <t>SU000197</t>
        </is>
      </c>
      <c r="B152" s="64" t="inlineStr">
        <is>
          <t>P002413</t>
        </is>
      </c>
      <c r="C152" s="37" t="n">
        <v>4301070827</v>
      </c>
      <c r="D152" s="222" t="n">
        <v>4607111036216</v>
      </c>
      <c r="E152" s="331" t="n"/>
      <c r="F152" s="363" t="n">
        <v>1</v>
      </c>
      <c r="G152" s="38" t="n">
        <v>5</v>
      </c>
      <c r="H152" s="363" t="n">
        <v>5</v>
      </c>
      <c r="I152" s="363" t="n">
        <v>5.266</v>
      </c>
      <c r="J152" s="38" t="n">
        <v>144</v>
      </c>
      <c r="K152" s="39" t="inlineStr">
        <is>
          <t>МГ</t>
        </is>
      </c>
      <c r="L152" s="38" t="n">
        <v>90</v>
      </c>
      <c r="M152" s="423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52" s="365" t="n"/>
      <c r="O152" s="365" t="n"/>
      <c r="P152" s="365" t="n"/>
      <c r="Q152" s="331" t="n"/>
      <c r="R152" s="40" t="inlineStr"/>
      <c r="S152" s="40" t="inlineStr"/>
      <c r="T152" s="41" t="inlineStr">
        <is>
          <t>кор</t>
        </is>
      </c>
      <c r="U152" s="366" t="n">
        <v>140</v>
      </c>
      <c r="V152" s="367">
        <f>IFERROR(IF(U152="","",U152),"")</f>
        <v/>
      </c>
      <c r="W152" s="42">
        <f>IFERROR(IF(U152="","",U152*0.00866),"")</f>
        <v/>
      </c>
      <c r="X152" s="69" t="inlineStr"/>
      <c r="Y152" s="70" t="inlineStr"/>
      <c r="AC152" s="74" t="n"/>
      <c r="AZ152" s="128" t="inlineStr">
        <is>
          <t>ЗПФ</t>
        </is>
      </c>
    </row>
    <row r="153" ht="27" customHeight="1">
      <c r="A153" s="64" t="inlineStr">
        <is>
          <t>SU002335</t>
        </is>
      </c>
      <c r="B153" s="64" t="inlineStr">
        <is>
          <t>P002980</t>
        </is>
      </c>
      <c r="C153" s="37" t="n">
        <v>4301070911</v>
      </c>
      <c r="D153" s="222" t="n">
        <v>4607111036278</v>
      </c>
      <c r="E153" s="331" t="n"/>
      <c r="F153" s="363" t="n">
        <v>1</v>
      </c>
      <c r="G153" s="38" t="n">
        <v>5</v>
      </c>
      <c r="H153" s="363" t="n">
        <v>5</v>
      </c>
      <c r="I153" s="363" t="n">
        <v>5.283</v>
      </c>
      <c r="J153" s="38" t="n">
        <v>84</v>
      </c>
      <c r="K153" s="39" t="inlineStr">
        <is>
          <t>МГ</t>
        </is>
      </c>
      <c r="L153" s="38" t="n">
        <v>120</v>
      </c>
      <c r="M153" s="424">
        <f>HYPERLINK("https://abi.ru/products/Замороженные/No Name/No Name ЗПФ/Пельмени/P002980/","Пельмени Умелый повар No name Весовые Равиоли No name 5 кг")</f>
        <v/>
      </c>
      <c r="N153" s="365" t="n"/>
      <c r="O153" s="365" t="n"/>
      <c r="P153" s="365" t="n"/>
      <c r="Q153" s="331" t="n"/>
      <c r="R153" s="40" t="inlineStr"/>
      <c r="S153" s="40" t="inlineStr"/>
      <c r="T153" s="41" t="inlineStr">
        <is>
          <t>кор</t>
        </is>
      </c>
      <c r="U153" s="366" t="n">
        <v>0</v>
      </c>
      <c r="V153" s="367">
        <f>IFERROR(IF(U153="","",U153),"")</f>
        <v/>
      </c>
      <c r="W153" s="42">
        <f>IFERROR(IF(U153="","",U153*0.0155),"")</f>
        <v/>
      </c>
      <c r="X153" s="69" t="inlineStr"/>
      <c r="Y153" s="70" t="inlineStr"/>
      <c r="AC153" s="74" t="n"/>
      <c r="AZ153" s="129" t="inlineStr">
        <is>
          <t>ЗПФ</t>
        </is>
      </c>
    </row>
    <row r="154">
      <c r="A154" s="230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368" t="n"/>
      <c r="M154" s="369" t="inlineStr">
        <is>
          <t>Итого</t>
        </is>
      </c>
      <c r="N154" s="339" t="n"/>
      <c r="O154" s="339" t="n"/>
      <c r="P154" s="339" t="n"/>
      <c r="Q154" s="339" t="n"/>
      <c r="R154" s="339" t="n"/>
      <c r="S154" s="340" t="n"/>
      <c r="T154" s="43" t="inlineStr">
        <is>
          <t>кор</t>
        </is>
      </c>
      <c r="U154" s="370">
        <f>IFERROR(SUM(U150:U153),"0")</f>
        <v/>
      </c>
      <c r="V154" s="370">
        <f>IFERROR(SUM(V150:V153),"0")</f>
        <v/>
      </c>
      <c r="W154" s="370">
        <f>IFERROR(IF(W150="",0,W150),"0")+IFERROR(IF(W151="",0,W151),"0")+IFERROR(IF(W152="",0,W152),"0")+IFERROR(IF(W153="",0,W153),"0")</f>
        <v/>
      </c>
      <c r="X154" s="371" t="n"/>
      <c r="Y154" s="371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368" t="n"/>
      <c r="M155" s="369" t="inlineStr">
        <is>
          <t>Итого</t>
        </is>
      </c>
      <c r="N155" s="339" t="n"/>
      <c r="O155" s="339" t="n"/>
      <c r="P155" s="339" t="n"/>
      <c r="Q155" s="339" t="n"/>
      <c r="R155" s="339" t="n"/>
      <c r="S155" s="340" t="n"/>
      <c r="T155" s="43" t="inlineStr">
        <is>
          <t>кг</t>
        </is>
      </c>
      <c r="U155" s="370">
        <f>IFERROR(SUMPRODUCT(U150:U153*H150:H153),"0")</f>
        <v/>
      </c>
      <c r="V155" s="370">
        <f>IFERROR(SUMPRODUCT(V150:V153*H150:H153),"0")</f>
        <v/>
      </c>
      <c r="W155" s="43" t="n"/>
      <c r="X155" s="371" t="n"/>
      <c r="Y155" s="371" t="n"/>
    </row>
    <row r="156" ht="14.25" customHeight="1">
      <c r="A156" s="221" t="inlineStr">
        <is>
          <t>Вареники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221" t="n"/>
      <c r="Y156" s="221" t="n"/>
    </row>
    <row r="157" ht="27" customHeight="1">
      <c r="A157" s="64" t="inlineStr">
        <is>
          <t>SU002532</t>
        </is>
      </c>
      <c r="B157" s="64" t="inlineStr">
        <is>
          <t>P002958</t>
        </is>
      </c>
      <c r="C157" s="37" t="n">
        <v>4301080153</v>
      </c>
      <c r="D157" s="222" t="n">
        <v>4607111036827</v>
      </c>
      <c r="E157" s="331" t="n"/>
      <c r="F157" s="363" t="n">
        <v>1</v>
      </c>
      <c r="G157" s="38" t="n">
        <v>5</v>
      </c>
      <c r="H157" s="363" t="n">
        <v>5</v>
      </c>
      <c r="I157" s="363" t="n">
        <v>5.2</v>
      </c>
      <c r="J157" s="38" t="n">
        <v>144</v>
      </c>
      <c r="K157" s="39" t="inlineStr">
        <is>
          <t>МГ</t>
        </is>
      </c>
      <c r="L157" s="38" t="n">
        <v>90</v>
      </c>
      <c r="M157" s="425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IFERROR(IF(U157="","",U157*0.00866),"")</f>
        <v/>
      </c>
      <c r="X157" s="69" t="inlineStr"/>
      <c r="Y157" s="70" t="inlineStr"/>
      <c r="AC157" s="74" t="n"/>
      <c r="AZ157" s="130" t="inlineStr">
        <is>
          <t>ЗПФ</t>
        </is>
      </c>
    </row>
    <row r="158" ht="27" customHeight="1">
      <c r="A158" s="64" t="inlineStr">
        <is>
          <t>SU002483</t>
        </is>
      </c>
      <c r="B158" s="64" t="inlineStr">
        <is>
          <t>P002961</t>
        </is>
      </c>
      <c r="C158" s="37" t="n">
        <v>4301080154</v>
      </c>
      <c r="D158" s="222" t="n">
        <v>4607111036834</v>
      </c>
      <c r="E158" s="331" t="n"/>
      <c r="F158" s="363" t="n">
        <v>1</v>
      </c>
      <c r="G158" s="38" t="n">
        <v>5</v>
      </c>
      <c r="H158" s="363" t="n">
        <v>5</v>
      </c>
      <c r="I158" s="363" t="n">
        <v>5.253</v>
      </c>
      <c r="J158" s="38" t="n">
        <v>144</v>
      </c>
      <c r="K158" s="39" t="inlineStr">
        <is>
          <t>МГ</t>
        </is>
      </c>
      <c r="L158" s="38" t="n">
        <v>90</v>
      </c>
      <c r="M158" s="426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IFERROR(IF(U158="","",U158*0.00866),"")</f>
        <v/>
      </c>
      <c r="X158" s="69" t="inlineStr"/>
      <c r="Y158" s="70" t="inlineStr"/>
      <c r="AC158" s="74" t="n"/>
      <c r="AZ158" s="131" t="inlineStr">
        <is>
          <t>ЗПФ</t>
        </is>
      </c>
    </row>
    <row r="159">
      <c r="A159" s="230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368" t="n"/>
      <c r="M159" s="369" t="inlineStr">
        <is>
          <t>Итого</t>
        </is>
      </c>
      <c r="N159" s="339" t="n"/>
      <c r="O159" s="339" t="n"/>
      <c r="P159" s="339" t="n"/>
      <c r="Q159" s="339" t="n"/>
      <c r="R159" s="339" t="n"/>
      <c r="S159" s="340" t="n"/>
      <c r="T159" s="43" t="inlineStr">
        <is>
          <t>кор</t>
        </is>
      </c>
      <c r="U159" s="370">
        <f>IFERROR(SUM(U157:U158),"0")</f>
        <v/>
      </c>
      <c r="V159" s="370">
        <f>IFERROR(SUM(V157:V158),"0")</f>
        <v/>
      </c>
      <c r="W159" s="370">
        <f>IFERROR(IF(W157="",0,W157),"0")+IFERROR(IF(W158="",0,W158),"0")</f>
        <v/>
      </c>
      <c r="X159" s="371" t="n"/>
      <c r="Y159" s="37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368" t="n"/>
      <c r="M160" s="369" t="inlineStr">
        <is>
          <t>Итого</t>
        </is>
      </c>
      <c r="N160" s="339" t="n"/>
      <c r="O160" s="339" t="n"/>
      <c r="P160" s="339" t="n"/>
      <c r="Q160" s="339" t="n"/>
      <c r="R160" s="339" t="n"/>
      <c r="S160" s="340" t="n"/>
      <c r="T160" s="43" t="inlineStr">
        <is>
          <t>кг</t>
        </is>
      </c>
      <c r="U160" s="370">
        <f>IFERROR(SUMPRODUCT(U157:U158*H157:H158),"0")</f>
        <v/>
      </c>
      <c r="V160" s="370">
        <f>IFERROR(SUMPRODUCT(V157:V158*H157:H158),"0")</f>
        <v/>
      </c>
      <c r="W160" s="43" t="n"/>
      <c r="X160" s="371" t="n"/>
      <c r="Y160" s="371" t="n"/>
    </row>
    <row r="161" ht="27.75" customHeight="1">
      <c r="A161" s="219" t="inlineStr">
        <is>
          <t>Вязанка</t>
        </is>
      </c>
      <c r="B161" s="362" t="n"/>
      <c r="C161" s="362" t="n"/>
      <c r="D161" s="362" t="n"/>
      <c r="E161" s="362" t="n"/>
      <c r="F161" s="362" t="n"/>
      <c r="G161" s="362" t="n"/>
      <c r="H161" s="362" t="n"/>
      <c r="I161" s="362" t="n"/>
      <c r="J161" s="362" t="n"/>
      <c r="K161" s="362" t="n"/>
      <c r="L161" s="362" t="n"/>
      <c r="M161" s="362" t="n"/>
      <c r="N161" s="362" t="n"/>
      <c r="O161" s="362" t="n"/>
      <c r="P161" s="362" t="n"/>
      <c r="Q161" s="362" t="n"/>
      <c r="R161" s="362" t="n"/>
      <c r="S161" s="362" t="n"/>
      <c r="T161" s="362" t="n"/>
      <c r="U161" s="362" t="n"/>
      <c r="V161" s="362" t="n"/>
      <c r="W161" s="362" t="n"/>
      <c r="X161" s="55" t="n"/>
      <c r="Y161" s="55" t="n"/>
    </row>
    <row r="162" ht="16.5" customHeight="1">
      <c r="A162" s="220" t="inlineStr">
        <is>
          <t>Няняггетсы Сливушки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220" t="n"/>
      <c r="Y162" s="220" t="n"/>
    </row>
    <row r="163" ht="14.25" customHeight="1">
      <c r="A163" s="221" t="inlineStr">
        <is>
          <t>Наггетсы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221" t="n"/>
      <c r="Y163" s="221" t="n"/>
    </row>
    <row r="164" ht="16.5" customHeight="1">
      <c r="A164" s="64" t="inlineStr">
        <is>
          <t>SU002516</t>
        </is>
      </c>
      <c r="B164" s="64" t="inlineStr">
        <is>
          <t>P002823</t>
        </is>
      </c>
      <c r="C164" s="37" t="n">
        <v>4301132048</v>
      </c>
      <c r="D164" s="222" t="n">
        <v>4607111035721</v>
      </c>
      <c r="E164" s="331" t="n"/>
      <c r="F164" s="363" t="n">
        <v>0.25</v>
      </c>
      <c r="G164" s="38" t="n">
        <v>12</v>
      </c>
      <c r="H164" s="363" t="n">
        <v>3</v>
      </c>
      <c r="I164" s="363" t="n">
        <v>3.388</v>
      </c>
      <c r="J164" s="38" t="n">
        <v>70</v>
      </c>
      <c r="K164" s="39" t="inlineStr">
        <is>
          <t>МГ</t>
        </is>
      </c>
      <c r="L164" s="38" t="n">
        <v>180</v>
      </c>
      <c r="M164" s="427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64" s="365" t="n"/>
      <c r="O164" s="365" t="n"/>
      <c r="P164" s="365" t="n"/>
      <c r="Q164" s="331" t="n"/>
      <c r="R164" s="40" t="inlineStr"/>
      <c r="S164" s="40" t="inlineStr"/>
      <c r="T164" s="41" t="inlineStr">
        <is>
          <t>кор</t>
        </is>
      </c>
      <c r="U164" s="366" t="n">
        <v>100</v>
      </c>
      <c r="V164" s="367">
        <f>IFERROR(IF(U164="","",U164),"")</f>
        <v/>
      </c>
      <c r="W164" s="42">
        <f>IFERROR(IF(U164="","",U164*0.01788),"")</f>
        <v/>
      </c>
      <c r="X164" s="69" t="inlineStr"/>
      <c r="Y164" s="70" t="inlineStr"/>
      <c r="AC164" s="74" t="n"/>
      <c r="AZ164" s="132" t="inlineStr">
        <is>
          <t>ПГП</t>
        </is>
      </c>
    </row>
    <row r="165" ht="27" customHeight="1">
      <c r="A165" s="64" t="inlineStr">
        <is>
          <t>SU002514</t>
        </is>
      </c>
      <c r="B165" s="64" t="inlineStr">
        <is>
          <t>P002820</t>
        </is>
      </c>
      <c r="C165" s="37" t="n">
        <v>4301132046</v>
      </c>
      <c r="D165" s="222" t="n">
        <v>4607111035691</v>
      </c>
      <c r="E165" s="331" t="n"/>
      <c r="F165" s="363" t="n">
        <v>0.25</v>
      </c>
      <c r="G165" s="38" t="n">
        <v>12</v>
      </c>
      <c r="H165" s="363" t="n">
        <v>3</v>
      </c>
      <c r="I165" s="363" t="n">
        <v>3.388</v>
      </c>
      <c r="J165" s="38" t="n">
        <v>70</v>
      </c>
      <c r="K165" s="39" t="inlineStr">
        <is>
          <t>МГ</t>
        </is>
      </c>
      <c r="L165" s="38" t="n">
        <v>180</v>
      </c>
      <c r="M165" s="428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65" s="365" t="n"/>
      <c r="O165" s="365" t="n"/>
      <c r="P165" s="365" t="n"/>
      <c r="Q165" s="331" t="n"/>
      <c r="R165" s="40" t="inlineStr"/>
      <c r="S165" s="40" t="inlineStr"/>
      <c r="T165" s="41" t="inlineStr">
        <is>
          <t>кор</t>
        </is>
      </c>
      <c r="U165" s="366" t="n">
        <v>100</v>
      </c>
      <c r="V165" s="367">
        <f>IFERROR(IF(U165="","",U165),"")</f>
        <v/>
      </c>
      <c r="W165" s="42">
        <f>IFERROR(IF(U165="","",U165*0.01788),"")</f>
        <v/>
      </c>
      <c r="X165" s="69" t="inlineStr"/>
      <c r="Y165" s="70" t="inlineStr"/>
      <c r="AC165" s="74" t="n"/>
      <c r="AZ165" s="133" t="inlineStr">
        <is>
          <t>ПГП</t>
        </is>
      </c>
    </row>
    <row r="166">
      <c r="A166" s="230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368" t="n"/>
      <c r="M166" s="369" t="inlineStr">
        <is>
          <t>Итого</t>
        </is>
      </c>
      <c r="N166" s="339" t="n"/>
      <c r="O166" s="339" t="n"/>
      <c r="P166" s="339" t="n"/>
      <c r="Q166" s="339" t="n"/>
      <c r="R166" s="339" t="n"/>
      <c r="S166" s="340" t="n"/>
      <c r="T166" s="43" t="inlineStr">
        <is>
          <t>кор</t>
        </is>
      </c>
      <c r="U166" s="370">
        <f>IFERROR(SUM(U164:U165),"0")</f>
        <v/>
      </c>
      <c r="V166" s="370">
        <f>IFERROR(SUM(V164:V165),"0")</f>
        <v/>
      </c>
      <c r="W166" s="370">
        <f>IFERROR(IF(W164="",0,W164),"0")+IFERROR(IF(W165="",0,W165),"0")</f>
        <v/>
      </c>
      <c r="X166" s="371" t="n"/>
      <c r="Y166" s="37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368" t="n"/>
      <c r="M167" s="369" t="inlineStr">
        <is>
          <t>Итого</t>
        </is>
      </c>
      <c r="N167" s="339" t="n"/>
      <c r="O167" s="339" t="n"/>
      <c r="P167" s="339" t="n"/>
      <c r="Q167" s="339" t="n"/>
      <c r="R167" s="339" t="n"/>
      <c r="S167" s="340" t="n"/>
      <c r="T167" s="43" t="inlineStr">
        <is>
          <t>кг</t>
        </is>
      </c>
      <c r="U167" s="370">
        <f>IFERROR(SUMPRODUCT(U164:U165*H164:H165),"0")</f>
        <v/>
      </c>
      <c r="V167" s="370">
        <f>IFERROR(SUMPRODUCT(V164:V165*H164:H165),"0")</f>
        <v/>
      </c>
      <c r="W167" s="43" t="n"/>
      <c r="X167" s="371" t="n"/>
      <c r="Y167" s="371" t="n"/>
    </row>
    <row r="168" ht="16.5" customHeight="1">
      <c r="A168" s="220" t="inlineStr">
        <is>
          <t>Печеные пельмени</t>
        </is>
      </c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220" t="n"/>
      <c r="Y168" s="220" t="n"/>
    </row>
    <row r="169" ht="14.25" customHeight="1">
      <c r="A169" s="221" t="inlineStr">
        <is>
          <t>Печеные пельмени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221" t="n"/>
      <c r="Y169" s="221" t="n"/>
    </row>
    <row r="170" ht="27" customHeight="1">
      <c r="A170" s="64" t="inlineStr">
        <is>
          <t>SU002225</t>
        </is>
      </c>
      <c r="B170" s="64" t="inlineStr">
        <is>
          <t>P002411</t>
        </is>
      </c>
      <c r="C170" s="37" t="n">
        <v>4301133002</v>
      </c>
      <c r="D170" s="222" t="n">
        <v>4607111035783</v>
      </c>
      <c r="E170" s="331" t="n"/>
      <c r="F170" s="363" t="n">
        <v>0.2</v>
      </c>
      <c r="G170" s="38" t="n">
        <v>8</v>
      </c>
      <c r="H170" s="363" t="n">
        <v>1.6</v>
      </c>
      <c r="I170" s="363" t="n">
        <v>2.12</v>
      </c>
      <c r="J170" s="38" t="n">
        <v>72</v>
      </c>
      <c r="K170" s="39" t="inlineStr">
        <is>
          <t>МГ</t>
        </is>
      </c>
      <c r="L170" s="38" t="n">
        <v>180</v>
      </c>
      <c r="M170" s="429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70" s="365" t="n"/>
      <c r="O170" s="365" t="n"/>
      <c r="P170" s="365" t="n"/>
      <c r="Q170" s="331" t="n"/>
      <c r="R170" s="40" t="inlineStr"/>
      <c r="S170" s="40" t="inlineStr"/>
      <c r="T170" s="41" t="inlineStr">
        <is>
          <t>кор</t>
        </is>
      </c>
      <c r="U170" s="366" t="n">
        <v>0</v>
      </c>
      <c r="V170" s="367">
        <f>IFERROR(IF(U170="","",U170),"")</f>
        <v/>
      </c>
      <c r="W170" s="42">
        <f>IFERROR(IF(U170="","",U170*0.01157),"")</f>
        <v/>
      </c>
      <c r="X170" s="69" t="inlineStr"/>
      <c r="Y170" s="70" t="inlineStr"/>
      <c r="AC170" s="74" t="n"/>
      <c r="AZ170" s="134" t="inlineStr">
        <is>
          <t>ПГП</t>
        </is>
      </c>
    </row>
    <row r="171">
      <c r="A171" s="230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368" t="n"/>
      <c r="M171" s="369" t="inlineStr">
        <is>
          <t>Итого</t>
        </is>
      </c>
      <c r="N171" s="339" t="n"/>
      <c r="O171" s="339" t="n"/>
      <c r="P171" s="339" t="n"/>
      <c r="Q171" s="339" t="n"/>
      <c r="R171" s="339" t="n"/>
      <c r="S171" s="340" t="n"/>
      <c r="T171" s="43" t="inlineStr">
        <is>
          <t>кор</t>
        </is>
      </c>
      <c r="U171" s="370">
        <f>IFERROR(SUM(U170:U170),"0")</f>
        <v/>
      </c>
      <c r="V171" s="370">
        <f>IFERROR(SUM(V170:V170),"0")</f>
        <v/>
      </c>
      <c r="W171" s="370">
        <f>IFERROR(IF(W170="",0,W170),"0")</f>
        <v/>
      </c>
      <c r="X171" s="371" t="n"/>
      <c r="Y171" s="37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368" t="n"/>
      <c r="M172" s="369" t="inlineStr">
        <is>
          <t>Итого</t>
        </is>
      </c>
      <c r="N172" s="339" t="n"/>
      <c r="O172" s="339" t="n"/>
      <c r="P172" s="339" t="n"/>
      <c r="Q172" s="339" t="n"/>
      <c r="R172" s="339" t="n"/>
      <c r="S172" s="340" t="n"/>
      <c r="T172" s="43" t="inlineStr">
        <is>
          <t>кг</t>
        </is>
      </c>
      <c r="U172" s="370">
        <f>IFERROR(SUMPRODUCT(U170:U170*H170:H170),"0")</f>
        <v/>
      </c>
      <c r="V172" s="370">
        <f>IFERROR(SUMPRODUCT(V170:V170*H170:H170),"0")</f>
        <v/>
      </c>
      <c r="W172" s="43" t="n"/>
      <c r="X172" s="371" t="n"/>
      <c r="Y172" s="371" t="n"/>
    </row>
    <row r="173" ht="16.5" customHeight="1">
      <c r="A173" s="220" t="inlineStr">
        <is>
          <t>Вязанка</t>
        </is>
      </c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220" t="n"/>
      <c r="Y173" s="220" t="n"/>
    </row>
    <row r="174" ht="14.25" customHeight="1">
      <c r="A174" s="221" t="inlineStr">
        <is>
          <t>Сосиски замороженные</t>
        </is>
      </c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221" t="n"/>
      <c r="Y174" s="221" t="n"/>
    </row>
    <row r="175" ht="27" customHeight="1">
      <c r="A175" s="64" t="inlineStr">
        <is>
          <t>SU002677</t>
        </is>
      </c>
      <c r="B175" s="64" t="inlineStr">
        <is>
          <t>P003053</t>
        </is>
      </c>
      <c r="C175" s="37" t="n">
        <v>4301051319</v>
      </c>
      <c r="D175" s="222" t="n">
        <v>4680115881204</v>
      </c>
      <c r="E175" s="331" t="n"/>
      <c r="F175" s="363" t="n">
        <v>0.33</v>
      </c>
      <c r="G175" s="38" t="n">
        <v>6</v>
      </c>
      <c r="H175" s="363" t="n">
        <v>1.98</v>
      </c>
      <c r="I175" s="363" t="n">
        <v>2.246</v>
      </c>
      <c r="J175" s="38" t="n">
        <v>156</v>
      </c>
      <c r="K175" s="39" t="inlineStr">
        <is>
          <t>СК2</t>
        </is>
      </c>
      <c r="L175" s="38" t="n">
        <v>365</v>
      </c>
      <c r="M175" s="430" t="inlineStr">
        <is>
          <t>Сосиски «Сливушки #нежнушки» замороженные Фикс.вес 0,33 п/а ТМ «Вязанка»</t>
        </is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0</v>
      </c>
      <c r="V175" s="367">
        <f>IFERROR(IF(U175="","",U175),"")</f>
        <v/>
      </c>
      <c r="W175" s="42">
        <f>IFERROR(IF(U175="","",U175*0.00753),"")</f>
        <v/>
      </c>
      <c r="X175" s="69" t="inlineStr"/>
      <c r="Y175" s="70" t="inlineStr"/>
      <c r="AC175" s="74" t="n"/>
      <c r="AZ175" s="135" t="inlineStr">
        <is>
          <t>КИЗ</t>
        </is>
      </c>
    </row>
    <row r="176">
      <c r="A176" s="230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68" t="n"/>
      <c r="M176" s="369" t="inlineStr">
        <is>
          <t>Итого</t>
        </is>
      </c>
      <c r="N176" s="339" t="n"/>
      <c r="O176" s="339" t="n"/>
      <c r="P176" s="339" t="n"/>
      <c r="Q176" s="339" t="n"/>
      <c r="R176" s="339" t="n"/>
      <c r="S176" s="340" t="n"/>
      <c r="T176" s="43" t="inlineStr">
        <is>
          <t>кор</t>
        </is>
      </c>
      <c r="U176" s="370">
        <f>IFERROR(SUM(U175:U175),"0")</f>
        <v/>
      </c>
      <c r="V176" s="370">
        <f>IFERROR(SUM(V175:V175),"0")</f>
        <v/>
      </c>
      <c r="W176" s="370">
        <f>IFERROR(IF(W175="",0,W175),"0")</f>
        <v/>
      </c>
      <c r="X176" s="371" t="n"/>
      <c r="Y176" s="37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кг</t>
        </is>
      </c>
      <c r="U177" s="370">
        <f>IFERROR(SUMPRODUCT(U175:U175*H175:H175),"0")</f>
        <v/>
      </c>
      <c r="V177" s="370">
        <f>IFERROR(SUMPRODUCT(V175:V175*H175:H175),"0")</f>
        <v/>
      </c>
      <c r="W177" s="43" t="n"/>
      <c r="X177" s="371" t="n"/>
      <c r="Y177" s="371" t="n"/>
    </row>
    <row r="178" ht="27.75" customHeight="1">
      <c r="A178" s="219" t="inlineStr">
        <is>
          <t>Стародворье</t>
        </is>
      </c>
      <c r="B178" s="362" t="n"/>
      <c r="C178" s="362" t="n"/>
      <c r="D178" s="362" t="n"/>
      <c r="E178" s="362" t="n"/>
      <c r="F178" s="362" t="n"/>
      <c r="G178" s="362" t="n"/>
      <c r="H178" s="362" t="n"/>
      <c r="I178" s="362" t="n"/>
      <c r="J178" s="362" t="n"/>
      <c r="K178" s="362" t="n"/>
      <c r="L178" s="362" t="n"/>
      <c r="M178" s="362" t="n"/>
      <c r="N178" s="362" t="n"/>
      <c r="O178" s="362" t="n"/>
      <c r="P178" s="362" t="n"/>
      <c r="Q178" s="362" t="n"/>
      <c r="R178" s="362" t="n"/>
      <c r="S178" s="362" t="n"/>
      <c r="T178" s="362" t="n"/>
      <c r="U178" s="362" t="n"/>
      <c r="V178" s="362" t="n"/>
      <c r="W178" s="362" t="n"/>
      <c r="X178" s="55" t="n"/>
      <c r="Y178" s="55" t="n"/>
    </row>
    <row r="179" ht="16.5" customHeight="1">
      <c r="A179" s="220" t="inlineStr">
        <is>
          <t>Стародворье ЗПФ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220" t="n"/>
      <c r="Y179" s="220" t="n"/>
    </row>
    <row r="180" ht="14.25" customHeight="1">
      <c r="A180" s="221" t="inlineStr">
        <is>
          <t>Пельмени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221" t="n"/>
      <c r="Y180" s="221" t="n"/>
    </row>
    <row r="181" ht="27" customHeight="1">
      <c r="A181" s="64" t="inlineStr">
        <is>
          <t>SU002920</t>
        </is>
      </c>
      <c r="B181" s="64" t="inlineStr">
        <is>
          <t>P003355</t>
        </is>
      </c>
      <c r="C181" s="37" t="n">
        <v>4301070948</v>
      </c>
      <c r="D181" s="222" t="n">
        <v>4607111037022</v>
      </c>
      <c r="E181" s="331" t="n"/>
      <c r="F181" s="363" t="n">
        <v>0.7</v>
      </c>
      <c r="G181" s="38" t="n">
        <v>8</v>
      </c>
      <c r="H181" s="363" t="n">
        <v>5.6</v>
      </c>
      <c r="I181" s="363" t="n">
        <v>5.87</v>
      </c>
      <c r="J181" s="38" t="n">
        <v>84</v>
      </c>
      <c r="K181" s="39" t="inlineStr">
        <is>
          <t>МГ</t>
        </is>
      </c>
      <c r="L181" s="38" t="n">
        <v>180</v>
      </c>
      <c r="M181" s="431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150</v>
      </c>
      <c r="V181" s="367">
        <f>IFERROR(IF(U181="","",U181),"")</f>
        <v/>
      </c>
      <c r="W181" s="42">
        <f>IFERROR(IF(U181="","",U181*0.0155),"")</f>
        <v/>
      </c>
      <c r="X181" s="69" t="inlineStr"/>
      <c r="Y181" s="70" t="inlineStr"/>
      <c r="AC181" s="74" t="n"/>
      <c r="AZ181" s="136" t="inlineStr">
        <is>
          <t>ЗПФ</t>
        </is>
      </c>
    </row>
    <row r="182">
      <c r="A182" s="230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IFERROR(SUM(U181:U181),"0")</f>
        <v/>
      </c>
      <c r="V182" s="370">
        <f>IFERROR(SUM(V181:V181),"0")</f>
        <v/>
      </c>
      <c r="W182" s="370">
        <f>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IFERROR(SUMPRODUCT(U181:U181*H181:H181),"0")</f>
        <v/>
      </c>
      <c r="V183" s="370">
        <f>IFERROR(SUMPRODUCT(V181:V181*H181:H181),"0")</f>
        <v/>
      </c>
      <c r="W183" s="43" t="n"/>
      <c r="X183" s="371" t="n"/>
      <c r="Y183" s="371" t="n"/>
    </row>
    <row r="184" ht="16.5" customHeight="1">
      <c r="A184" s="220" t="inlineStr">
        <is>
          <t>Мясорубская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220" t="n"/>
      <c r="Y184" s="220" t="n"/>
    </row>
    <row r="185" ht="14.25" customHeight="1">
      <c r="A185" s="221" t="inlineStr">
        <is>
          <t>Пельмени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21" t="n"/>
      <c r="Y185" s="221" t="n"/>
    </row>
    <row r="186" ht="27" customHeight="1">
      <c r="A186" s="64" t="inlineStr">
        <is>
          <t>SU003077</t>
        </is>
      </c>
      <c r="B186" s="64" t="inlineStr">
        <is>
          <t>P003648</t>
        </is>
      </c>
      <c r="C186" s="37" t="n">
        <v>4301070966</v>
      </c>
      <c r="D186" s="222" t="n">
        <v>4607111038135</v>
      </c>
      <c r="E186" s="331" t="n"/>
      <c r="F186" s="363" t="n">
        <v>0.7</v>
      </c>
      <c r="G186" s="38" t="n">
        <v>8</v>
      </c>
      <c r="H186" s="363" t="n">
        <v>5.6</v>
      </c>
      <c r="I186" s="363" t="n">
        <v>5.87</v>
      </c>
      <c r="J186" s="38" t="n">
        <v>84</v>
      </c>
      <c r="K186" s="39" t="inlineStr">
        <is>
          <t>МГ</t>
        </is>
      </c>
      <c r="L186" s="38" t="n">
        <v>180</v>
      </c>
      <c r="M186" s="432" t="inlineStr">
        <is>
          <t>Пельмени «Мясорубские с рубленой грудинкой» 0,7 Классическая форма ТМ «Стародворье»</t>
        </is>
      </c>
      <c r="N186" s="365" t="n"/>
      <c r="O186" s="365" t="n"/>
      <c r="P186" s="365" t="n"/>
      <c r="Q186" s="331" t="n"/>
      <c r="R186" s="40" t="inlineStr"/>
      <c r="S186" s="40" t="inlineStr"/>
      <c r="T186" s="41" t="inlineStr">
        <is>
          <t>кор</t>
        </is>
      </c>
      <c r="U186" s="366" t="n">
        <v>0</v>
      </c>
      <c r="V186" s="367">
        <f>IFERROR(IF(U186="","",U186),"")</f>
        <v/>
      </c>
      <c r="W186" s="42">
        <f>IFERROR(IF(U186="","",U186*0.0155),"")</f>
        <v/>
      </c>
      <c r="X186" s="69" t="inlineStr"/>
      <c r="Y186" s="70" t="inlineStr">
        <is>
          <t>Новинка</t>
        </is>
      </c>
      <c r="AC186" s="74" t="n"/>
      <c r="AZ186" s="137" t="inlineStr">
        <is>
          <t>ЗПФ</t>
        </is>
      </c>
    </row>
    <row r="187">
      <c r="A187" s="230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368" t="n"/>
      <c r="M187" s="369" t="inlineStr">
        <is>
          <t>Итого</t>
        </is>
      </c>
      <c r="N187" s="339" t="n"/>
      <c r="O187" s="339" t="n"/>
      <c r="P187" s="339" t="n"/>
      <c r="Q187" s="339" t="n"/>
      <c r="R187" s="339" t="n"/>
      <c r="S187" s="340" t="n"/>
      <c r="T187" s="43" t="inlineStr">
        <is>
          <t>кор</t>
        </is>
      </c>
      <c r="U187" s="370">
        <f>IFERROR(SUM(U186:U186),"0")</f>
        <v/>
      </c>
      <c r="V187" s="370">
        <f>IFERROR(SUM(V186:V186),"0")</f>
        <v/>
      </c>
      <c r="W187" s="370">
        <f>IFERROR(IF(W186="",0,W186),"0")</f>
        <v/>
      </c>
      <c r="X187" s="371" t="n"/>
      <c r="Y187" s="37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68" t="n"/>
      <c r="M188" s="369" t="inlineStr">
        <is>
          <t>Итого</t>
        </is>
      </c>
      <c r="N188" s="339" t="n"/>
      <c r="O188" s="339" t="n"/>
      <c r="P188" s="339" t="n"/>
      <c r="Q188" s="339" t="n"/>
      <c r="R188" s="339" t="n"/>
      <c r="S188" s="340" t="n"/>
      <c r="T188" s="43" t="inlineStr">
        <is>
          <t>кг</t>
        </is>
      </c>
      <c r="U188" s="370">
        <f>IFERROR(SUMPRODUCT(U186:U186*H186:H186),"0")</f>
        <v/>
      </c>
      <c r="V188" s="370">
        <f>IFERROR(SUMPRODUCT(V186:V186*H186:H186),"0")</f>
        <v/>
      </c>
      <c r="W188" s="43" t="n"/>
      <c r="X188" s="371" t="n"/>
      <c r="Y188" s="371" t="n"/>
    </row>
    <row r="189" ht="16.5" customHeight="1">
      <c r="A189" s="220" t="inlineStr">
        <is>
          <t>Медвежье ушко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220" t="n"/>
      <c r="Y189" s="220" t="n"/>
    </row>
    <row r="190" ht="14.25" customHeight="1">
      <c r="A190" s="221" t="inlineStr">
        <is>
          <t>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221" t="n"/>
      <c r="Y190" s="221" t="n"/>
    </row>
    <row r="191" ht="27" customHeight="1">
      <c r="A191" s="64" t="inlineStr">
        <is>
          <t>SU002067</t>
        </is>
      </c>
      <c r="B191" s="64" t="inlineStr">
        <is>
          <t>P002999</t>
        </is>
      </c>
      <c r="C191" s="37" t="n">
        <v>4301070915</v>
      </c>
      <c r="D191" s="222" t="n">
        <v>4607111035882</v>
      </c>
      <c r="E191" s="331" t="n"/>
      <c r="F191" s="363" t="n">
        <v>0.43</v>
      </c>
      <c r="G191" s="38" t="n">
        <v>16</v>
      </c>
      <c r="H191" s="363" t="n">
        <v>6.88</v>
      </c>
      <c r="I191" s="363" t="n">
        <v>7.19</v>
      </c>
      <c r="J191" s="38" t="n">
        <v>84</v>
      </c>
      <c r="K191" s="39" t="inlineStr">
        <is>
          <t>МГ</t>
        </is>
      </c>
      <c r="L191" s="38" t="n">
        <v>180</v>
      </c>
      <c r="M191" s="433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191" s="365" t="n"/>
      <c r="O191" s="365" t="n"/>
      <c r="P191" s="365" t="n"/>
      <c r="Q191" s="331" t="n"/>
      <c r="R191" s="40" t="inlineStr"/>
      <c r="S191" s="40" t="inlineStr"/>
      <c r="T191" s="41" t="inlineStr">
        <is>
          <t>кор</t>
        </is>
      </c>
      <c r="U191" s="366" t="n">
        <v>0</v>
      </c>
      <c r="V191" s="367">
        <f>IFERROR(IF(U191="","",U191),"")</f>
        <v/>
      </c>
      <c r="W191" s="42">
        <f>IFERROR(IF(U191="","",U191*0.0155),"")</f>
        <v/>
      </c>
      <c r="X191" s="69" t="inlineStr"/>
      <c r="Y191" s="70" t="inlineStr"/>
      <c r="AC191" s="74" t="n"/>
      <c r="AZ191" s="138" t="inlineStr">
        <is>
          <t>ЗПФ</t>
        </is>
      </c>
    </row>
    <row r="192" ht="27" customHeight="1">
      <c r="A192" s="64" t="inlineStr">
        <is>
          <t>SU002068</t>
        </is>
      </c>
      <c r="B192" s="64" t="inlineStr">
        <is>
          <t>P003005</t>
        </is>
      </c>
      <c r="C192" s="37" t="n">
        <v>4301070921</v>
      </c>
      <c r="D192" s="222" t="n">
        <v>4607111035905</v>
      </c>
      <c r="E192" s="331" t="n"/>
      <c r="F192" s="363" t="n">
        <v>0.9</v>
      </c>
      <c r="G192" s="38" t="n">
        <v>8</v>
      </c>
      <c r="H192" s="363" t="n">
        <v>7.2</v>
      </c>
      <c r="I192" s="363" t="n">
        <v>7.47</v>
      </c>
      <c r="J192" s="38" t="n">
        <v>84</v>
      </c>
      <c r="K192" s="39" t="inlineStr">
        <is>
          <t>МГ</t>
        </is>
      </c>
      <c r="L192" s="38" t="n">
        <v>180</v>
      </c>
      <c r="M192" s="434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192" s="365" t="n"/>
      <c r="O192" s="365" t="n"/>
      <c r="P192" s="365" t="n"/>
      <c r="Q192" s="331" t="n"/>
      <c r="R192" s="40" t="inlineStr"/>
      <c r="S192" s="40" t="inlineStr"/>
      <c r="T192" s="41" t="inlineStr">
        <is>
          <t>кор</t>
        </is>
      </c>
      <c r="U192" s="366" t="n">
        <v>0</v>
      </c>
      <c r="V192" s="367">
        <f>IFERROR(IF(U192="","",U192),"")</f>
        <v/>
      </c>
      <c r="W192" s="42">
        <f>IFERROR(IF(U192="","",U192*0.0155),"")</f>
        <v/>
      </c>
      <c r="X192" s="69" t="inlineStr"/>
      <c r="Y192" s="70" t="inlineStr"/>
      <c r="AC192" s="74" t="n"/>
      <c r="AZ192" s="139" t="inlineStr">
        <is>
          <t>ЗПФ</t>
        </is>
      </c>
    </row>
    <row r="193" ht="27" customHeight="1">
      <c r="A193" s="64" t="inlineStr">
        <is>
          <t>SU002069</t>
        </is>
      </c>
      <c r="B193" s="64" t="inlineStr">
        <is>
          <t>P003001</t>
        </is>
      </c>
      <c r="C193" s="37" t="n">
        <v>4301070917</v>
      </c>
      <c r="D193" s="222" t="n">
        <v>4607111035912</v>
      </c>
      <c r="E193" s="331" t="n"/>
      <c r="F193" s="363" t="n">
        <v>0.43</v>
      </c>
      <c r="G193" s="38" t="n">
        <v>16</v>
      </c>
      <c r="H193" s="363" t="n">
        <v>6.88</v>
      </c>
      <c r="I193" s="363" t="n">
        <v>7.19</v>
      </c>
      <c r="J193" s="38" t="n">
        <v>84</v>
      </c>
      <c r="K193" s="39" t="inlineStr">
        <is>
          <t>МГ</t>
        </is>
      </c>
      <c r="L193" s="38" t="n">
        <v>180</v>
      </c>
      <c r="M193" s="435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IFERROR(IF(U193="","",U193*0.0155),"")</f>
        <v/>
      </c>
      <c r="X193" s="69" t="inlineStr"/>
      <c r="Y193" s="70" t="inlineStr"/>
      <c r="AC193" s="74" t="n"/>
      <c r="AZ193" s="140" t="inlineStr">
        <is>
          <t>ЗПФ</t>
        </is>
      </c>
    </row>
    <row r="194" ht="27" customHeight="1">
      <c r="A194" s="64" t="inlineStr">
        <is>
          <t>SU002066</t>
        </is>
      </c>
      <c r="B194" s="64" t="inlineStr">
        <is>
          <t>P003004</t>
        </is>
      </c>
      <c r="C194" s="37" t="n">
        <v>4301070920</v>
      </c>
      <c r="D194" s="222" t="n">
        <v>4607111035929</v>
      </c>
      <c r="E194" s="331" t="n"/>
      <c r="F194" s="363" t="n">
        <v>0.9</v>
      </c>
      <c r="G194" s="38" t="n">
        <v>8</v>
      </c>
      <c r="H194" s="363" t="n">
        <v>7.2</v>
      </c>
      <c r="I194" s="363" t="n">
        <v>7.47</v>
      </c>
      <c r="J194" s="38" t="n">
        <v>84</v>
      </c>
      <c r="K194" s="39" t="inlineStr">
        <is>
          <t>МГ</t>
        </is>
      </c>
      <c r="L194" s="38" t="n">
        <v>180</v>
      </c>
      <c r="M194" s="436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194" s="365" t="n"/>
      <c r="O194" s="365" t="n"/>
      <c r="P194" s="365" t="n"/>
      <c r="Q194" s="331" t="n"/>
      <c r="R194" s="40" t="inlineStr"/>
      <c r="S194" s="40" t="inlineStr"/>
      <c r="T194" s="41" t="inlineStr">
        <is>
          <t>кор</t>
        </is>
      </c>
      <c r="U194" s="366" t="n">
        <v>50</v>
      </c>
      <c r="V194" s="367">
        <f>IFERROR(IF(U194="","",U194),"")</f>
        <v/>
      </c>
      <c r="W194" s="42">
        <f>IFERROR(IF(U194="","",U194*0.0155),"")</f>
        <v/>
      </c>
      <c r="X194" s="69" t="inlineStr"/>
      <c r="Y194" s="70" t="inlineStr"/>
      <c r="AC194" s="74" t="n"/>
      <c r="AZ194" s="141" t="inlineStr">
        <is>
          <t>ЗПФ</t>
        </is>
      </c>
    </row>
    <row r="195">
      <c r="A195" s="230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кор</t>
        </is>
      </c>
      <c r="U195" s="370">
        <f>IFERROR(SUM(U191:U194),"0")</f>
        <v/>
      </c>
      <c r="V195" s="370">
        <f>IFERROR(SUM(V191:V194),"0")</f>
        <v/>
      </c>
      <c r="W195" s="370">
        <f>IFERROR(IF(W191="",0,W191),"0")+IFERROR(IF(W192="",0,W192),"0")+IFERROR(IF(W193="",0,W193),"0")+IFERROR(IF(W194="",0,W194),"0")</f>
        <v/>
      </c>
      <c r="X195" s="371" t="n"/>
      <c r="Y195" s="37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368" t="n"/>
      <c r="M196" s="369" t="inlineStr">
        <is>
          <t>Итого</t>
        </is>
      </c>
      <c r="N196" s="339" t="n"/>
      <c r="O196" s="339" t="n"/>
      <c r="P196" s="339" t="n"/>
      <c r="Q196" s="339" t="n"/>
      <c r="R196" s="339" t="n"/>
      <c r="S196" s="340" t="n"/>
      <c r="T196" s="43" t="inlineStr">
        <is>
          <t>кг</t>
        </is>
      </c>
      <c r="U196" s="370">
        <f>IFERROR(SUMPRODUCT(U191:U194*H191:H194),"0")</f>
        <v/>
      </c>
      <c r="V196" s="370">
        <f>IFERROR(SUMPRODUCT(V191:V194*H191:H194),"0")</f>
        <v/>
      </c>
      <c r="W196" s="43" t="n"/>
      <c r="X196" s="371" t="n"/>
      <c r="Y196" s="371" t="n"/>
    </row>
    <row r="197" ht="16.5" customHeight="1">
      <c r="A197" s="220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20" t="n"/>
      <c r="Y197" s="220" t="n"/>
    </row>
    <row r="198" ht="14.25" customHeight="1">
      <c r="A198" s="221" t="inlineStr">
        <is>
          <t>Сосиски замороженные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221" t="n"/>
      <c r="Y198" s="221" t="n"/>
    </row>
    <row r="199" ht="27" customHeight="1">
      <c r="A199" s="64" t="inlineStr">
        <is>
          <t>SU002678</t>
        </is>
      </c>
      <c r="B199" s="64" t="inlineStr">
        <is>
          <t>P003054</t>
        </is>
      </c>
      <c r="C199" s="37" t="n">
        <v>4301051320</v>
      </c>
      <c r="D199" s="222" t="n">
        <v>4680115881334</v>
      </c>
      <c r="E199" s="331" t="n"/>
      <c r="F199" s="363" t="n">
        <v>0.33</v>
      </c>
      <c r="G199" s="38" t="n">
        <v>6</v>
      </c>
      <c r="H199" s="363" t="n">
        <v>1.98</v>
      </c>
      <c r="I199" s="363" t="n">
        <v>2.27</v>
      </c>
      <c r="J199" s="38" t="n">
        <v>156</v>
      </c>
      <c r="K199" s="39" t="inlineStr">
        <is>
          <t>СК2</t>
        </is>
      </c>
      <c r="L199" s="38" t="n">
        <v>365</v>
      </c>
      <c r="M199" s="437" t="inlineStr">
        <is>
          <t>Сосиски «Оригинальные» замороженные Фикс.вес 0,33 п/а ТМ «Стародворье»</t>
        </is>
      </c>
      <c r="N199" s="365" t="n"/>
      <c r="O199" s="365" t="n"/>
      <c r="P199" s="365" t="n"/>
      <c r="Q199" s="331" t="n"/>
      <c r="R199" s="40" t="inlineStr"/>
      <c r="S199" s="40" t="inlineStr"/>
      <c r="T199" s="41" t="inlineStr">
        <is>
          <t>кор</t>
        </is>
      </c>
      <c r="U199" s="366" t="n">
        <v>0</v>
      </c>
      <c r="V199" s="367">
        <f>IFERROR(IF(U199="","",U199),"")</f>
        <v/>
      </c>
      <c r="W199" s="42">
        <f>IFERROR(IF(U199="","",U199*0.00753),"")</f>
        <v/>
      </c>
      <c r="X199" s="69" t="inlineStr"/>
      <c r="Y199" s="70" t="inlineStr"/>
      <c r="AC199" s="74" t="n"/>
      <c r="AZ199" s="142" t="inlineStr">
        <is>
          <t>КИЗ</t>
        </is>
      </c>
    </row>
    <row r="200">
      <c r="A200" s="230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кор</t>
        </is>
      </c>
      <c r="U200" s="370">
        <f>IFERROR(SUM(U199:U199),"0")</f>
        <v/>
      </c>
      <c r="V200" s="370">
        <f>IFERROR(SUM(V199:V199),"0")</f>
        <v/>
      </c>
      <c r="W200" s="370">
        <f>IFERROR(IF(W199="",0,W199),"0")</f>
        <v/>
      </c>
      <c r="X200" s="371" t="n"/>
      <c r="Y200" s="37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368" t="n"/>
      <c r="M201" s="369" t="inlineStr">
        <is>
          <t>Итого</t>
        </is>
      </c>
      <c r="N201" s="339" t="n"/>
      <c r="O201" s="339" t="n"/>
      <c r="P201" s="339" t="n"/>
      <c r="Q201" s="339" t="n"/>
      <c r="R201" s="339" t="n"/>
      <c r="S201" s="340" t="n"/>
      <c r="T201" s="43" t="inlineStr">
        <is>
          <t>кг</t>
        </is>
      </c>
      <c r="U201" s="370">
        <f>IFERROR(SUMPRODUCT(U199:U199*H199:H199),"0")</f>
        <v/>
      </c>
      <c r="V201" s="370">
        <f>IFERROR(SUMPRODUCT(V199:V199*H199:H199),"0")</f>
        <v/>
      </c>
      <c r="W201" s="43" t="n"/>
      <c r="X201" s="371" t="n"/>
      <c r="Y201" s="371" t="n"/>
    </row>
    <row r="202" ht="16.5" customHeight="1">
      <c r="A202" s="220" t="inlineStr">
        <is>
          <t>Сочные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20" t="n"/>
      <c r="Y202" s="220" t="n"/>
    </row>
    <row r="203" ht="14.25" customHeight="1">
      <c r="A203" s="221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21" t="n"/>
      <c r="Y203" s="221" t="n"/>
    </row>
    <row r="204" ht="16.5" customHeight="1">
      <c r="A204" s="64" t="inlineStr">
        <is>
          <t>SU001859</t>
        </is>
      </c>
      <c r="B204" s="64" t="inlineStr">
        <is>
          <t>P002720</t>
        </is>
      </c>
      <c r="C204" s="37" t="n">
        <v>4301070874</v>
      </c>
      <c r="D204" s="222" t="n">
        <v>4607111035332</v>
      </c>
      <c r="E204" s="331" t="n"/>
      <c r="F204" s="363" t="n">
        <v>0.43</v>
      </c>
      <c r="G204" s="38" t="n">
        <v>16</v>
      </c>
      <c r="H204" s="363" t="n">
        <v>6.88</v>
      </c>
      <c r="I204" s="363" t="n">
        <v>7.206</v>
      </c>
      <c r="J204" s="38" t="n">
        <v>84</v>
      </c>
      <c r="K204" s="39" t="inlineStr">
        <is>
          <t>МГ</t>
        </is>
      </c>
      <c r="L204" s="38" t="n">
        <v>180</v>
      </c>
      <c r="M204" s="438">
        <f>HYPERLINK("https://abi.ru/products/Замороженные/Стародворье/Сочные/Пельмени/P002720/","Пельмени Сочные Сочные 0,43 Сфера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43" t="inlineStr">
        <is>
          <t>ЗПФ</t>
        </is>
      </c>
    </row>
    <row r="205" ht="16.5" customHeight="1">
      <c r="A205" s="64" t="inlineStr">
        <is>
          <t>SU001776</t>
        </is>
      </c>
      <c r="B205" s="64" t="inlineStr">
        <is>
          <t>P002719</t>
        </is>
      </c>
      <c r="C205" s="37" t="n">
        <v>4301070873</v>
      </c>
      <c r="D205" s="222" t="n">
        <v>4607111035080</v>
      </c>
      <c r="E205" s="331" t="n"/>
      <c r="F205" s="363" t="n">
        <v>0.9</v>
      </c>
      <c r="G205" s="38" t="n">
        <v>8</v>
      </c>
      <c r="H205" s="363" t="n">
        <v>7.2</v>
      </c>
      <c r="I205" s="363" t="n">
        <v>7.47</v>
      </c>
      <c r="J205" s="38" t="n">
        <v>84</v>
      </c>
      <c r="K205" s="39" t="inlineStr">
        <is>
          <t>МГ</t>
        </is>
      </c>
      <c r="L205" s="38" t="n">
        <v>180</v>
      </c>
      <c r="M205" s="439">
        <f>HYPERLINK("https://abi.ru/products/Замороженные/Стародворье/Сочные/Пельмени/P002719/","Пельмени Сочные Сочные 0,9 Сфера Стародворье")</f>
        <v/>
      </c>
      <c r="N205" s="365" t="n"/>
      <c r="O205" s="365" t="n"/>
      <c r="P205" s="365" t="n"/>
      <c r="Q205" s="331" t="n"/>
      <c r="R205" s="40" t="inlineStr"/>
      <c r="S205" s="40" t="inlineStr"/>
      <c r="T205" s="41" t="inlineStr">
        <is>
          <t>кор</t>
        </is>
      </c>
      <c r="U205" s="366" t="n">
        <v>0</v>
      </c>
      <c r="V205" s="367">
        <f>IFERROR(IF(U205="","",U205),"")</f>
        <v/>
      </c>
      <c r="W205" s="42">
        <f>IFERROR(IF(U205="","",U205*0.0155),"")</f>
        <v/>
      </c>
      <c r="X205" s="69" t="inlineStr"/>
      <c r="Y205" s="70" t="inlineStr"/>
      <c r="AC205" s="74" t="n"/>
      <c r="AZ205" s="144" t="inlineStr">
        <is>
          <t>ЗПФ</t>
        </is>
      </c>
    </row>
    <row r="206">
      <c r="A206" s="230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кор</t>
        </is>
      </c>
      <c r="U206" s="370">
        <f>IFERROR(SUM(U204:U205),"0")</f>
        <v/>
      </c>
      <c r="V206" s="370">
        <f>IFERROR(SUM(V204:V205),"0")</f>
        <v/>
      </c>
      <c r="W206" s="370">
        <f>IFERROR(IF(W204="",0,W204),"0")+IFERROR(IF(W205="",0,W205),"0")</f>
        <v/>
      </c>
      <c r="X206" s="371" t="n"/>
      <c r="Y206" s="37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368" t="n"/>
      <c r="M207" s="369" t="inlineStr">
        <is>
          <t>Итого</t>
        </is>
      </c>
      <c r="N207" s="339" t="n"/>
      <c r="O207" s="339" t="n"/>
      <c r="P207" s="339" t="n"/>
      <c r="Q207" s="339" t="n"/>
      <c r="R207" s="339" t="n"/>
      <c r="S207" s="340" t="n"/>
      <c r="T207" s="43" t="inlineStr">
        <is>
          <t>кг</t>
        </is>
      </c>
      <c r="U207" s="370">
        <f>IFERROR(SUMPRODUCT(U204:U205*H204:H205),"0")</f>
        <v/>
      </c>
      <c r="V207" s="370">
        <f>IFERROR(SUMPRODUCT(V204:V205*H204:H205),"0")</f>
        <v/>
      </c>
      <c r="W207" s="43" t="n"/>
      <c r="X207" s="371" t="n"/>
      <c r="Y207" s="371" t="n"/>
    </row>
    <row r="208" ht="27.75" customHeight="1">
      <c r="A208" s="219" t="inlineStr">
        <is>
          <t>Колбасный стандарт</t>
        </is>
      </c>
      <c r="B208" s="362" t="n"/>
      <c r="C208" s="362" t="n"/>
      <c r="D208" s="362" t="n"/>
      <c r="E208" s="362" t="n"/>
      <c r="F208" s="362" t="n"/>
      <c r="G208" s="362" t="n"/>
      <c r="H208" s="362" t="n"/>
      <c r="I208" s="362" t="n"/>
      <c r="J208" s="362" t="n"/>
      <c r="K208" s="362" t="n"/>
      <c r="L208" s="362" t="n"/>
      <c r="M208" s="362" t="n"/>
      <c r="N208" s="362" t="n"/>
      <c r="O208" s="362" t="n"/>
      <c r="P208" s="362" t="n"/>
      <c r="Q208" s="362" t="n"/>
      <c r="R208" s="362" t="n"/>
      <c r="S208" s="362" t="n"/>
      <c r="T208" s="362" t="n"/>
      <c r="U208" s="362" t="n"/>
      <c r="V208" s="362" t="n"/>
      <c r="W208" s="362" t="n"/>
      <c r="X208" s="55" t="n"/>
      <c r="Y208" s="55" t="n"/>
    </row>
    <row r="209" ht="16.5" customHeight="1">
      <c r="A209" s="220" t="inlineStr">
        <is>
          <t>Владимирский Стандарт ЗПФ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220" t="n"/>
      <c r="Y209" s="220" t="n"/>
    </row>
    <row r="210" ht="14.25" customHeight="1">
      <c r="A210" s="221" t="inlineStr">
        <is>
          <t>Пельмени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221" t="n"/>
      <c r="Y210" s="221" t="n"/>
    </row>
    <row r="211" ht="27" customHeight="1">
      <c r="A211" s="64" t="inlineStr">
        <is>
          <t>SU002267</t>
        </is>
      </c>
      <c r="B211" s="64" t="inlineStr">
        <is>
          <t>P003223</t>
        </is>
      </c>
      <c r="C211" s="37" t="n">
        <v>4301070941</v>
      </c>
      <c r="D211" s="222" t="n">
        <v>4607111036162</v>
      </c>
      <c r="E211" s="331" t="n"/>
      <c r="F211" s="363" t="n">
        <v>0.8</v>
      </c>
      <c r="G211" s="38" t="n">
        <v>8</v>
      </c>
      <c r="H211" s="363" t="n">
        <v>6.4</v>
      </c>
      <c r="I211" s="363" t="n">
        <v>6.6812</v>
      </c>
      <c r="J211" s="38" t="n">
        <v>84</v>
      </c>
      <c r="K211" s="39" t="inlineStr">
        <is>
          <t>МГ</t>
        </is>
      </c>
      <c r="L211" s="38" t="n">
        <v>90</v>
      </c>
      <c r="M211" s="440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45" t="inlineStr">
        <is>
          <t>ЗПФ</t>
        </is>
      </c>
    </row>
    <row r="212">
      <c r="A212" s="23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368" t="n"/>
      <c r="M212" s="369" t="inlineStr">
        <is>
          <t>Итого</t>
        </is>
      </c>
      <c r="N212" s="339" t="n"/>
      <c r="O212" s="339" t="n"/>
      <c r="P212" s="339" t="n"/>
      <c r="Q212" s="339" t="n"/>
      <c r="R212" s="339" t="n"/>
      <c r="S212" s="340" t="n"/>
      <c r="T212" s="43" t="inlineStr">
        <is>
          <t>кор</t>
        </is>
      </c>
      <c r="U212" s="370">
        <f>IFERROR(SUM(U211:U211),"0")</f>
        <v/>
      </c>
      <c r="V212" s="370">
        <f>IFERROR(SUM(V211:V211),"0")</f>
        <v/>
      </c>
      <c r="W212" s="370">
        <f>IFERROR(IF(W211="",0,W211),"0")</f>
        <v/>
      </c>
      <c r="X212" s="371" t="n"/>
      <c r="Y212" s="37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кг</t>
        </is>
      </c>
      <c r="U213" s="370">
        <f>IFERROR(SUMPRODUCT(U211:U211*H211:H211),"0")</f>
        <v/>
      </c>
      <c r="V213" s="370">
        <f>IFERROR(SUMPRODUCT(V211:V211*H211:H211),"0")</f>
        <v/>
      </c>
      <c r="W213" s="43" t="n"/>
      <c r="X213" s="371" t="n"/>
      <c r="Y213" s="371" t="n"/>
    </row>
    <row r="214" ht="27.75" customHeight="1">
      <c r="A214" s="219" t="inlineStr">
        <is>
          <t>Особый рецепт</t>
        </is>
      </c>
      <c r="B214" s="362" t="n"/>
      <c r="C214" s="362" t="n"/>
      <c r="D214" s="362" t="n"/>
      <c r="E214" s="362" t="n"/>
      <c r="F214" s="362" t="n"/>
      <c r="G214" s="362" t="n"/>
      <c r="H214" s="362" t="n"/>
      <c r="I214" s="362" t="n"/>
      <c r="J214" s="362" t="n"/>
      <c r="K214" s="362" t="n"/>
      <c r="L214" s="362" t="n"/>
      <c r="M214" s="362" t="n"/>
      <c r="N214" s="362" t="n"/>
      <c r="O214" s="362" t="n"/>
      <c r="P214" s="362" t="n"/>
      <c r="Q214" s="362" t="n"/>
      <c r="R214" s="362" t="n"/>
      <c r="S214" s="362" t="n"/>
      <c r="T214" s="362" t="n"/>
      <c r="U214" s="362" t="n"/>
      <c r="V214" s="362" t="n"/>
      <c r="W214" s="362" t="n"/>
      <c r="X214" s="55" t="n"/>
      <c r="Y214" s="55" t="n"/>
    </row>
    <row r="215" ht="16.5" customHeight="1">
      <c r="A215" s="220" t="inlineStr">
        <is>
          <t>Любимая ложка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220" t="n"/>
      <c r="Y215" s="220" t="n"/>
    </row>
    <row r="216" ht="14.25" customHeight="1">
      <c r="A216" s="221" t="inlineStr">
        <is>
          <t>Пельмени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21" t="n"/>
      <c r="Y216" s="221" t="n"/>
    </row>
    <row r="217" ht="27" customHeight="1">
      <c r="A217" s="64" t="inlineStr">
        <is>
          <t>SU002268</t>
        </is>
      </c>
      <c r="B217" s="64" t="inlineStr">
        <is>
          <t>P002746</t>
        </is>
      </c>
      <c r="C217" s="37" t="n">
        <v>4301070882</v>
      </c>
      <c r="D217" s="222" t="n">
        <v>4607111035899</v>
      </c>
      <c r="E217" s="331" t="n"/>
      <c r="F217" s="363" t="n">
        <v>1</v>
      </c>
      <c r="G217" s="38" t="n">
        <v>5</v>
      </c>
      <c r="H217" s="363" t="n">
        <v>5</v>
      </c>
      <c r="I217" s="363" t="n">
        <v>5.262</v>
      </c>
      <c r="J217" s="38" t="n">
        <v>84</v>
      </c>
      <c r="K217" s="39" t="inlineStr">
        <is>
          <t>МГ</t>
        </is>
      </c>
      <c r="L217" s="38" t="n">
        <v>120</v>
      </c>
      <c r="M217" s="441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60</v>
      </c>
      <c r="V217" s="367">
        <f>IFERROR(IF(U217="","",U217),"")</f>
        <v/>
      </c>
      <c r="W217" s="42">
        <f>IFERROR(IF(U217="","",U217*0.0155),"")</f>
        <v/>
      </c>
      <c r="X217" s="69" t="inlineStr"/>
      <c r="Y217" s="70" t="inlineStr"/>
      <c r="AC217" s="74" t="n"/>
      <c r="AZ217" s="146" t="inlineStr">
        <is>
          <t>ЗПФ</t>
        </is>
      </c>
    </row>
    <row r="218">
      <c r="A218" s="230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220" t="inlineStr">
        <is>
          <t>Особая Без свинины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220" t="n"/>
      <c r="Y220" s="220" t="n"/>
    </row>
    <row r="221" ht="14.25" customHeight="1">
      <c r="A221" s="221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21" t="n"/>
      <c r="Y221" s="221" t="n"/>
    </row>
    <row r="222" ht="27" customHeight="1">
      <c r="A222" s="64" t="inlineStr">
        <is>
          <t>SU002408</t>
        </is>
      </c>
      <c r="B222" s="64" t="inlineStr">
        <is>
          <t>P002686</t>
        </is>
      </c>
      <c r="C222" s="37" t="n">
        <v>4301070870</v>
      </c>
      <c r="D222" s="222" t="n">
        <v>4607111036711</v>
      </c>
      <c r="E222" s="331" t="n"/>
      <c r="F222" s="363" t="n">
        <v>0.8</v>
      </c>
      <c r="G222" s="38" t="n">
        <v>8</v>
      </c>
      <c r="H222" s="363" t="n">
        <v>6.4</v>
      </c>
      <c r="I222" s="363" t="n">
        <v>6.67</v>
      </c>
      <c r="J222" s="38" t="n">
        <v>84</v>
      </c>
      <c r="K222" s="39" t="inlineStr">
        <is>
          <t>МГ</t>
        </is>
      </c>
      <c r="L222" s="38" t="n">
        <v>90</v>
      </c>
      <c r="M222" s="442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47" t="inlineStr">
        <is>
          <t>ЗПФ</t>
        </is>
      </c>
    </row>
    <row r="223">
      <c r="A223" s="230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368" t="n"/>
      <c r="M223" s="369" t="inlineStr">
        <is>
          <t>Итого</t>
        </is>
      </c>
      <c r="N223" s="339" t="n"/>
      <c r="O223" s="339" t="n"/>
      <c r="P223" s="339" t="n"/>
      <c r="Q223" s="339" t="n"/>
      <c r="R223" s="339" t="n"/>
      <c r="S223" s="340" t="n"/>
      <c r="T223" s="43" t="inlineStr">
        <is>
          <t>кор</t>
        </is>
      </c>
      <c r="U223" s="370">
        <f>IFERROR(SUM(U222:U222),"0")</f>
        <v/>
      </c>
      <c r="V223" s="370">
        <f>IFERROR(SUM(V222:V222),"0")</f>
        <v/>
      </c>
      <c r="W223" s="370">
        <f>IFERROR(IF(W222="",0,W222),"0")</f>
        <v/>
      </c>
      <c r="X223" s="371" t="n"/>
      <c r="Y223" s="37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кг</t>
        </is>
      </c>
      <c r="U224" s="370">
        <f>IFERROR(SUMPRODUCT(U222:U222*H222:H222),"0")</f>
        <v/>
      </c>
      <c r="V224" s="370">
        <f>IFERROR(SUMPRODUCT(V222:V222*H222:H222),"0")</f>
        <v/>
      </c>
      <c r="W224" s="43" t="n"/>
      <c r="X224" s="371" t="n"/>
      <c r="Y224" s="371" t="n"/>
    </row>
    <row r="225" ht="27.75" customHeight="1">
      <c r="A225" s="219" t="inlineStr">
        <is>
          <t>Зареченские</t>
        </is>
      </c>
      <c r="B225" s="362" t="n"/>
      <c r="C225" s="362" t="n"/>
      <c r="D225" s="362" t="n"/>
      <c r="E225" s="362" t="n"/>
      <c r="F225" s="362" t="n"/>
      <c r="G225" s="362" t="n"/>
      <c r="H225" s="362" t="n"/>
      <c r="I225" s="362" t="n"/>
      <c r="J225" s="362" t="n"/>
      <c r="K225" s="362" t="n"/>
      <c r="L225" s="362" t="n"/>
      <c r="M225" s="362" t="n"/>
      <c r="N225" s="362" t="n"/>
      <c r="O225" s="362" t="n"/>
      <c r="P225" s="362" t="n"/>
      <c r="Q225" s="362" t="n"/>
      <c r="R225" s="362" t="n"/>
      <c r="S225" s="362" t="n"/>
      <c r="T225" s="362" t="n"/>
      <c r="U225" s="362" t="n"/>
      <c r="V225" s="362" t="n"/>
      <c r="W225" s="362" t="n"/>
      <c r="X225" s="55" t="n"/>
      <c r="Y225" s="55" t="n"/>
    </row>
    <row r="226" ht="16.5" customHeight="1">
      <c r="A226" s="220" t="inlineStr">
        <is>
          <t>Зареченские продукты ПГП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220" t="n"/>
      <c r="Y226" s="220" t="n"/>
    </row>
    <row r="227" ht="14.25" customHeight="1">
      <c r="A227" s="221" t="inlineStr">
        <is>
          <t>Крылья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221" t="n"/>
      <c r="Y227" s="221" t="n"/>
    </row>
    <row r="228" ht="27" customHeight="1">
      <c r="A228" s="64" t="inlineStr">
        <is>
          <t>SU003024</t>
        </is>
      </c>
      <c r="B228" s="64" t="inlineStr">
        <is>
          <t>P003488</t>
        </is>
      </c>
      <c r="C228" s="37" t="n">
        <v>4301131019</v>
      </c>
      <c r="D228" s="222" t="n">
        <v>4640242180427</v>
      </c>
      <c r="E228" s="331" t="n"/>
      <c r="F228" s="363" t="n">
        <v>1.8</v>
      </c>
      <c r="G228" s="38" t="n">
        <v>1</v>
      </c>
      <c r="H228" s="363" t="n">
        <v>1.8</v>
      </c>
      <c r="I228" s="363" t="n">
        <v>1.915</v>
      </c>
      <c r="J228" s="38" t="n">
        <v>234</v>
      </c>
      <c r="K228" s="39" t="inlineStr">
        <is>
          <t>МГ</t>
        </is>
      </c>
      <c r="L228" s="38" t="n">
        <v>180</v>
      </c>
      <c r="M228" s="443" t="inlineStr">
        <is>
          <t>Крылья «Хрустящие крылышки» Весовой ТМ «Зареченские» 1,8 кг</t>
        </is>
      </c>
      <c r="N228" s="365" t="n"/>
      <c r="O228" s="365" t="n"/>
      <c r="P228" s="365" t="n"/>
      <c r="Q228" s="331" t="n"/>
      <c r="R228" s="40" t="inlineStr"/>
      <c r="S228" s="40" t="inlineStr"/>
      <c r="T228" s="41" t="inlineStr">
        <is>
          <t>кор</t>
        </is>
      </c>
      <c r="U228" s="366" t="n">
        <v>0</v>
      </c>
      <c r="V228" s="367">
        <f>IFERROR(IF(U228="","",U228),"")</f>
        <v/>
      </c>
      <c r="W228" s="42">
        <f>IFERROR(IF(U228="","",U228*0.00502),"")</f>
        <v/>
      </c>
      <c r="X228" s="69" t="inlineStr"/>
      <c r="Y228" s="70" t="inlineStr"/>
      <c r="AC228" s="74" t="n"/>
      <c r="AZ228" s="148" t="inlineStr">
        <is>
          <t>ПГП</t>
        </is>
      </c>
    </row>
    <row r="229">
      <c r="A229" s="230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368" t="n"/>
      <c r="M229" s="369" t="inlineStr">
        <is>
          <t>Итого</t>
        </is>
      </c>
      <c r="N229" s="339" t="n"/>
      <c r="O229" s="339" t="n"/>
      <c r="P229" s="339" t="n"/>
      <c r="Q229" s="339" t="n"/>
      <c r="R229" s="339" t="n"/>
      <c r="S229" s="340" t="n"/>
      <c r="T229" s="43" t="inlineStr">
        <is>
          <t>кор</t>
        </is>
      </c>
      <c r="U229" s="370">
        <f>IFERROR(SUM(U228:U228),"0")</f>
        <v/>
      </c>
      <c r="V229" s="370">
        <f>IFERROR(SUM(V228:V228),"0")</f>
        <v/>
      </c>
      <c r="W229" s="370">
        <f>IFERROR(IF(W228="",0,W228),"0")</f>
        <v/>
      </c>
      <c r="X229" s="371" t="n"/>
      <c r="Y229" s="37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кг</t>
        </is>
      </c>
      <c r="U230" s="370">
        <f>IFERROR(SUMPRODUCT(U228:U228*H228:H228),"0")</f>
        <v/>
      </c>
      <c r="V230" s="370">
        <f>IFERROR(SUMPRODUCT(V228:V228*H228:H228),"0")</f>
        <v/>
      </c>
      <c r="W230" s="43" t="n"/>
      <c r="X230" s="371" t="n"/>
      <c r="Y230" s="371" t="n"/>
    </row>
    <row r="231" ht="14.25" customHeight="1">
      <c r="A231" s="221" t="inlineStr">
        <is>
          <t>Наггетсы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221" t="n"/>
      <c r="Y231" s="221" t="n"/>
    </row>
    <row r="232" ht="27" customHeight="1">
      <c r="A232" s="64" t="inlineStr">
        <is>
          <t>SU003020</t>
        </is>
      </c>
      <c r="B232" s="64" t="inlineStr">
        <is>
          <t>P003486</t>
        </is>
      </c>
      <c r="C232" s="37" t="n">
        <v>4301132080</v>
      </c>
      <c r="D232" s="222" t="n">
        <v>4640242180397</v>
      </c>
      <c r="E232" s="331" t="n"/>
      <c r="F232" s="363" t="n">
        <v>1</v>
      </c>
      <c r="G232" s="38" t="n">
        <v>6</v>
      </c>
      <c r="H232" s="363" t="n">
        <v>6</v>
      </c>
      <c r="I232" s="363" t="n">
        <v>6.26</v>
      </c>
      <c r="J232" s="38" t="n">
        <v>84</v>
      </c>
      <c r="K232" s="39" t="inlineStr">
        <is>
          <t>МГ</t>
        </is>
      </c>
      <c r="L232" s="38" t="n">
        <v>180</v>
      </c>
      <c r="M232" s="444" t="inlineStr">
        <is>
          <t>Наггетсы «Хрустящие» Весовые ТМ «Зареченские» 6 кг</t>
        </is>
      </c>
      <c r="N232" s="365" t="n"/>
      <c r="O232" s="365" t="n"/>
      <c r="P232" s="365" t="n"/>
      <c r="Q232" s="331" t="n"/>
      <c r="R232" s="40" t="inlineStr"/>
      <c r="S232" s="40" t="inlineStr"/>
      <c r="T232" s="41" t="inlineStr">
        <is>
          <t>кор</t>
        </is>
      </c>
      <c r="U232" s="366" t="n">
        <v>20</v>
      </c>
      <c r="V232" s="367">
        <f>IFERROR(IF(U232="","",U232),"")</f>
        <v/>
      </c>
      <c r="W232" s="42">
        <f>IFERROR(IF(U232="","",U232*0.0155),"")</f>
        <v/>
      </c>
      <c r="X232" s="69" t="inlineStr"/>
      <c r="Y232" s="70" t="inlineStr"/>
      <c r="AC232" s="74" t="n"/>
      <c r="AZ232" s="149" t="inlineStr">
        <is>
          <t>ПГП</t>
        </is>
      </c>
    </row>
    <row r="233">
      <c r="A233" s="230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368" t="n"/>
      <c r="M233" s="369" t="inlineStr">
        <is>
          <t>Итого</t>
        </is>
      </c>
      <c r="N233" s="339" t="n"/>
      <c r="O233" s="339" t="n"/>
      <c r="P233" s="339" t="n"/>
      <c r="Q233" s="339" t="n"/>
      <c r="R233" s="339" t="n"/>
      <c r="S233" s="340" t="n"/>
      <c r="T233" s="43" t="inlineStr">
        <is>
          <t>кор</t>
        </is>
      </c>
      <c r="U233" s="370">
        <f>IFERROR(SUM(U232:U232),"0")</f>
        <v/>
      </c>
      <c r="V233" s="370">
        <f>IFERROR(SUM(V232:V232),"0")</f>
        <v/>
      </c>
      <c r="W233" s="370">
        <f>IFERROR(IF(W232="",0,W232),"0")</f>
        <v/>
      </c>
      <c r="X233" s="371" t="n"/>
      <c r="Y233" s="37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368" t="n"/>
      <c r="M234" s="369" t="inlineStr">
        <is>
          <t>Итого</t>
        </is>
      </c>
      <c r="N234" s="339" t="n"/>
      <c r="O234" s="339" t="n"/>
      <c r="P234" s="339" t="n"/>
      <c r="Q234" s="339" t="n"/>
      <c r="R234" s="339" t="n"/>
      <c r="S234" s="340" t="n"/>
      <c r="T234" s="43" t="inlineStr">
        <is>
          <t>кг</t>
        </is>
      </c>
      <c r="U234" s="370">
        <f>IFERROR(SUMPRODUCT(U232:U232*H232:H232),"0")</f>
        <v/>
      </c>
      <c r="V234" s="370">
        <f>IFERROR(SUMPRODUCT(V232:V232*H232:H232),"0")</f>
        <v/>
      </c>
      <c r="W234" s="43" t="n"/>
      <c r="X234" s="371" t="n"/>
      <c r="Y234" s="371" t="n"/>
    </row>
    <row r="235" ht="14.25" customHeight="1">
      <c r="A235" s="221" t="inlineStr">
        <is>
          <t>Чебуреки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221" t="n"/>
      <c r="Y235" s="221" t="n"/>
    </row>
    <row r="236" ht="27" customHeight="1">
      <c r="A236" s="64" t="inlineStr">
        <is>
          <t>SU003012</t>
        </is>
      </c>
      <c r="B236" s="64" t="inlineStr">
        <is>
          <t>P003478</t>
        </is>
      </c>
      <c r="C236" s="37" t="n">
        <v>4301136028</v>
      </c>
      <c r="D236" s="222" t="n">
        <v>4640242180304</v>
      </c>
      <c r="E236" s="331" t="n"/>
      <c r="F236" s="363" t="n">
        <v>2.7</v>
      </c>
      <c r="G236" s="38" t="n">
        <v>1</v>
      </c>
      <c r="H236" s="363" t="n">
        <v>2.7</v>
      </c>
      <c r="I236" s="363" t="n">
        <v>2.8906</v>
      </c>
      <c r="J236" s="38" t="n">
        <v>126</v>
      </c>
      <c r="K236" s="39" t="inlineStr">
        <is>
          <t>МГ</t>
        </is>
      </c>
      <c r="L236" s="38" t="n">
        <v>180</v>
      </c>
      <c r="M236" s="445" t="inlineStr">
        <is>
          <t>Чебуреки «Мясные» Весовые ТМ «Зареченские» 2,7 кг</t>
        </is>
      </c>
      <c r="N236" s="365" t="n"/>
      <c r="O236" s="365" t="n"/>
      <c r="P236" s="365" t="n"/>
      <c r="Q236" s="331" t="n"/>
      <c r="R236" s="40" t="inlineStr"/>
      <c r="S236" s="40" t="inlineStr"/>
      <c r="T236" s="41" t="inlineStr">
        <is>
          <t>кор</t>
        </is>
      </c>
      <c r="U236" s="366" t="n">
        <v>19</v>
      </c>
      <c r="V236" s="367">
        <f>IFERROR(IF(U236="","",U236),"")</f>
        <v/>
      </c>
      <c r="W236" s="42">
        <f>IFERROR(IF(U236="","",U236*0.00936),"")</f>
        <v/>
      </c>
      <c r="X236" s="69" t="inlineStr"/>
      <c r="Y236" s="70" t="inlineStr"/>
      <c r="AC236" s="74" t="n"/>
      <c r="AZ236" s="150" t="inlineStr">
        <is>
          <t>ПГП</t>
        </is>
      </c>
    </row>
    <row r="237" ht="37.5" customHeight="1">
      <c r="A237" s="64" t="inlineStr">
        <is>
          <t>SU003011</t>
        </is>
      </c>
      <c r="B237" s="64" t="inlineStr">
        <is>
          <t>P003477</t>
        </is>
      </c>
      <c r="C237" s="37" t="n">
        <v>4301136027</v>
      </c>
      <c r="D237" s="222" t="n">
        <v>4640242180298</v>
      </c>
      <c r="E237" s="331" t="n"/>
      <c r="F237" s="363" t="n">
        <v>2.7</v>
      </c>
      <c r="G237" s="38" t="n">
        <v>1</v>
      </c>
      <c r="H237" s="363" t="n">
        <v>2.7</v>
      </c>
      <c r="I237" s="363" t="n">
        <v>2.892</v>
      </c>
      <c r="J237" s="38" t="n">
        <v>126</v>
      </c>
      <c r="K237" s="39" t="inlineStr">
        <is>
          <t>МГ</t>
        </is>
      </c>
      <c r="L237" s="38" t="n">
        <v>180</v>
      </c>
      <c r="M237" s="446" t="inlineStr">
        <is>
          <t>Чебуреки «с мясом, грибами и картофелем» Весовые ТМ «Зареченские» 2,7 кг</t>
        </is>
      </c>
      <c r="N237" s="365" t="n"/>
      <c r="O237" s="365" t="n"/>
      <c r="P237" s="365" t="n"/>
      <c r="Q237" s="331" t="n"/>
      <c r="R237" s="40" t="inlineStr"/>
      <c r="S237" s="40" t="inlineStr"/>
      <c r="T237" s="41" t="inlineStr">
        <is>
          <t>кор</t>
        </is>
      </c>
      <c r="U237" s="366" t="n">
        <v>0</v>
      </c>
      <c r="V237" s="367">
        <f>IFERROR(IF(U237="","",U237),"")</f>
        <v/>
      </c>
      <c r="W237" s="42">
        <f>IFERROR(IF(U237="","",U237*0.00936),"")</f>
        <v/>
      </c>
      <c r="X237" s="69" t="inlineStr"/>
      <c r="Y237" s="70" t="inlineStr"/>
      <c r="AC237" s="74" t="n"/>
      <c r="AZ237" s="151" t="inlineStr">
        <is>
          <t>ПГП</t>
        </is>
      </c>
    </row>
    <row r="238" ht="27" customHeight="1">
      <c r="A238" s="64" t="inlineStr">
        <is>
          <t>SU003010</t>
        </is>
      </c>
      <c r="B238" s="64" t="inlineStr">
        <is>
          <t>P003476</t>
        </is>
      </c>
      <c r="C238" s="37" t="n">
        <v>4301136026</v>
      </c>
      <c r="D238" s="222" t="n">
        <v>4640242180236</v>
      </c>
      <c r="E238" s="331" t="n"/>
      <c r="F238" s="363" t="n">
        <v>5</v>
      </c>
      <c r="G238" s="38" t="n">
        <v>1</v>
      </c>
      <c r="H238" s="363" t="n">
        <v>5</v>
      </c>
      <c r="I238" s="363" t="n">
        <v>5.235</v>
      </c>
      <c r="J238" s="38" t="n">
        <v>84</v>
      </c>
      <c r="K238" s="39" t="inlineStr">
        <is>
          <t>МГ</t>
        </is>
      </c>
      <c r="L238" s="38" t="n">
        <v>180</v>
      </c>
      <c r="M238" s="447" t="inlineStr">
        <is>
          <t>Чебуреки «Сочные» Весовые ТМ «Зареченские» 5 кг</t>
        </is>
      </c>
      <c r="N238" s="365" t="n"/>
      <c r="O238" s="365" t="n"/>
      <c r="P238" s="365" t="n"/>
      <c r="Q238" s="331" t="n"/>
      <c r="R238" s="40" t="inlineStr"/>
      <c r="S238" s="40" t="inlineStr"/>
      <c r="T238" s="41" t="inlineStr">
        <is>
          <t>кор</t>
        </is>
      </c>
      <c r="U238" s="366" t="n">
        <v>200</v>
      </c>
      <c r="V238" s="367">
        <f>IFERROR(IF(U238="","",U238),"")</f>
        <v/>
      </c>
      <c r="W238" s="42">
        <f>IFERROR(IF(U238="","",U238*0.0155),"")</f>
        <v/>
      </c>
      <c r="X238" s="69" t="inlineStr"/>
      <c r="Y238" s="70" t="inlineStr"/>
      <c r="AC238" s="74" t="n"/>
      <c r="AZ238" s="152" t="inlineStr">
        <is>
          <t>ПГП</t>
        </is>
      </c>
    </row>
    <row r="239">
      <c r="A239" s="230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368" t="n"/>
      <c r="M239" s="369" t="inlineStr">
        <is>
          <t>Итого</t>
        </is>
      </c>
      <c r="N239" s="339" t="n"/>
      <c r="O239" s="339" t="n"/>
      <c r="P239" s="339" t="n"/>
      <c r="Q239" s="339" t="n"/>
      <c r="R239" s="339" t="n"/>
      <c r="S239" s="340" t="n"/>
      <c r="T239" s="43" t="inlineStr">
        <is>
          <t>кор</t>
        </is>
      </c>
      <c r="U239" s="370">
        <f>IFERROR(SUM(U236:U238),"0")</f>
        <v/>
      </c>
      <c r="V239" s="370">
        <f>IFERROR(SUM(V236:V238),"0")</f>
        <v/>
      </c>
      <c r="W239" s="370">
        <f>IFERROR(IF(W236="",0,W236),"0")+IFERROR(IF(W237="",0,W237),"0")+IFERROR(IF(W238="",0,W238),"0")</f>
        <v/>
      </c>
      <c r="X239" s="371" t="n"/>
      <c r="Y239" s="37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368" t="n"/>
      <c r="M240" s="369" t="inlineStr">
        <is>
          <t>Итого</t>
        </is>
      </c>
      <c r="N240" s="339" t="n"/>
      <c r="O240" s="339" t="n"/>
      <c r="P240" s="339" t="n"/>
      <c r="Q240" s="339" t="n"/>
      <c r="R240" s="339" t="n"/>
      <c r="S240" s="340" t="n"/>
      <c r="T240" s="43" t="inlineStr">
        <is>
          <t>кг</t>
        </is>
      </c>
      <c r="U240" s="370">
        <f>IFERROR(SUMPRODUCT(U236:U238*H236:H238),"0")</f>
        <v/>
      </c>
      <c r="V240" s="370">
        <f>IFERROR(SUMPRODUCT(V236:V238*H236:H238),"0")</f>
        <v/>
      </c>
      <c r="W240" s="43" t="n"/>
      <c r="X240" s="371" t="n"/>
      <c r="Y240" s="371" t="n"/>
    </row>
    <row r="241" ht="14.25" customHeight="1">
      <c r="A241" s="221" t="inlineStr">
        <is>
          <t>Снеки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221" t="n"/>
      <c r="Y241" s="221" t="n"/>
    </row>
    <row r="242" ht="27" customHeight="1">
      <c r="A242" s="64" t="inlineStr">
        <is>
          <t>SU003023</t>
        </is>
      </c>
      <c r="B242" s="64" t="inlineStr">
        <is>
          <t>P003490</t>
        </is>
      </c>
      <c r="C242" s="37" t="n">
        <v>4301135195</v>
      </c>
      <c r="D242" s="222" t="n">
        <v>4640242180366</v>
      </c>
      <c r="E242" s="331" t="n"/>
      <c r="F242" s="363" t="n">
        <v>3.7</v>
      </c>
      <c r="G242" s="38" t="n">
        <v>1</v>
      </c>
      <c r="H242" s="363" t="n">
        <v>3.7</v>
      </c>
      <c r="I242" s="363" t="n">
        <v>3.892</v>
      </c>
      <c r="J242" s="38" t="n">
        <v>126</v>
      </c>
      <c r="K242" s="39" t="inlineStr">
        <is>
          <t>МГ</t>
        </is>
      </c>
      <c r="L242" s="38" t="n">
        <v>180</v>
      </c>
      <c r="M242" s="448" t="inlineStr">
        <is>
          <t>Снеки «Жар-ладушки с клубникой и вишней» Весовые ТМ «Зареченские» 3,7 кг</t>
        </is>
      </c>
      <c r="N242" s="365" t="n"/>
      <c r="O242" s="365" t="n"/>
      <c r="P242" s="365" t="n"/>
      <c r="Q242" s="331" t="n"/>
      <c r="R242" s="40" t="inlineStr"/>
      <c r="S242" s="40" t="inlineStr"/>
      <c r="T242" s="41" t="inlineStr">
        <is>
          <t>кор</t>
        </is>
      </c>
      <c r="U242" s="366" t="n">
        <v>8</v>
      </c>
      <c r="V242" s="367">
        <f>IFERROR(IF(U242="","",U242),"")</f>
        <v/>
      </c>
      <c r="W242" s="42">
        <f>IFERROR(IF(U242="","",U242*0.00936),"")</f>
        <v/>
      </c>
      <c r="X242" s="69" t="inlineStr"/>
      <c r="Y242" s="70" t="inlineStr"/>
      <c r="AC242" s="74" t="n"/>
      <c r="AZ242" s="153" t="inlineStr">
        <is>
          <t>ПГП</t>
        </is>
      </c>
    </row>
    <row r="243" ht="27" customHeight="1">
      <c r="A243" s="64" t="inlineStr">
        <is>
          <t>SU003015</t>
        </is>
      </c>
      <c r="B243" s="64" t="inlineStr">
        <is>
          <t>P003481</t>
        </is>
      </c>
      <c r="C243" s="37" t="n">
        <v>4301135188</v>
      </c>
      <c r="D243" s="222" t="n">
        <v>4640242180335</v>
      </c>
      <c r="E243" s="331" t="n"/>
      <c r="F243" s="363" t="n">
        <v>3.7</v>
      </c>
      <c r="G243" s="38" t="n">
        <v>1</v>
      </c>
      <c r="H243" s="363" t="n">
        <v>3.7</v>
      </c>
      <c r="I243" s="363" t="n">
        <v>3.892</v>
      </c>
      <c r="J243" s="38" t="n">
        <v>126</v>
      </c>
      <c r="K243" s="39" t="inlineStr">
        <is>
          <t>МГ</t>
        </is>
      </c>
      <c r="L243" s="38" t="n">
        <v>180</v>
      </c>
      <c r="M243" s="449" t="inlineStr">
        <is>
          <t>Снеки «Жар-ладушки с мясом» Весовые ТМ «Зареченские» 3,7 кг</t>
        </is>
      </c>
      <c r="N243" s="365" t="n"/>
      <c r="O243" s="365" t="n"/>
      <c r="P243" s="365" t="n"/>
      <c r="Q243" s="331" t="n"/>
      <c r="R243" s="40" t="inlineStr"/>
      <c r="S243" s="40" t="inlineStr"/>
      <c r="T243" s="41" t="inlineStr">
        <is>
          <t>кор</t>
        </is>
      </c>
      <c r="U243" s="366" t="n">
        <v>24</v>
      </c>
      <c r="V243" s="367">
        <f>IFERROR(IF(U243="","",U243),"")</f>
        <v/>
      </c>
      <c r="W243" s="42">
        <f>IFERROR(IF(U243="","",U243*0.00936),"")</f>
        <v/>
      </c>
      <c r="X243" s="69" t="inlineStr"/>
      <c r="Y243" s="70" t="inlineStr"/>
      <c r="AC243" s="74" t="n"/>
      <c r="AZ243" s="154" t="inlineStr">
        <is>
          <t>ПГП</t>
        </is>
      </c>
    </row>
    <row r="244" ht="37.5" customHeight="1">
      <c r="A244" s="64" t="inlineStr">
        <is>
          <t>SU003016</t>
        </is>
      </c>
      <c r="B244" s="64" t="inlineStr">
        <is>
          <t>P003482</t>
        </is>
      </c>
      <c r="C244" s="37" t="n">
        <v>4301135189</v>
      </c>
      <c r="D244" s="222" t="n">
        <v>4640242180342</v>
      </c>
      <c r="E244" s="331" t="n"/>
      <c r="F244" s="363" t="n">
        <v>3.7</v>
      </c>
      <c r="G244" s="38" t="n">
        <v>1</v>
      </c>
      <c r="H244" s="363" t="n">
        <v>3.7</v>
      </c>
      <c r="I244" s="363" t="n">
        <v>3.892</v>
      </c>
      <c r="J244" s="38" t="n">
        <v>126</v>
      </c>
      <c r="K244" s="39" t="inlineStr">
        <is>
          <t>МГ</t>
        </is>
      </c>
      <c r="L244" s="38" t="n">
        <v>180</v>
      </c>
      <c r="M244" s="450" t="inlineStr">
        <is>
          <t>Снеки «Жар-ладушки с мясом, картофелем и грибами» Весовые ТМ «Зареченские» 3,7 кг</t>
        </is>
      </c>
      <c r="N244" s="365" t="n"/>
      <c r="O244" s="365" t="n"/>
      <c r="P244" s="365" t="n"/>
      <c r="Q244" s="331" t="n"/>
      <c r="R244" s="40" t="inlineStr"/>
      <c r="S244" s="40" t="inlineStr"/>
      <c r="T244" s="41" t="inlineStr">
        <is>
          <t>кор</t>
        </is>
      </c>
      <c r="U244" s="366" t="n">
        <v>16</v>
      </c>
      <c r="V244" s="367">
        <f>IFERROR(IF(U244="","",U244),"")</f>
        <v/>
      </c>
      <c r="W244" s="42">
        <f>IFERROR(IF(U244="","",U244*0.00936),"")</f>
        <v/>
      </c>
      <c r="X244" s="69" t="inlineStr"/>
      <c r="Y244" s="70" t="inlineStr"/>
      <c r="AC244" s="74" t="n"/>
      <c r="AZ244" s="155" t="inlineStr">
        <is>
          <t>ПГП</t>
        </is>
      </c>
    </row>
    <row r="245" ht="27" customHeight="1">
      <c r="A245" s="64" t="inlineStr">
        <is>
          <t>SU003017</t>
        </is>
      </c>
      <c r="B245" s="64" t="inlineStr">
        <is>
          <t>P003483</t>
        </is>
      </c>
      <c r="C245" s="37" t="n">
        <v>4301135190</v>
      </c>
      <c r="D245" s="222" t="n">
        <v>4640242180359</v>
      </c>
      <c r="E245" s="331" t="n"/>
      <c r="F245" s="363" t="n">
        <v>3.7</v>
      </c>
      <c r="G245" s="38" t="n">
        <v>1</v>
      </c>
      <c r="H245" s="363" t="n">
        <v>3.7</v>
      </c>
      <c r="I245" s="363" t="n">
        <v>3.892</v>
      </c>
      <c r="J245" s="38" t="n">
        <v>126</v>
      </c>
      <c r="K245" s="39" t="inlineStr">
        <is>
          <t>МГ</t>
        </is>
      </c>
      <c r="L245" s="38" t="n">
        <v>180</v>
      </c>
      <c r="M245" s="451" t="inlineStr">
        <is>
          <t>Снеки «Жар-ладушки с яблоком и грушей» Весовые ТМ «Зареченские» 3,7 кг</t>
        </is>
      </c>
      <c r="N245" s="365" t="n"/>
      <c r="O245" s="365" t="n"/>
      <c r="P245" s="365" t="n"/>
      <c r="Q245" s="331" t="n"/>
      <c r="R245" s="40" t="inlineStr"/>
      <c r="S245" s="40" t="inlineStr"/>
      <c r="T245" s="41" t="inlineStr">
        <is>
          <t>кор</t>
        </is>
      </c>
      <c r="U245" s="366" t="n">
        <v>0</v>
      </c>
      <c r="V245" s="367">
        <f>IFERROR(IF(U245="","",U245),"")</f>
        <v/>
      </c>
      <c r="W245" s="42">
        <f>IFERROR(IF(U245="","",U245*0.00936),"")</f>
        <v/>
      </c>
      <c r="X245" s="69" t="inlineStr"/>
      <c r="Y245" s="70" t="inlineStr"/>
      <c r="AC245" s="74" t="n"/>
      <c r="AZ245" s="156" t="inlineStr">
        <is>
          <t>ПГП</t>
        </is>
      </c>
    </row>
    <row r="246" ht="27" customHeight="1">
      <c r="A246" s="64" t="inlineStr">
        <is>
          <t>SU003019</t>
        </is>
      </c>
      <c r="B246" s="64" t="inlineStr">
        <is>
          <t>P003485</t>
        </is>
      </c>
      <c r="C246" s="37" t="n">
        <v>4301135192</v>
      </c>
      <c r="D246" s="222" t="n">
        <v>4640242180380</v>
      </c>
      <c r="E246" s="331" t="n"/>
      <c r="F246" s="363" t="n">
        <v>3.7</v>
      </c>
      <c r="G246" s="38" t="n">
        <v>1</v>
      </c>
      <c r="H246" s="363" t="n">
        <v>3.7</v>
      </c>
      <c r="I246" s="363" t="n">
        <v>3.892</v>
      </c>
      <c r="J246" s="38" t="n">
        <v>126</v>
      </c>
      <c r="K246" s="39" t="inlineStr">
        <is>
          <t>МГ</t>
        </is>
      </c>
      <c r="L246" s="38" t="n">
        <v>180</v>
      </c>
      <c r="M246" s="452" t="inlineStr">
        <is>
          <t>Снеки «Мини-сосиски в тесте Фрайпики» Весовые ТМ «Зареченские» 3,7 кг</t>
        </is>
      </c>
      <c r="N246" s="365" t="n"/>
      <c r="O246" s="365" t="n"/>
      <c r="P246" s="365" t="n"/>
      <c r="Q246" s="331" t="n"/>
      <c r="R246" s="40" t="inlineStr"/>
      <c r="S246" s="40" t="inlineStr"/>
      <c r="T246" s="41" t="inlineStr">
        <is>
          <t>кор</t>
        </is>
      </c>
      <c r="U246" s="366" t="n">
        <v>27</v>
      </c>
      <c r="V246" s="367">
        <f>IFERROR(IF(U246="","",U246),"")</f>
        <v/>
      </c>
      <c r="W246" s="42">
        <f>IFERROR(IF(U246="","",U246*0.00936),"")</f>
        <v/>
      </c>
      <c r="X246" s="69" t="inlineStr"/>
      <c r="Y246" s="70" t="inlineStr"/>
      <c r="AC246" s="74" t="n"/>
      <c r="AZ246" s="157" t="inlineStr">
        <is>
          <t>ПГП</t>
        </is>
      </c>
    </row>
    <row r="247" ht="27" customHeight="1">
      <c r="A247" s="64" t="inlineStr">
        <is>
          <t>SU003013</t>
        </is>
      </c>
      <c r="B247" s="64" t="inlineStr">
        <is>
          <t>P003479</t>
        </is>
      </c>
      <c r="C247" s="37" t="n">
        <v>4301135186</v>
      </c>
      <c r="D247" s="222" t="n">
        <v>4640242180311</v>
      </c>
      <c r="E247" s="331" t="n"/>
      <c r="F247" s="363" t="n">
        <v>5.5</v>
      </c>
      <c r="G247" s="38" t="n">
        <v>1</v>
      </c>
      <c r="H247" s="363" t="n">
        <v>5.5</v>
      </c>
      <c r="I247" s="363" t="n">
        <v>5.735</v>
      </c>
      <c r="J247" s="38" t="n">
        <v>84</v>
      </c>
      <c r="K247" s="39" t="inlineStr">
        <is>
          <t>МГ</t>
        </is>
      </c>
      <c r="L247" s="38" t="n">
        <v>180</v>
      </c>
      <c r="M247" s="453" t="inlineStr">
        <is>
          <t>Снеки «Жар-мени» Весовые ТМ «Зареченские» 5,5 кг</t>
        </is>
      </c>
      <c r="N247" s="365" t="n"/>
      <c r="O247" s="365" t="n"/>
      <c r="P247" s="365" t="n"/>
      <c r="Q247" s="331" t="n"/>
      <c r="R247" s="40" t="inlineStr"/>
      <c r="S247" s="40" t="inlineStr"/>
      <c r="T247" s="41" t="inlineStr">
        <is>
          <t>кор</t>
        </is>
      </c>
      <c r="U247" s="366" t="n">
        <v>55</v>
      </c>
      <c r="V247" s="367">
        <f>IFERROR(IF(U247="","",U247),"")</f>
        <v/>
      </c>
      <c r="W247" s="42">
        <f>IFERROR(IF(U247="","",U247*0.0155),"")</f>
        <v/>
      </c>
      <c r="X247" s="69" t="inlineStr"/>
      <c r="Y247" s="70" t="inlineStr"/>
      <c r="AC247" s="74" t="n"/>
      <c r="AZ247" s="158" t="inlineStr">
        <is>
          <t>ПГП</t>
        </is>
      </c>
    </row>
    <row r="248" ht="37.5" customHeight="1">
      <c r="A248" s="64" t="inlineStr">
        <is>
          <t>SU003014</t>
        </is>
      </c>
      <c r="B248" s="64" t="inlineStr">
        <is>
          <t>P003480</t>
        </is>
      </c>
      <c r="C248" s="37" t="n">
        <v>4301135187</v>
      </c>
      <c r="D248" s="222" t="n">
        <v>4640242180328</v>
      </c>
      <c r="E248" s="331" t="n"/>
      <c r="F248" s="363" t="n">
        <v>3.5</v>
      </c>
      <c r="G248" s="38" t="n">
        <v>1</v>
      </c>
      <c r="H248" s="363" t="n">
        <v>3.5</v>
      </c>
      <c r="I248" s="363" t="n">
        <v>3.692</v>
      </c>
      <c r="J248" s="38" t="n">
        <v>126</v>
      </c>
      <c r="K248" s="39" t="inlineStr">
        <is>
          <t>МГ</t>
        </is>
      </c>
      <c r="L248" s="38" t="n">
        <v>180</v>
      </c>
      <c r="M248" s="454" t="inlineStr">
        <is>
          <t>Снеки «Жар-мени с картофелем и сочной грудинкой» Весовые ТМ «Зареченские» 3,5 кг</t>
        </is>
      </c>
      <c r="N248" s="365" t="n"/>
      <c r="O248" s="365" t="n"/>
      <c r="P248" s="365" t="n"/>
      <c r="Q248" s="331" t="n"/>
      <c r="R248" s="40" t="inlineStr"/>
      <c r="S248" s="40" t="inlineStr"/>
      <c r="T248" s="41" t="inlineStr">
        <is>
          <t>кор</t>
        </is>
      </c>
      <c r="U248" s="366" t="n">
        <v>3</v>
      </c>
      <c r="V248" s="367">
        <f>IFERROR(IF(U248="","",U248),"")</f>
        <v/>
      </c>
      <c r="W248" s="42">
        <f>IFERROR(IF(U248="","",U248*0.00936),"")</f>
        <v/>
      </c>
      <c r="X248" s="69" t="inlineStr"/>
      <c r="Y248" s="70" t="inlineStr"/>
      <c r="AC248" s="74" t="n"/>
      <c r="AZ248" s="159" t="inlineStr">
        <is>
          <t>ПГП</t>
        </is>
      </c>
    </row>
    <row r="249" ht="27" customHeight="1">
      <c r="A249" s="64" t="inlineStr">
        <is>
          <t>SU003021</t>
        </is>
      </c>
      <c r="B249" s="64" t="inlineStr">
        <is>
          <t>P003489</t>
        </is>
      </c>
      <c r="C249" s="37" t="n">
        <v>4301135193</v>
      </c>
      <c r="D249" s="222" t="n">
        <v>4640242180403</v>
      </c>
      <c r="E249" s="331" t="n"/>
      <c r="F249" s="363" t="n">
        <v>3</v>
      </c>
      <c r="G249" s="38" t="n">
        <v>1</v>
      </c>
      <c r="H249" s="363" t="n">
        <v>3</v>
      </c>
      <c r="I249" s="363" t="n">
        <v>3.192</v>
      </c>
      <c r="J249" s="38" t="n">
        <v>126</v>
      </c>
      <c r="K249" s="39" t="inlineStr">
        <is>
          <t>МГ</t>
        </is>
      </c>
      <c r="L249" s="38" t="n">
        <v>180</v>
      </c>
      <c r="M249" s="455" t="inlineStr">
        <is>
          <t>Снеки «Фрай-пицца с ветчиной и грибами» Весовые ТМ «Зареченские» 3 кг</t>
        </is>
      </c>
      <c r="N249" s="365" t="n"/>
      <c r="O249" s="365" t="n"/>
      <c r="P249" s="365" t="n"/>
      <c r="Q249" s="331" t="n"/>
      <c r="R249" s="40" t="inlineStr"/>
      <c r="S249" s="40" t="inlineStr"/>
      <c r="T249" s="41" t="inlineStr">
        <is>
          <t>кор</t>
        </is>
      </c>
      <c r="U249" s="366" t="n">
        <v>20</v>
      </c>
      <c r="V249" s="367">
        <f>IFERROR(IF(U249="","",U249),"")</f>
        <v/>
      </c>
      <c r="W249" s="42">
        <f>IFERROR(IF(U249="","",U249*0.00936),"")</f>
        <v/>
      </c>
      <c r="X249" s="69" t="inlineStr"/>
      <c r="Y249" s="70" t="inlineStr"/>
      <c r="AC249" s="74" t="n"/>
      <c r="AZ249" s="160" t="inlineStr">
        <is>
          <t>ПГП</t>
        </is>
      </c>
    </row>
    <row r="250">
      <c r="A250" s="230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368" t="n"/>
      <c r="M250" s="369" t="inlineStr">
        <is>
          <t>Итого</t>
        </is>
      </c>
      <c r="N250" s="339" t="n"/>
      <c r="O250" s="339" t="n"/>
      <c r="P250" s="339" t="n"/>
      <c r="Q250" s="339" t="n"/>
      <c r="R250" s="339" t="n"/>
      <c r="S250" s="340" t="n"/>
      <c r="T250" s="43" t="inlineStr">
        <is>
          <t>кор</t>
        </is>
      </c>
      <c r="U250" s="370">
        <f>IFERROR(SUM(U242:U249),"0")</f>
        <v/>
      </c>
      <c r="V250" s="370">
        <f>IFERROR(SUM(V242:V249),"0")</f>
        <v/>
      </c>
      <c r="W250" s="370">
        <f>IFERROR(IF(W242="",0,W242),"0")+IFERROR(IF(W243="",0,W243),"0")+IFERROR(IF(W244="",0,W244),"0")+IFERROR(IF(W245="",0,W245),"0")+IFERROR(IF(W246="",0,W246),"0")+IFERROR(IF(W247="",0,W247),"0")+IFERROR(IF(W248="",0,W248),"0")+IFERROR(IF(W249="",0,W249),"0")</f>
        <v/>
      </c>
      <c r="X250" s="371" t="n"/>
      <c r="Y250" s="37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368" t="n"/>
      <c r="M251" s="369" t="inlineStr">
        <is>
          <t>Итого</t>
        </is>
      </c>
      <c r="N251" s="339" t="n"/>
      <c r="O251" s="339" t="n"/>
      <c r="P251" s="339" t="n"/>
      <c r="Q251" s="339" t="n"/>
      <c r="R251" s="339" t="n"/>
      <c r="S251" s="340" t="n"/>
      <c r="T251" s="43" t="inlineStr">
        <is>
          <t>кг</t>
        </is>
      </c>
      <c r="U251" s="370">
        <f>IFERROR(SUMPRODUCT(U242:U249*H242:H249),"0")</f>
        <v/>
      </c>
      <c r="V251" s="370">
        <f>IFERROR(SUMPRODUCT(V242:V249*H242:H249),"0")</f>
        <v/>
      </c>
      <c r="W251" s="43" t="n"/>
      <c r="X251" s="371" t="n"/>
      <c r="Y251" s="371" t="n"/>
    </row>
    <row r="252" ht="15" customHeight="1">
      <c r="A252" s="318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328" t="n"/>
      <c r="M252" s="456" t="inlineStr">
        <is>
          <t>ИТОГО НЕТТО</t>
        </is>
      </c>
      <c r="N252" s="322" t="n"/>
      <c r="O252" s="322" t="n"/>
      <c r="P252" s="322" t="n"/>
      <c r="Q252" s="322" t="n"/>
      <c r="R252" s="322" t="n"/>
      <c r="S252" s="323" t="n"/>
      <c r="T252" s="43" t="inlineStr">
        <is>
          <t>кг</t>
        </is>
      </c>
      <c r="U252" s="370">
        <f>IFERROR(U24+U33+U41+U47+U58+U64+U69+U75+U86+U93+U101+U107+U112+U120+U125+U131+U136+U142+U147+U155+U160+U167+U172+U177+U183+U188+U196+U201+U207+U213+U219+U224+U230+U234+U240+U251,"0")</f>
        <v/>
      </c>
      <c r="V252" s="370">
        <f>IFERROR(V24+V33+V41+V47+V58+V64+V69+V75+V86+V93+V101+V107+V112+V120+V125+V131+V136+V142+V147+V155+V160+V167+V172+V177+V183+V188+V196+V201+V207+V213+V219+V224+V230+V234+V240+V251,"0")</f>
        <v/>
      </c>
      <c r="W252" s="43" t="n"/>
      <c r="X252" s="371" t="n"/>
      <c r="Y252" s="37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328" t="n"/>
      <c r="M253" s="456" t="inlineStr">
        <is>
          <t>ИТОГО БРУТТО</t>
        </is>
      </c>
      <c r="N253" s="322" t="n"/>
      <c r="O253" s="322" t="n"/>
      <c r="P253" s="322" t="n"/>
      <c r="Q253" s="322" t="n"/>
      <c r="R253" s="322" t="n"/>
      <c r="S253" s="323" t="n"/>
      <c r="T253" s="43" t="inlineStr">
        <is>
          <t>кг</t>
        </is>
      </c>
      <c r="U253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61*I61,"0")+IFERROR(U62*I62,"0")+IFERROR(U67*I67,"0")+IFERROR(U72*I72,"0")+IFERROR(U73*I73,"0")+IFERROR(U78*I78,"0")+IFERROR(U79*I79,"0")+IFERROR(U80*I80,"0")+IFERROR(U81*I81,"0")+IFERROR(U82*I82,"0")+IFERROR(U83*I83,"0")+IFERROR(U84*I84,"0")+IFERROR(U89*I89,"0")+IFERROR(U90*I90,"0")+IFERROR(U91*I91,"0")+IFERROR(U96*I96,"0")+IFERROR(U97*I97,"0")+IFERROR(U98*I98,"0")+IFERROR(U99*I99,"0")+IFERROR(U104*I104,"0")+IFERROR(U105*I105,"0")+IFERROR(U110*I110,"0")+IFERROR(U115*I115,"0")+IFERROR(U116*I116,"0")+IFERROR(U117*I117,"0")+IFERROR(U118*I118,"0")+IFERROR(U123*I123,"0")+IFERROR(U128*I128,"0")+IFERROR(U129*I129,"0")+IFERROR(U134*I134,"0")+IFERROR(U140*I140,"0")+IFERROR(U145*I145,"0")+IFERROR(U150*I150,"0")+IFERROR(U151*I151,"0")+IFERROR(U152*I152,"0")+IFERROR(U153*I153,"0")+IFERROR(U157*I157,"0")+IFERROR(U158*I158,"0")+IFERROR(U164*I164,"0")+IFERROR(U165*I165,"0")+IFERROR(U170*I170,"0")+IFERROR(U175*I175,"0")+IFERROR(U181*I181,"0")+IFERROR(U186*I186,"0")+IFERROR(U191*I191,"0")+IFERROR(U192*I192,"0")+IFERROR(U193*I193,"0")+IFERROR(U194*I194,"0")+IFERROR(U199*I199,"0")+IFERROR(U204*I204,"0")+IFERROR(U205*I205,"0")+IFERROR(U211*I211,"0")+IFERROR(U217*I217,"0")+IFERROR(U222*I222,"0")+IFERROR(U228*I228,"0")+IFERROR(U232*I232,"0")+IFERROR(U236*I236,"0")+IFERROR(U237*I237,"0")+IFERROR(U238*I238,"0")+IFERROR(U242*I242,"0")+IFERROR(U243*I243,"0")+IFERROR(U244*I244,"0")+IFERROR(U245*I245,"0")+IFERROR(U246*I246,"0")+IFERROR(U247*I247,"0")+IFERROR(U248*I248,"0")+IFERROR(U249*I249,"0"),"0")</f>
        <v/>
      </c>
      <c r="V253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145*I145,"0")+IFERROR(V150*I150,"0")+IFERROR(V151*I151,"0")+IFERROR(V152*I152,"0")+IFERROR(V153*I153,"0")+IFERROR(V157*I157,"0")+IFERROR(V158*I158,"0")+IFERROR(V164*I164,"0")+IFERROR(V165*I165,"0")+IFERROR(V170*I170,"0")+IFERROR(V175*I175,"0")+IFERROR(V181*I181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242*I242,"0")+IFERROR(V243*I243,"0")+IFERROR(V244*I244,"0")+IFERROR(V245*I245,"0")+IFERROR(V246*I246,"0")+IFERROR(V247*I247,"0")+IFERROR(V248*I248,"0")+IFERROR(V249*I249,"0"),"0")</f>
        <v/>
      </c>
      <c r="W253" s="43" t="n"/>
      <c r="X253" s="371" t="n"/>
      <c r="Y253" s="37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328" t="n"/>
      <c r="M254" s="456" t="inlineStr">
        <is>
          <t>Кол-во паллет</t>
        </is>
      </c>
      <c r="N254" s="322" t="n"/>
      <c r="O254" s="322" t="n"/>
      <c r="P254" s="322" t="n"/>
      <c r="Q254" s="322" t="n"/>
      <c r="R254" s="322" t="n"/>
      <c r="S254" s="323" t="n"/>
      <c r="T254" s="43" t="inlineStr">
        <is>
          <t>шт</t>
        </is>
      </c>
      <c r="U254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61/J61,"0")+IFERROR(U62/J62,"0")+IFERROR(U67/J67,"0")+IFERROR(U72/J72,"0")+IFERROR(U73/J73,"0")+IFERROR(U78/J78,"0")+IFERROR(U79/J79,"0")+IFERROR(U80/J80,"0")+IFERROR(U81/J81,"0")+IFERROR(U82/J82,"0")+IFERROR(U83/J83,"0")+IFERROR(U84/J84,"0")+IFERROR(U89/J89,"0")+IFERROR(U90/J90,"0")+IFERROR(U91/J91,"0")+IFERROR(U96/J96,"0")+IFERROR(U97/J97,"0")+IFERROR(U98/J98,"0")+IFERROR(U99/J99,"0")+IFERROR(U104/J104,"0")+IFERROR(U105/J105,"0")+IFERROR(U110/J110,"0")+IFERROR(U115/J115,"0")+IFERROR(U116/J116,"0")+IFERROR(U117/J117,"0")+IFERROR(U118/J118,"0")+IFERROR(U123/J123,"0")+IFERROR(U128/J128,"0")+IFERROR(U129/J129,"0")+IFERROR(U134/J134,"0")+IFERROR(U140/J140,"0")+IFERROR(U145/J145,"0")+IFERROR(U150/J150,"0")+IFERROR(U151/J151,"0")+IFERROR(U152/J152,"0")+IFERROR(U153/J153,"0")+IFERROR(U157/J157,"0")+IFERROR(U158/J158,"0")+IFERROR(U164/J164,"0")+IFERROR(U165/J165,"0")+IFERROR(U170/J170,"0")+IFERROR(U175/J175,"0")+IFERROR(U181/J181,"0")+IFERROR(U186/J186,"0")+IFERROR(U191/J191,"0")+IFERROR(U192/J192,"0")+IFERROR(U193/J193,"0")+IFERROR(U194/J194,"0")+IFERROR(U199/J199,"0")+IFERROR(U204/J204,"0")+IFERROR(U205/J205,"0")+IFERROR(U211/J211,"0")+IFERROR(U217/J217,"0")+IFERROR(U222/J222,"0")+IFERROR(U228/J228,"0")+IFERROR(U232/J232,"0")+IFERROR(U236/J236,"0")+IFERROR(U237/J237,"0")+IFERROR(U238/J238,"0")+IFERROR(U242/J242,"0")+IFERROR(U243/J243,"0")+IFERROR(U244/J244,"0")+IFERROR(U245/J245,"0")+IFERROR(U246/J246,"0")+IFERROR(U247/J247,"0")+IFERROR(U248/J248,"0")+IFERROR(U249/J249,"0"),0)</f>
        <v/>
      </c>
      <c r="V254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145/J145,"0")+IFERROR(V150/J150,"0")+IFERROR(V151/J151,"0")+IFERROR(V152/J152,"0")+IFERROR(V153/J153,"0")+IFERROR(V157/J157,"0")+IFERROR(V158/J158,"0")+IFERROR(V164/J164,"0")+IFERROR(V165/J165,"0")+IFERROR(V170/J170,"0")+IFERROR(V175/J175,"0")+IFERROR(V181/J181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242/J242,"0")+IFERROR(V243/J243,"0")+IFERROR(V244/J244,"0")+IFERROR(V245/J245,"0")+IFERROR(V246/J246,"0")+IFERROR(V247/J247,"0")+IFERROR(V248/J248,"0")+IFERROR(V249/J249,"0"),0)</f>
        <v/>
      </c>
      <c r="W254" s="43" t="n"/>
      <c r="X254" s="371" t="n"/>
      <c r="Y254" s="37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328" t="n"/>
      <c r="M255" s="456" t="inlineStr">
        <is>
          <t>Вес брутто  с паллетами</t>
        </is>
      </c>
      <c r="N255" s="322" t="n"/>
      <c r="O255" s="322" t="n"/>
      <c r="P255" s="322" t="n"/>
      <c r="Q255" s="322" t="n"/>
      <c r="R255" s="322" t="n"/>
      <c r="S255" s="323" t="n"/>
      <c r="T255" s="43" t="inlineStr">
        <is>
          <t>кг</t>
        </is>
      </c>
      <c r="U255" s="370">
        <f>GrossWeightTotal+PalletQtyTotal*25</f>
        <v/>
      </c>
      <c r="V255" s="370">
        <f>GrossWeightTotalR+PalletQtyTotalR*25</f>
        <v/>
      </c>
      <c r="W255" s="43" t="n"/>
      <c r="X255" s="371" t="n"/>
      <c r="Y255" s="37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328" t="n"/>
      <c r="M256" s="456" t="inlineStr">
        <is>
          <t>Кол-во коробок</t>
        </is>
      </c>
      <c r="N256" s="322" t="n"/>
      <c r="O256" s="322" t="n"/>
      <c r="P256" s="322" t="n"/>
      <c r="Q256" s="322" t="n"/>
      <c r="R256" s="322" t="n"/>
      <c r="S256" s="323" t="n"/>
      <c r="T256" s="43" t="inlineStr">
        <is>
          <t>шт</t>
        </is>
      </c>
      <c r="U256" s="370">
        <f>IFERROR(U23+U32+U40+U46+U57+U63+U68+U74+U85+U92+U100+U106+U111+U119+U124+U130+U135+U141+U146+U154+U159+U166+U171+U176+U182+U187+U195+U200+U206+U212+U218+U223+U229+U233+U239+U250,"0")</f>
        <v/>
      </c>
      <c r="V256" s="370">
        <f>IFERROR(V23+V32+V40+V46+V57+V63+V68+V74+V85+V92+V100+V106+V111+V119+V124+V130+V135+V141+V146+V154+V159+V166+V171+V176+V182+V187+V195+V200+V206+V212+V218+V223+V229+V233+V239+V250,"0")</f>
        <v/>
      </c>
      <c r="W256" s="43" t="n"/>
      <c r="X256" s="371" t="n"/>
      <c r="Y256" s="371" t="n"/>
    </row>
    <row r="257" ht="14.2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328" t="n"/>
      <c r="M257" s="456" t="inlineStr">
        <is>
          <t>Объем заказа</t>
        </is>
      </c>
      <c r="N257" s="322" t="n"/>
      <c r="O257" s="322" t="n"/>
      <c r="P257" s="322" t="n"/>
      <c r="Q257" s="322" t="n"/>
      <c r="R257" s="322" t="n"/>
      <c r="S257" s="323" t="n"/>
      <c r="T257" s="46" t="inlineStr">
        <is>
          <t>м3</t>
        </is>
      </c>
      <c r="U257" s="43" t="n"/>
      <c r="V257" s="43" t="n"/>
      <c r="W257" s="43">
        <f>IFERROR(W23+W32+W40+W46+W57+W63+W68+W74+W85+W92+W100+W106+W111+W119+W124+W130+W135+W141+W146+W154+W159+W166+W171+W176+W182+W187+W195+W200+W206+W212+W218+W223+W229+W233+W239+W250,"0")</f>
        <v/>
      </c>
      <c r="X257" s="371" t="n"/>
      <c r="Y257" s="371" t="n"/>
    </row>
    <row r="258" ht="13.5" customHeight="1" thickBot="1"/>
    <row r="259" ht="27" customHeight="1" thickBot="1" thickTop="1">
      <c r="A259" s="47" t="inlineStr">
        <is>
          <t>ТОРГОВАЯ МАРКА</t>
        </is>
      </c>
      <c r="B259" s="319" t="inlineStr">
        <is>
          <t>Ядрена копоть</t>
        </is>
      </c>
      <c r="C259" s="319" t="inlineStr">
        <is>
          <t>Горячая штучка</t>
        </is>
      </c>
      <c r="D259" s="457" t="n"/>
      <c r="E259" s="457" t="n"/>
      <c r="F259" s="457" t="n"/>
      <c r="G259" s="457" t="n"/>
      <c r="H259" s="457" t="n"/>
      <c r="I259" s="457" t="n"/>
      <c r="J259" s="457" t="n"/>
      <c r="K259" s="457" t="n"/>
      <c r="L259" s="457" t="n"/>
      <c r="M259" s="457" t="n"/>
      <c r="N259" s="457" t="n"/>
      <c r="O259" s="457" t="n"/>
      <c r="P259" s="457" t="n"/>
      <c r="Q259" s="457" t="n"/>
      <c r="R259" s="458" t="n"/>
      <c r="S259" s="319" t="inlineStr">
        <is>
          <t>No Name</t>
        </is>
      </c>
      <c r="T259" s="457" t="n"/>
      <c r="U259" s="458" t="n"/>
      <c r="V259" s="319" t="inlineStr">
        <is>
          <t>Вязанка</t>
        </is>
      </c>
      <c r="W259" s="457" t="n"/>
      <c r="X259" s="458" t="n"/>
      <c r="Y259" s="319" t="inlineStr">
        <is>
          <t>Стародворье</t>
        </is>
      </c>
      <c r="Z259" s="457" t="n"/>
      <c r="AA259" s="457" t="n"/>
      <c r="AB259" s="457" t="n"/>
      <c r="AC259" s="458" t="n"/>
      <c r="AD259" s="319" t="inlineStr">
        <is>
          <t>Колбасный стандарт</t>
        </is>
      </c>
      <c r="AE259" s="319" t="inlineStr">
        <is>
          <t>Особый рецепт</t>
        </is>
      </c>
      <c r="AF259" s="458" t="n"/>
      <c r="AG259" s="319" t="inlineStr">
        <is>
          <t>Зареченские</t>
        </is>
      </c>
    </row>
    <row r="260" ht="14.25" customHeight="1" thickTop="1">
      <c r="A260" s="320" t="inlineStr">
        <is>
          <t>СЕРИЯ</t>
        </is>
      </c>
      <c r="B260" s="319" t="inlineStr">
        <is>
          <t>Ядрена копоть</t>
        </is>
      </c>
      <c r="C260" s="319" t="inlineStr">
        <is>
          <t>Наггетсы ГШ</t>
        </is>
      </c>
      <c r="D260" s="319" t="inlineStr">
        <is>
          <t>Grandmeni</t>
        </is>
      </c>
      <c r="E260" s="319" t="inlineStr">
        <is>
          <t>Чебупай</t>
        </is>
      </c>
      <c r="F260" s="319" t="inlineStr">
        <is>
          <t>Бигбули ГШ</t>
        </is>
      </c>
      <c r="G260" s="319" t="inlineStr">
        <is>
          <t>Бульмени вес ГШ</t>
        </is>
      </c>
      <c r="H260" s="319" t="inlineStr">
        <is>
          <t>Бельмеши</t>
        </is>
      </c>
      <c r="I260" s="319" t="inlineStr">
        <is>
          <t>Крылышки ГШ</t>
        </is>
      </c>
      <c r="J260" s="319" t="inlineStr">
        <is>
          <t>Чебупели</t>
        </is>
      </c>
      <c r="K260" s="319" t="inlineStr">
        <is>
          <t>Чебуреки</t>
        </is>
      </c>
      <c r="L260" s="319" t="inlineStr">
        <is>
          <t>Бульмени ГШ</t>
        </is>
      </c>
      <c r="M260" s="319" t="inlineStr">
        <is>
          <t>Чебупицца</t>
        </is>
      </c>
      <c r="N260" s="319" t="inlineStr">
        <is>
          <t>Хотстеры</t>
        </is>
      </c>
      <c r="O260" s="319" t="inlineStr">
        <is>
          <t>Круггетсы</t>
        </is>
      </c>
      <c r="P260" s="319" t="inlineStr">
        <is>
          <t>Пекерсы</t>
        </is>
      </c>
      <c r="Q260" s="319" t="inlineStr">
        <is>
          <t>Супермени</t>
        </is>
      </c>
      <c r="R260" s="319" t="inlineStr">
        <is>
          <t>Чебуманы</t>
        </is>
      </c>
      <c r="S260" s="319" t="inlineStr">
        <is>
          <t>No Name ПГП</t>
        </is>
      </c>
      <c r="T260" s="319" t="inlineStr">
        <is>
          <t>Стародворье ПГП</t>
        </is>
      </c>
      <c r="U260" s="319" t="inlineStr">
        <is>
          <t>No Name ЗПФ</t>
        </is>
      </c>
      <c r="V260" s="319" t="inlineStr">
        <is>
          <t>Няняггетсы Сливушки</t>
        </is>
      </c>
      <c r="W260" s="319" t="inlineStr">
        <is>
          <t>Печеные пельмени</t>
        </is>
      </c>
      <c r="X260" s="319" t="inlineStr">
        <is>
          <t>Вязанка</t>
        </is>
      </c>
      <c r="Y260" s="319" t="inlineStr">
        <is>
          <t>Стародворье ЗПФ</t>
        </is>
      </c>
      <c r="Z260" s="319" t="inlineStr">
        <is>
          <t>Мясорубская</t>
        </is>
      </c>
      <c r="AA260" s="319" t="inlineStr">
        <is>
          <t>Медвежье ушко</t>
        </is>
      </c>
      <c r="AB260" s="319" t="inlineStr">
        <is>
          <t>Бордо</t>
        </is>
      </c>
      <c r="AC260" s="319" t="inlineStr">
        <is>
          <t>Сочные</t>
        </is>
      </c>
      <c r="AD260" s="319" t="inlineStr">
        <is>
          <t>Владимирский Стандарт ЗПФ</t>
        </is>
      </c>
      <c r="AE260" s="319" t="inlineStr">
        <is>
          <t>Любимая ложка</t>
        </is>
      </c>
      <c r="AF260" s="319" t="inlineStr">
        <is>
          <t>Особая Без свинины</t>
        </is>
      </c>
      <c r="AG260" s="319" t="inlineStr">
        <is>
          <t>Зареченские продукты ПГП</t>
        </is>
      </c>
    </row>
    <row r="261" ht="13.5" customHeight="1" thickBot="1">
      <c r="A261" s="459" t="n"/>
      <c r="B261" s="460" t="n"/>
      <c r="C261" s="460" t="n"/>
      <c r="D261" s="460" t="n"/>
      <c r="E261" s="460" t="n"/>
      <c r="F261" s="460" t="n"/>
      <c r="G261" s="460" t="n"/>
      <c r="H261" s="460" t="n"/>
      <c r="I261" s="460" t="n"/>
      <c r="J261" s="460" t="n"/>
      <c r="K261" s="460" t="n"/>
      <c r="L261" s="460" t="n"/>
      <c r="M261" s="460" t="n"/>
      <c r="N261" s="460" t="n"/>
      <c r="O261" s="460" t="n"/>
      <c r="P261" s="460" t="n"/>
      <c r="Q261" s="460" t="n"/>
      <c r="R261" s="460" t="n"/>
      <c r="S261" s="460" t="n"/>
      <c r="T261" s="460" t="n"/>
      <c r="U261" s="460" t="n"/>
      <c r="V261" s="460" t="n"/>
      <c r="W261" s="460" t="n"/>
      <c r="X261" s="460" t="n"/>
      <c r="Y261" s="460" t="n"/>
      <c r="Z261" s="460" t="n"/>
      <c r="AA261" s="460" t="n"/>
      <c r="AB261" s="460" t="n"/>
      <c r="AC261" s="460" t="n"/>
      <c r="AD261" s="460" t="n"/>
      <c r="AE261" s="460" t="n"/>
      <c r="AF261" s="460" t="n"/>
      <c r="AG261" s="460" t="n"/>
    </row>
    <row r="262" ht="18" customHeight="1" thickBot="1" thickTop="1">
      <c r="A262" s="47" t="inlineStr">
        <is>
          <t>ИТОГО, кг</t>
        </is>
      </c>
      <c r="B262" s="53">
        <f>IFERROR(U22*H22,"0")</f>
        <v/>
      </c>
      <c r="C262" s="53">
        <f>IFERROR(U28*H28,"0")+IFERROR(U29*H29,"0")+IFERROR(U30*H30,"0")+IFERROR(U31*H31,"0")</f>
        <v/>
      </c>
      <c r="D262" s="53">
        <f>IFERROR(U36*H36,"0")+IFERROR(U37*H37,"0")+IFERROR(U38*H38,"0")+IFERROR(U39*H39,"0")</f>
        <v/>
      </c>
      <c r="E262" s="53">
        <f>IFERROR(U44*H44,"0")+IFERROR(U45*H45,"0")</f>
        <v/>
      </c>
      <c r="F262" s="53">
        <f>IFERROR(U50*H50,"0")+IFERROR(U51*H51,"0")+IFERROR(U52*H52,"0")+IFERROR(U53*H53,"0")+IFERROR(U54*H54,"0")+IFERROR(U55*H55,"0")+IFERROR(U56*H56,"0")</f>
        <v/>
      </c>
      <c r="G262" s="53">
        <f>IFERROR(U61*H61,"0")+IFERROR(U62*H62,"0")</f>
        <v/>
      </c>
      <c r="H262" s="53">
        <f>IFERROR(U67*H67,"0")</f>
        <v/>
      </c>
      <c r="I262" s="53">
        <f>IFERROR(U72*H72,"0")+IFERROR(U73*H73,"0")</f>
        <v/>
      </c>
      <c r="J262" s="53">
        <f>IFERROR(U78*H78,"0")+IFERROR(U79*H79,"0")+IFERROR(U80*H80,"0")+IFERROR(U81*H81,"0")+IFERROR(U82*H82,"0")+IFERROR(U83*H83,"0")+IFERROR(U84*H84,"0")</f>
        <v/>
      </c>
      <c r="K262" s="53">
        <f>IFERROR(U89*H89,"0")+IFERROR(U90*H90,"0")+IFERROR(U91*H91,"0")</f>
        <v/>
      </c>
      <c r="L262" s="53">
        <f>IFERROR(U96*H96,"0")+IFERROR(U97*H97,"0")+IFERROR(U98*H98,"0")+IFERROR(U99*H99,"0")</f>
        <v/>
      </c>
      <c r="M262" s="53">
        <f>IFERROR(U104*H104,"0")+IFERROR(U105*H105,"0")</f>
        <v/>
      </c>
      <c r="N262" s="53">
        <f>IFERROR(U110*H110,"0")</f>
        <v/>
      </c>
      <c r="O262" s="53">
        <f>IFERROR(U115*H115,"0")+IFERROR(U116*H116,"0")+IFERROR(U117*H117,"0")+IFERROR(U118*H118,"0")</f>
        <v/>
      </c>
      <c r="P262" s="53">
        <f>IFERROR(U123*H123,"0")</f>
        <v/>
      </c>
      <c r="Q262" s="53">
        <f>IFERROR(U128*H128,"0")+IFERROR(U129*H129,"0")</f>
        <v/>
      </c>
      <c r="R262" s="53">
        <f>IFERROR(U134*H134,"0")</f>
        <v/>
      </c>
      <c r="S262" s="53">
        <f>IFERROR(U140*H140,"0")</f>
        <v/>
      </c>
      <c r="T262" s="53">
        <f>IFERROR(U145*H145,"0")</f>
        <v/>
      </c>
      <c r="U262" s="53">
        <f>IFERROR(U150*H150,"0")+IFERROR(U151*H151,"0")+IFERROR(U152*H152,"0")+IFERROR(U153*H153,"0")+IFERROR(U157*H157,"0")+IFERROR(U158*H158,"0")</f>
        <v/>
      </c>
      <c r="V262" s="53">
        <f>IFERROR(U164*H164,"0")+IFERROR(U165*H165,"0")</f>
        <v/>
      </c>
      <c r="W262" s="53">
        <f>IFERROR(U170*H170,"0")</f>
        <v/>
      </c>
      <c r="X262" s="53">
        <f>IFERROR(U175*H175,"0")</f>
        <v/>
      </c>
      <c r="Y262" s="53">
        <f>IFERROR(U181*H181,"0")</f>
        <v/>
      </c>
      <c r="Z262" s="53">
        <f>IFERROR(U186*H186,"0")</f>
        <v/>
      </c>
      <c r="AA262" s="53">
        <f>IFERROR(U191*H191,"0")+IFERROR(U192*H192,"0")+IFERROR(U193*H193,"0")+IFERROR(U194*H194,"0")</f>
        <v/>
      </c>
      <c r="AB262" s="53">
        <f>IFERROR(U199*H199,"0")</f>
        <v/>
      </c>
      <c r="AC262" s="53">
        <f>IFERROR(U204*H204,"0")+IFERROR(U205*H205,"0")</f>
        <v/>
      </c>
      <c r="AD262" s="53">
        <f>IFERROR(U211*H211,"0")</f>
        <v/>
      </c>
      <c r="AE262" s="53">
        <f>IFERROR(U217*H217,"0")</f>
        <v/>
      </c>
      <c r="AF262" s="53">
        <f>IFERROR(U222*H222,"0")</f>
        <v/>
      </c>
      <c r="AG262" s="53">
        <f>IFERROR(U228*H228,"0")+IFERROR(U232*H232,"0")+IFERROR(U236*H236,"0")+IFERROR(U237*H237,"0")+IFERROR(U238*H238,"0")+IFERROR(U242*H242,"0")+IFERROR(U243*H243,"0")+IFERROR(U244*H244,"0")+IFERROR(U245*H245,"0")+IFERROR(U246*H246,"0")+IFERROR(U247*H247,"0")+IFERROR(U248*H248,"0")+IFERROR(U249*H249,"0")</f>
        <v/>
      </c>
    </row>
    <row r="263" ht="13.5" customHeight="1" thickTop="1">
      <c r="C263" s="1" t="n"/>
    </row>
    <row r="264" ht="19.5" customHeight="1">
      <c r="A264" s="71" t="inlineStr">
        <is>
          <t>ЗПФ, кг</t>
        </is>
      </c>
      <c r="B264" s="71" t="inlineStr">
        <is>
          <t xml:space="preserve">ПГП, кг </t>
        </is>
      </c>
      <c r="C264" s="71" t="inlineStr">
        <is>
          <t>КИЗ, кг</t>
        </is>
      </c>
    </row>
    <row r="265">
      <c r="A265" s="72">
        <f>SUMPRODUCT(--(AZ:AZ="ЗПФ"),--(T:T="кор"),H:H,V:V)+SUMPRODUCT(--(AZ:AZ="ЗПФ"),--(T:T="кг"),V:V)</f>
        <v/>
      </c>
      <c r="B265" s="73">
        <f>SUMPRODUCT(--(AZ:AZ="ПГП"),--(T:T="кор"),H:H,V:V)+SUMPRODUCT(--(AZ:AZ="ПГП"),--(T:T="кг"),V:V)</f>
        <v/>
      </c>
      <c r="C265" s="73">
        <f>SUMPRODUCT(--(AZ:AZ="КИЗ"),--(T:T="кор"),H:H,V:V)+SUMPRODUCT(--(AZ:AZ="КИЗ"),--(T:T="кг"),V:V)</f>
        <v/>
      </c>
    </row>
    <row r="26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FSa7Mgy8fcCH1nH9a63eg==" formatRows="1" sort="0" spinCount="100000" hashValue="44NgVg5pEXKQZYov6DMxfRQ3Ewr3eo1sZ8jIVCjE1PiwPLSh+8mccmbFVaXk9NA0nGCm4And3Zh9nVVVCI9/HA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463">
    <mergeCell ref="A15:K15"/>
    <mergeCell ref="A159:L160"/>
    <mergeCell ref="A48:W48"/>
    <mergeCell ref="D45:E45"/>
    <mergeCell ref="H9:I9"/>
    <mergeCell ref="J9:K9"/>
    <mergeCell ref="M78:Q78"/>
    <mergeCell ref="M92:S92"/>
    <mergeCell ref="A137:W137"/>
    <mergeCell ref="H1:N1"/>
    <mergeCell ref="A208:W208"/>
    <mergeCell ref="D238:E238"/>
    <mergeCell ref="M229:S229"/>
    <mergeCell ref="D78:E78"/>
    <mergeCell ref="D134:E134"/>
    <mergeCell ref="D205:E205"/>
    <mergeCell ref="M217:Q217"/>
    <mergeCell ref="A139:W139"/>
    <mergeCell ref="A210:W210"/>
    <mergeCell ref="M218:S218"/>
    <mergeCell ref="A76:W76"/>
    <mergeCell ref="A203:W203"/>
    <mergeCell ref="M91:Q91"/>
    <mergeCell ref="D98:E98"/>
    <mergeCell ref="D73:E73"/>
    <mergeCell ref="A141:L142"/>
    <mergeCell ref="A206:L207"/>
    <mergeCell ref="M120:S120"/>
    <mergeCell ref="M234:S234"/>
    <mergeCell ref="M101:S101"/>
    <mergeCell ref="B17:B18"/>
    <mergeCell ref="AF260:AF261"/>
    <mergeCell ref="A94:W94"/>
    <mergeCell ref="Q6:R9"/>
    <mergeCell ref="S6:T9"/>
    <mergeCell ref="A87:W87"/>
    <mergeCell ref="M84:Q84"/>
    <mergeCell ref="M22:Q22"/>
    <mergeCell ref="H10:K10"/>
    <mergeCell ref="A133:W133"/>
    <mergeCell ref="D53:E53"/>
    <mergeCell ref="S260:S261"/>
    <mergeCell ref="K260:K261"/>
    <mergeCell ref="U260:U261"/>
    <mergeCell ref="M80:Q80"/>
    <mergeCell ref="W17:W18"/>
    <mergeCell ref="M104:Q104"/>
    <mergeCell ref="A233:L234"/>
    <mergeCell ref="A154:L155"/>
    <mergeCell ref="A85:L86"/>
    <mergeCell ref="A209:W209"/>
    <mergeCell ref="D129:E129"/>
    <mergeCell ref="M239:S239"/>
    <mergeCell ref="D79:E79"/>
    <mergeCell ref="M160:S160"/>
    <mergeCell ref="D81:E81"/>
    <mergeCell ref="A148:W148"/>
    <mergeCell ref="AA260:AA261"/>
    <mergeCell ref="M170:Q170"/>
    <mergeCell ref="H5:K5"/>
    <mergeCell ref="M157:Q157"/>
    <mergeCell ref="M228:Q228"/>
    <mergeCell ref="M222:Q222"/>
    <mergeCell ref="M17:Q18"/>
    <mergeCell ref="D6:K6"/>
    <mergeCell ref="A182:L183"/>
    <mergeCell ref="M171:S171"/>
    <mergeCell ref="M99:Q99"/>
    <mergeCell ref="A66:W66"/>
    <mergeCell ref="M30:Q30"/>
    <mergeCell ref="C259:R259"/>
    <mergeCell ref="M250:S250"/>
    <mergeCell ref="D28:E28"/>
    <mergeCell ref="A95:W95"/>
    <mergeCell ref="M212:S212"/>
    <mergeCell ref="M61:Q61"/>
    <mergeCell ref="Z17:AB18"/>
    <mergeCell ref="D236:E236"/>
    <mergeCell ref="D117:E117"/>
    <mergeCell ref="D55:E55"/>
    <mergeCell ref="D30:E30"/>
    <mergeCell ref="M175:Q175"/>
    <mergeCell ref="A122:W122"/>
    <mergeCell ref="D67:E67"/>
    <mergeCell ref="V259:X259"/>
    <mergeCell ref="D5:E5"/>
    <mergeCell ref="A161:W161"/>
    <mergeCell ref="M56:Q56"/>
    <mergeCell ref="A106:L107"/>
    <mergeCell ref="M32:S32"/>
    <mergeCell ref="M159:S159"/>
    <mergeCell ref="J260:J261"/>
    <mergeCell ref="L260:L261"/>
    <mergeCell ref="M240:S240"/>
    <mergeCell ref="M167:S167"/>
    <mergeCell ref="D145:E145"/>
    <mergeCell ref="M111:S111"/>
    <mergeCell ref="A108:W108"/>
    <mergeCell ref="M243:Q243"/>
    <mergeCell ref="A27:W27"/>
    <mergeCell ref="D245:E245"/>
    <mergeCell ref="A214:W214"/>
    <mergeCell ref="M242:Q242"/>
    <mergeCell ref="M36:Q36"/>
    <mergeCell ref="D211:E211"/>
    <mergeCell ref="AZ17:AZ18"/>
    <mergeCell ref="D1:F1"/>
    <mergeCell ref="M244:Q244"/>
    <mergeCell ref="J17:J18"/>
    <mergeCell ref="D82:E82"/>
    <mergeCell ref="L17:L18"/>
    <mergeCell ref="A223:L224"/>
    <mergeCell ref="M187:S187"/>
    <mergeCell ref="M115:Q115"/>
    <mergeCell ref="R260:R261"/>
    <mergeCell ref="M124:S124"/>
    <mergeCell ref="M195:S195"/>
    <mergeCell ref="M251:S251"/>
    <mergeCell ref="M253:S253"/>
    <mergeCell ref="M47:S47"/>
    <mergeCell ref="D31:E31"/>
    <mergeCell ref="AC260:AC261"/>
    <mergeCell ref="M247:Q247"/>
    <mergeCell ref="D158:E158"/>
    <mergeCell ref="A169:W169"/>
    <mergeCell ref="A225:W225"/>
    <mergeCell ref="E260:E261"/>
    <mergeCell ref="M191:Q191"/>
    <mergeCell ref="M51:Q51"/>
    <mergeCell ref="A176:L177"/>
    <mergeCell ref="A162:W162"/>
    <mergeCell ref="I17:I18"/>
    <mergeCell ref="A227:W227"/>
    <mergeCell ref="M128:Q128"/>
    <mergeCell ref="N5:O5"/>
    <mergeCell ref="M142:S142"/>
    <mergeCell ref="D72:E72"/>
    <mergeCell ref="M192:Q192"/>
    <mergeCell ref="A179:W179"/>
    <mergeCell ref="Z260:Z261"/>
    <mergeCell ref="AB260:AB261"/>
    <mergeCell ref="M233:S233"/>
    <mergeCell ref="A6:C6"/>
    <mergeCell ref="M183:S183"/>
    <mergeCell ref="A180:W180"/>
    <mergeCell ref="D115:E115"/>
    <mergeCell ref="M181:Q181"/>
    <mergeCell ref="M41:S41"/>
    <mergeCell ref="M83:Q83"/>
    <mergeCell ref="D90:E90"/>
    <mergeCell ref="S12:T12"/>
    <mergeCell ref="M24:S24"/>
    <mergeCell ref="M52:Q52"/>
    <mergeCell ref="M245:Q245"/>
    <mergeCell ref="M123:Q123"/>
    <mergeCell ref="M39:Q39"/>
    <mergeCell ref="A19:W19"/>
    <mergeCell ref="M110:Q110"/>
    <mergeCell ref="M63:S63"/>
    <mergeCell ref="A5:C5"/>
    <mergeCell ref="T17:T18"/>
    <mergeCell ref="M130:S130"/>
    <mergeCell ref="M68:S68"/>
    <mergeCell ref="M188:S188"/>
    <mergeCell ref="A17:A18"/>
    <mergeCell ref="K17:K18"/>
    <mergeCell ref="M199:Q199"/>
    <mergeCell ref="C17:C18"/>
    <mergeCell ref="M119:S119"/>
    <mergeCell ref="D37:E37"/>
    <mergeCell ref="M69:S69"/>
    <mergeCell ref="A235:W235"/>
    <mergeCell ref="D9:E9"/>
    <mergeCell ref="D118:E118"/>
    <mergeCell ref="F9:G9"/>
    <mergeCell ref="A185:W185"/>
    <mergeCell ref="D232:E232"/>
    <mergeCell ref="N6:O6"/>
    <mergeCell ref="M29:Q29"/>
    <mergeCell ref="M134:Q134"/>
    <mergeCell ref="M194:Q194"/>
    <mergeCell ref="D38:E38"/>
    <mergeCell ref="A43:W43"/>
    <mergeCell ref="D96:E96"/>
    <mergeCell ref="M147:S147"/>
    <mergeCell ref="A190:W190"/>
    <mergeCell ref="A138:W138"/>
    <mergeCell ref="A132:W132"/>
    <mergeCell ref="D52:E52"/>
    <mergeCell ref="A25:W25"/>
    <mergeCell ref="D116:E116"/>
    <mergeCell ref="D91:E91"/>
    <mergeCell ref="A198:W198"/>
    <mergeCell ref="M151:Q151"/>
    <mergeCell ref="D157:E157"/>
    <mergeCell ref="M196:S196"/>
    <mergeCell ref="M2:T3"/>
    <mergeCell ref="A20:W20"/>
    <mergeCell ref="M15:Q16"/>
    <mergeCell ref="O260:O261"/>
    <mergeCell ref="Q260:Q261"/>
    <mergeCell ref="A114:W114"/>
    <mergeCell ref="M135:S135"/>
    <mergeCell ref="D246:E246"/>
    <mergeCell ref="U17:U18"/>
    <mergeCell ref="M129:Q129"/>
    <mergeCell ref="A178:W178"/>
    <mergeCell ref="M79:Q79"/>
    <mergeCell ref="M73:Q73"/>
    <mergeCell ref="D248:E248"/>
    <mergeCell ref="D104:E104"/>
    <mergeCell ref="A124:L125"/>
    <mergeCell ref="M219:S219"/>
    <mergeCell ref="A252:L257"/>
    <mergeCell ref="A35:W35"/>
    <mergeCell ref="M150:Q150"/>
    <mergeCell ref="M50:Q50"/>
    <mergeCell ref="A200:L201"/>
    <mergeCell ref="M85:S85"/>
    <mergeCell ref="M152:Q152"/>
    <mergeCell ref="M166:S166"/>
    <mergeCell ref="A59:W59"/>
    <mergeCell ref="D36:E36"/>
    <mergeCell ref="M141:S141"/>
    <mergeCell ref="M230:S230"/>
    <mergeCell ref="M224:S224"/>
    <mergeCell ref="A88:W88"/>
    <mergeCell ref="D61:E61"/>
    <mergeCell ref="M207:S207"/>
    <mergeCell ref="M81:Q81"/>
    <mergeCell ref="S10:T10"/>
    <mergeCell ref="M105:Q105"/>
    <mergeCell ref="D62:E62"/>
    <mergeCell ref="M145:Q145"/>
    <mergeCell ref="D193:E193"/>
    <mergeCell ref="D56:E56"/>
    <mergeCell ref="N260:N261"/>
    <mergeCell ref="F260:F261"/>
    <mergeCell ref="P260:P261"/>
    <mergeCell ref="H260:H261"/>
    <mergeCell ref="S5:T5"/>
    <mergeCell ref="D51:E51"/>
    <mergeCell ref="M165:Q165"/>
    <mergeCell ref="M211:Q211"/>
    <mergeCell ref="Y259:AC259"/>
    <mergeCell ref="A100:L101"/>
    <mergeCell ref="M154:S154"/>
    <mergeCell ref="A34:W34"/>
    <mergeCell ref="A143:W143"/>
    <mergeCell ref="M236:Q236"/>
    <mergeCell ref="A49:W49"/>
    <mergeCell ref="D140:E140"/>
    <mergeCell ref="M155:S155"/>
    <mergeCell ref="M93:S93"/>
    <mergeCell ref="H17:H18"/>
    <mergeCell ref="D204:E204"/>
    <mergeCell ref="V260:V261"/>
    <mergeCell ref="A65:W65"/>
    <mergeCell ref="M237:Q237"/>
    <mergeCell ref="M31:Q31"/>
    <mergeCell ref="M158:Q158"/>
    <mergeCell ref="D7:K7"/>
    <mergeCell ref="D181:E181"/>
    <mergeCell ref="M89:Q89"/>
    <mergeCell ref="A218:L219"/>
    <mergeCell ref="M182:S182"/>
    <mergeCell ref="A74:L75"/>
    <mergeCell ref="D39:E39"/>
    <mergeCell ref="A46:L47"/>
    <mergeCell ref="M97:Q97"/>
    <mergeCell ref="M75:S75"/>
    <mergeCell ref="D8:K8"/>
    <mergeCell ref="AC17:AC18"/>
    <mergeCell ref="M40:S40"/>
    <mergeCell ref="D89:E89"/>
    <mergeCell ref="A156:W156"/>
    <mergeCell ref="D153:E153"/>
    <mergeCell ref="A220:W220"/>
    <mergeCell ref="D128:E128"/>
    <mergeCell ref="D199:E199"/>
    <mergeCell ref="M106:S106"/>
    <mergeCell ref="D186:E186"/>
    <mergeCell ref="A171:L172"/>
    <mergeCell ref="D217:E217"/>
    <mergeCell ref="A92:L93"/>
    <mergeCell ref="X260:X261"/>
    <mergeCell ref="A197:W197"/>
    <mergeCell ref="A229:L230"/>
    <mergeCell ref="D194:E194"/>
    <mergeCell ref="M177:S177"/>
    <mergeCell ref="A166:L167"/>
    <mergeCell ref="G260:G261"/>
    <mergeCell ref="A149:W149"/>
    <mergeCell ref="M28:Q28"/>
    <mergeCell ref="M172:S172"/>
    <mergeCell ref="D83:E83"/>
    <mergeCell ref="N9:O9"/>
    <mergeCell ref="A144:W144"/>
    <mergeCell ref="A215:W215"/>
    <mergeCell ref="M223:S223"/>
    <mergeCell ref="A57:L58"/>
    <mergeCell ref="M46:S46"/>
    <mergeCell ref="M118:Q118"/>
    <mergeCell ref="D222:E222"/>
    <mergeCell ref="M96:Q96"/>
    <mergeCell ref="G17:G18"/>
    <mergeCell ref="M232:Q232"/>
    <mergeCell ref="A23:L24"/>
    <mergeCell ref="M254:S254"/>
    <mergeCell ref="M260:M261"/>
    <mergeCell ref="M98:Q98"/>
    <mergeCell ref="A226:W226"/>
    <mergeCell ref="D80:E80"/>
    <mergeCell ref="M125:S125"/>
    <mergeCell ref="M256:S256"/>
    <mergeCell ref="M112:S112"/>
    <mergeCell ref="A241:W241"/>
    <mergeCell ref="A70:W70"/>
    <mergeCell ref="A212:L213"/>
    <mergeCell ref="M176:S176"/>
    <mergeCell ref="A221:W221"/>
    <mergeCell ref="B260:B261"/>
    <mergeCell ref="D260:D261"/>
    <mergeCell ref="M107:S107"/>
    <mergeCell ref="M201:S201"/>
    <mergeCell ref="A163:W163"/>
    <mergeCell ref="A9:C9"/>
    <mergeCell ref="M45:Q45"/>
    <mergeCell ref="M238:Q238"/>
    <mergeCell ref="M116:Q116"/>
    <mergeCell ref="A239:L240"/>
    <mergeCell ref="A32:L33"/>
    <mergeCell ref="W260:W261"/>
    <mergeCell ref="M33:S33"/>
    <mergeCell ref="N11:O11"/>
    <mergeCell ref="M205:Q205"/>
    <mergeCell ref="A127:W127"/>
    <mergeCell ref="M100:S100"/>
    <mergeCell ref="D84:E84"/>
    <mergeCell ref="M44:Q44"/>
    <mergeCell ref="D22:E22"/>
    <mergeCell ref="A216:W216"/>
    <mergeCell ref="N12:O12"/>
    <mergeCell ref="D151:E151"/>
    <mergeCell ref="M246:Q246"/>
    <mergeCell ref="A250:L251"/>
    <mergeCell ref="D150:E150"/>
    <mergeCell ref="AE259:AF259"/>
    <mergeCell ref="A187:L188"/>
    <mergeCell ref="M248:Q248"/>
    <mergeCell ref="M164:Q164"/>
    <mergeCell ref="M64:S64"/>
    <mergeCell ref="A26:W26"/>
    <mergeCell ref="M257:S257"/>
    <mergeCell ref="A71:W71"/>
    <mergeCell ref="M255:S255"/>
    <mergeCell ref="A184:W184"/>
    <mergeCell ref="D164:E164"/>
    <mergeCell ref="A231:W231"/>
    <mergeCell ref="M53:Q53"/>
    <mergeCell ref="D228:E228"/>
    <mergeCell ref="A102:W102"/>
    <mergeCell ref="A173:W173"/>
    <mergeCell ref="D10:E10"/>
    <mergeCell ref="F10:G10"/>
    <mergeCell ref="A77:W77"/>
    <mergeCell ref="D243:E243"/>
    <mergeCell ref="M117:Q117"/>
    <mergeCell ref="D99:E99"/>
    <mergeCell ref="M55:Q55"/>
    <mergeCell ref="M67:Q67"/>
    <mergeCell ref="A111:L112"/>
    <mergeCell ref="A103:W103"/>
    <mergeCell ref="M146:S146"/>
    <mergeCell ref="M206:S206"/>
    <mergeCell ref="A168:W168"/>
    <mergeCell ref="F5:G5"/>
    <mergeCell ref="M252:S252"/>
    <mergeCell ref="A119:L120"/>
    <mergeCell ref="D175:E175"/>
    <mergeCell ref="AE260:AE261"/>
    <mergeCell ref="AG260:AG261"/>
    <mergeCell ref="M37:Q37"/>
    <mergeCell ref="A21:W21"/>
    <mergeCell ref="A113:W113"/>
    <mergeCell ref="D165:E165"/>
    <mergeCell ref="N13:O13"/>
    <mergeCell ref="D152:E152"/>
    <mergeCell ref="A195:L196"/>
    <mergeCell ref="D29:E29"/>
    <mergeCell ref="M38:Q38"/>
    <mergeCell ref="M249:Q249"/>
    <mergeCell ref="O1:Q1"/>
    <mergeCell ref="M136:S136"/>
    <mergeCell ref="D247:E247"/>
    <mergeCell ref="A130:L131"/>
    <mergeCell ref="M186:Q186"/>
    <mergeCell ref="A68:L69"/>
    <mergeCell ref="M57:S57"/>
    <mergeCell ref="M200:S200"/>
    <mergeCell ref="M23:S23"/>
    <mergeCell ref="D249:E249"/>
    <mergeCell ref="D105:E105"/>
    <mergeCell ref="D170:E170"/>
    <mergeCell ref="M131:S131"/>
    <mergeCell ref="Q5:R5"/>
    <mergeCell ref="D242:E242"/>
    <mergeCell ref="M58:S58"/>
    <mergeCell ref="F17:F18"/>
    <mergeCell ref="A174:W174"/>
    <mergeCell ref="N8:O8"/>
    <mergeCell ref="M140:Q140"/>
    <mergeCell ref="D244:E244"/>
    <mergeCell ref="A12:K12"/>
    <mergeCell ref="A189:W189"/>
    <mergeCell ref="N10:O10"/>
    <mergeCell ref="M204:Q204"/>
    <mergeCell ref="R17:S17"/>
    <mergeCell ref="A14:K14"/>
    <mergeCell ref="Y260:Y261"/>
    <mergeCell ref="I260:I261"/>
    <mergeCell ref="M62:Q62"/>
    <mergeCell ref="M72:Q72"/>
    <mergeCell ref="D54:E54"/>
    <mergeCell ref="A121:W121"/>
    <mergeCell ref="M86:S86"/>
    <mergeCell ref="M213:S213"/>
    <mergeCell ref="D191:E191"/>
    <mergeCell ref="A202:W202"/>
    <mergeCell ref="A63:L64"/>
    <mergeCell ref="D237:E237"/>
    <mergeCell ref="M193:Q193"/>
    <mergeCell ref="S259:U259"/>
    <mergeCell ref="A60:W60"/>
    <mergeCell ref="AD260:AD261"/>
    <mergeCell ref="M82:Q82"/>
    <mergeCell ref="M153:Q153"/>
    <mergeCell ref="A40:L41"/>
    <mergeCell ref="Y17:Y18"/>
    <mergeCell ref="S11:T11"/>
    <mergeCell ref="A8:C8"/>
    <mergeCell ref="M54:Q54"/>
    <mergeCell ref="M90:Q90"/>
    <mergeCell ref="D97:E97"/>
    <mergeCell ref="A10:C10"/>
    <mergeCell ref="A146:L147"/>
    <mergeCell ref="A42:W42"/>
    <mergeCell ref="D192:E192"/>
    <mergeCell ref="T260:T261"/>
    <mergeCell ref="A135:L136"/>
    <mergeCell ref="A126:W126"/>
    <mergeCell ref="D17:E18"/>
    <mergeCell ref="A109:W109"/>
    <mergeCell ref="M74:S74"/>
    <mergeCell ref="V17:V18"/>
    <mergeCell ref="D123:E123"/>
    <mergeCell ref="X17:X18"/>
    <mergeCell ref="A13:K13"/>
    <mergeCell ref="D50:E50"/>
    <mergeCell ref="A260:A261"/>
    <mergeCell ref="D110:E110"/>
    <mergeCell ref="D44:E44"/>
    <mergeCell ref="C260:C261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43В, лит В, офис 4,</t>
        </is>
      </c>
      <c r="C8" s="54" t="inlineStr">
        <is>
          <t>590704_1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Da5RcAHIl+jtLJy12wchQ==" formatRows="1" sort="0" spinCount="100000" hashValue="gPHPBgUMm+x9A3Ipkg7BhLAGkpBnPP4Tw785O4Dso0kj7zojvzzRO3/358KNXU+kNXn7LXHqDCoiTQ4tJt2wG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2023-10-25T08:44:56Z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