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8B47536-87E9-43F2-B159-3512C3EBDF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V459" i="1"/>
  <c r="V461" i="1" s="1"/>
  <c r="M459" i="1"/>
  <c r="U457" i="1"/>
  <c r="U456" i="1"/>
  <c r="V455" i="1"/>
  <c r="W455" i="1" s="1"/>
  <c r="V454" i="1"/>
  <c r="M454" i="1"/>
  <c r="U452" i="1"/>
  <c r="U451" i="1"/>
  <c r="V450" i="1"/>
  <c r="W450" i="1" s="1"/>
  <c r="M450" i="1"/>
  <c r="V449" i="1"/>
  <c r="W449" i="1" s="1"/>
  <c r="V448" i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W436" i="1"/>
  <c r="W438" i="1" s="1"/>
  <c r="V436" i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U388" i="1"/>
  <c r="U387" i="1"/>
  <c r="V386" i="1"/>
  <c r="W386" i="1" s="1"/>
  <c r="M386" i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U345" i="1"/>
  <c r="U344" i="1"/>
  <c r="V343" i="1"/>
  <c r="W343" i="1" s="1"/>
  <c r="M343" i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W330" i="1" s="1"/>
  <c r="M330" i="1"/>
  <c r="V329" i="1"/>
  <c r="W329" i="1" s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W318" i="1"/>
  <c r="V318" i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W304" i="1" s="1"/>
  <c r="M304" i="1"/>
  <c r="V303" i="1"/>
  <c r="W303" i="1" s="1"/>
  <c r="W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V292" i="1"/>
  <c r="W292" i="1" s="1"/>
  <c r="M292" i="1"/>
  <c r="U288" i="1"/>
  <c r="U287" i="1"/>
  <c r="V286" i="1"/>
  <c r="V288" i="1" s="1"/>
  <c r="M286" i="1"/>
  <c r="U284" i="1"/>
  <c r="U283" i="1"/>
  <c r="V282" i="1"/>
  <c r="V284" i="1" s="1"/>
  <c r="M282" i="1"/>
  <c r="U280" i="1"/>
  <c r="U279" i="1"/>
  <c r="W278" i="1"/>
  <c r="V278" i="1"/>
  <c r="W277" i="1"/>
  <c r="V277" i="1"/>
  <c r="M277" i="1"/>
  <c r="V276" i="1"/>
  <c r="V279" i="1" s="1"/>
  <c r="M276" i="1"/>
  <c r="U274" i="1"/>
  <c r="U273" i="1"/>
  <c r="V272" i="1"/>
  <c r="M272" i="1"/>
  <c r="U269" i="1"/>
  <c r="U268" i="1"/>
  <c r="V267" i="1"/>
  <c r="W267" i="1" s="1"/>
  <c r="M267" i="1"/>
  <c r="V266" i="1"/>
  <c r="W266" i="1" s="1"/>
  <c r="W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V259" i="1"/>
  <c r="W259" i="1" s="1"/>
  <c r="M259" i="1"/>
  <c r="W258" i="1"/>
  <c r="V258" i="1"/>
  <c r="W257" i="1"/>
  <c r="V257" i="1"/>
  <c r="M257" i="1"/>
  <c r="V256" i="1"/>
  <c r="M256" i="1"/>
  <c r="U253" i="1"/>
  <c r="U252" i="1"/>
  <c r="V251" i="1"/>
  <c r="W251" i="1" s="1"/>
  <c r="M251" i="1"/>
  <c r="V250" i="1"/>
  <c r="W250" i="1" s="1"/>
  <c r="M250" i="1"/>
  <c r="V249" i="1"/>
  <c r="V253" i="1" s="1"/>
  <c r="M249" i="1"/>
  <c r="U247" i="1"/>
  <c r="U246" i="1"/>
  <c r="V245" i="1"/>
  <c r="W245" i="1" s="1"/>
  <c r="M245" i="1"/>
  <c r="V244" i="1"/>
  <c r="W244" i="1" s="1"/>
  <c r="V243" i="1"/>
  <c r="W243" i="1" s="1"/>
  <c r="W246" i="1" s="1"/>
  <c r="U241" i="1"/>
  <c r="U240" i="1"/>
  <c r="V239" i="1"/>
  <c r="W239" i="1" s="1"/>
  <c r="M239" i="1"/>
  <c r="V238" i="1"/>
  <c r="W238" i="1" s="1"/>
  <c r="M238" i="1"/>
  <c r="V237" i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W230" i="1"/>
  <c r="V230" i="1"/>
  <c r="M230" i="1"/>
  <c r="V229" i="1"/>
  <c r="W229" i="1" s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M221" i="1"/>
  <c r="U219" i="1"/>
  <c r="U218" i="1"/>
  <c r="V217" i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M199" i="1"/>
  <c r="U196" i="1"/>
  <c r="U195" i="1"/>
  <c r="V194" i="1"/>
  <c r="W194" i="1" s="1"/>
  <c r="M194" i="1"/>
  <c r="V193" i="1"/>
  <c r="W193" i="1" s="1"/>
  <c r="W195" i="1" s="1"/>
  <c r="M193" i="1"/>
  <c r="U191" i="1"/>
  <c r="U190" i="1"/>
  <c r="W189" i="1"/>
  <c r="V189" i="1"/>
  <c r="M189" i="1"/>
  <c r="V188" i="1"/>
  <c r="W188" i="1" s="1"/>
  <c r="M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W181" i="1"/>
  <c r="V181" i="1"/>
  <c r="W180" i="1"/>
  <c r="V180" i="1"/>
  <c r="M180" i="1"/>
  <c r="V179" i="1"/>
  <c r="W179" i="1" s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V172" i="1"/>
  <c r="M172" i="1"/>
  <c r="U170" i="1"/>
  <c r="U169" i="1"/>
  <c r="V168" i="1"/>
  <c r="W168" i="1" s="1"/>
  <c r="M168" i="1"/>
  <c r="W167" i="1"/>
  <c r="V167" i="1"/>
  <c r="M167" i="1"/>
  <c r="V166" i="1"/>
  <c r="W166" i="1" s="1"/>
  <c r="M166" i="1"/>
  <c r="V165" i="1"/>
  <c r="M165" i="1"/>
  <c r="U163" i="1"/>
  <c r="U162" i="1"/>
  <c r="V161" i="1"/>
  <c r="W161" i="1" s="1"/>
  <c r="M161" i="1"/>
  <c r="V160" i="1"/>
  <c r="V162" i="1" s="1"/>
  <c r="U158" i="1"/>
  <c r="U157" i="1"/>
  <c r="V156" i="1"/>
  <c r="W156" i="1" s="1"/>
  <c r="M156" i="1"/>
  <c r="V155" i="1"/>
  <c r="V157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V143" i="1"/>
  <c r="W143" i="1" s="1"/>
  <c r="M143" i="1"/>
  <c r="U140" i="1"/>
  <c r="U139" i="1"/>
  <c r="V138" i="1"/>
  <c r="W138" i="1" s="1"/>
  <c r="M138" i="1"/>
  <c r="V137" i="1"/>
  <c r="W137" i="1" s="1"/>
  <c r="M137" i="1"/>
  <c r="V136" i="1"/>
  <c r="V139" i="1" s="1"/>
  <c r="M136" i="1"/>
  <c r="U132" i="1"/>
  <c r="U131" i="1"/>
  <c r="V130" i="1"/>
  <c r="W130" i="1" s="1"/>
  <c r="M130" i="1"/>
  <c r="V129" i="1"/>
  <c r="W129" i="1" s="1"/>
  <c r="M129" i="1"/>
  <c r="W128" i="1"/>
  <c r="V128" i="1"/>
  <c r="M128" i="1"/>
  <c r="V127" i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M118" i="1"/>
  <c r="U116" i="1"/>
  <c r="U115" i="1"/>
  <c r="V114" i="1"/>
  <c r="W114" i="1" s="1"/>
  <c r="V113" i="1"/>
  <c r="W113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W107" i="1" s="1"/>
  <c r="M107" i="1"/>
  <c r="V106" i="1"/>
  <c r="W106" i="1" s="1"/>
  <c r="V105" i="1"/>
  <c r="V115" i="1" s="1"/>
  <c r="U103" i="1"/>
  <c r="U102" i="1"/>
  <c r="V101" i="1"/>
  <c r="W101" i="1" s="1"/>
  <c r="M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W94" i="1"/>
  <c r="V94" i="1"/>
  <c r="M94" i="1"/>
  <c r="V93" i="1"/>
  <c r="W93" i="1" s="1"/>
  <c r="M93" i="1"/>
  <c r="V92" i="1"/>
  <c r="W92" i="1" s="1"/>
  <c r="V91" i="1"/>
  <c r="V102" i="1" s="1"/>
  <c r="U89" i="1"/>
  <c r="U88" i="1"/>
  <c r="V87" i="1"/>
  <c r="W87" i="1" s="1"/>
  <c r="M87" i="1"/>
  <c r="V86" i="1"/>
  <c r="W86" i="1" s="1"/>
  <c r="M86" i="1"/>
  <c r="V85" i="1"/>
  <c r="W85" i="1" s="1"/>
  <c r="V84" i="1"/>
  <c r="W84" i="1" s="1"/>
  <c r="V83" i="1"/>
  <c r="W83" i="1" s="1"/>
  <c r="M83" i="1"/>
  <c r="V82" i="1"/>
  <c r="W82" i="1" s="1"/>
  <c r="U80" i="1"/>
  <c r="U79" i="1"/>
  <c r="V78" i="1"/>
  <c r="W78" i="1" s="1"/>
  <c r="M78" i="1"/>
  <c r="V77" i="1"/>
  <c r="W77" i="1" s="1"/>
  <c r="M77" i="1"/>
  <c r="V76" i="1"/>
  <c r="W76" i="1" s="1"/>
  <c r="M76" i="1"/>
  <c r="V75" i="1"/>
  <c r="W75" i="1" s="1"/>
  <c r="M75" i="1"/>
  <c r="V74" i="1"/>
  <c r="W74" i="1" s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U60" i="1"/>
  <c r="U59" i="1"/>
  <c r="W58" i="1"/>
  <c r="V58" i="1"/>
  <c r="W57" i="1"/>
  <c r="V57" i="1"/>
  <c r="M57" i="1"/>
  <c r="V56" i="1"/>
  <c r="W56" i="1" s="1"/>
  <c r="M56" i="1"/>
  <c r="V55" i="1"/>
  <c r="V60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W333" i="1" l="1"/>
  <c r="W22" i="1"/>
  <c r="W23" i="1" s="1"/>
  <c r="W136" i="1"/>
  <c r="W151" i="1"/>
  <c r="V169" i="1"/>
  <c r="V234" i="1"/>
  <c r="W360" i="1"/>
  <c r="W370" i="1"/>
  <c r="W371" i="1" s="1"/>
  <c r="V371" i="1"/>
  <c r="V457" i="1"/>
  <c r="U475" i="1"/>
  <c r="W397" i="1"/>
  <c r="W88" i="1"/>
  <c r="V59" i="1"/>
  <c r="W377" i="1"/>
  <c r="V433" i="1"/>
  <c r="U472" i="1"/>
  <c r="W35" i="1"/>
  <c r="W36" i="1" s="1"/>
  <c r="V36" i="1"/>
  <c r="W39" i="1"/>
  <c r="W40" i="1" s="1"/>
  <c r="V40" i="1"/>
  <c r="W43" i="1"/>
  <c r="W44" i="1" s="1"/>
  <c r="V44" i="1"/>
  <c r="W55" i="1"/>
  <c r="W59" i="1" s="1"/>
  <c r="W91" i="1"/>
  <c r="W102" i="1" s="1"/>
  <c r="W105" i="1"/>
  <c r="W115" i="1" s="1"/>
  <c r="W165" i="1"/>
  <c r="W169" i="1" s="1"/>
  <c r="V215" i="1"/>
  <c r="W228" i="1"/>
  <c r="W234" i="1" s="1"/>
  <c r="W282" i="1"/>
  <c r="W283" i="1" s="1"/>
  <c r="V283" i="1"/>
  <c r="W286" i="1"/>
  <c r="W287" i="1" s="1"/>
  <c r="V287" i="1"/>
  <c r="V321" i="1"/>
  <c r="W427" i="1"/>
  <c r="W433" i="1" s="1"/>
  <c r="W454" i="1"/>
  <c r="W456" i="1" s="1"/>
  <c r="V456" i="1"/>
  <c r="W459" i="1"/>
  <c r="W461" i="1" s="1"/>
  <c r="H9" i="1"/>
  <c r="A10" i="1"/>
  <c r="B482" i="1"/>
  <c r="V474" i="1"/>
  <c r="V473" i="1"/>
  <c r="U476" i="1"/>
  <c r="V24" i="1"/>
  <c r="V33" i="1"/>
  <c r="V32" i="1"/>
  <c r="V52" i="1"/>
  <c r="V88" i="1"/>
  <c r="V89" i="1"/>
  <c r="V103" i="1"/>
  <c r="V116" i="1"/>
  <c r="V123" i="1"/>
  <c r="W118" i="1"/>
  <c r="W123" i="1" s="1"/>
  <c r="V124" i="1"/>
  <c r="F482" i="1"/>
  <c r="V132" i="1"/>
  <c r="W127" i="1"/>
  <c r="W131" i="1" s="1"/>
  <c r="V131" i="1"/>
  <c r="W139" i="1"/>
  <c r="V151" i="1"/>
  <c r="V152" i="1"/>
  <c r="I482" i="1"/>
  <c r="V158" i="1"/>
  <c r="W155" i="1"/>
  <c r="W157" i="1" s="1"/>
  <c r="V195" i="1"/>
  <c r="V218" i="1"/>
  <c r="W217" i="1"/>
  <c r="W218" i="1" s="1"/>
  <c r="V219" i="1"/>
  <c r="V226" i="1"/>
  <c r="W221" i="1"/>
  <c r="W225" i="1" s="1"/>
  <c r="V225" i="1"/>
  <c r="V235" i="1"/>
  <c r="V240" i="1"/>
  <c r="W237" i="1"/>
  <c r="W240" i="1" s="1"/>
  <c r="V246" i="1"/>
  <c r="K482" i="1"/>
  <c r="V264" i="1"/>
  <c r="W256" i="1"/>
  <c r="W263" i="1" s="1"/>
  <c r="V268" i="1"/>
  <c r="W300" i="1"/>
  <c r="V305" i="1"/>
  <c r="F9" i="1"/>
  <c r="J9" i="1"/>
  <c r="W32" i="1"/>
  <c r="E482" i="1"/>
  <c r="V79" i="1"/>
  <c r="W63" i="1"/>
  <c r="W79" i="1" s="1"/>
  <c r="V80" i="1"/>
  <c r="V163" i="1"/>
  <c r="W160" i="1"/>
  <c r="W162" i="1" s="1"/>
  <c r="V170" i="1"/>
  <c r="V191" i="1"/>
  <c r="W172" i="1"/>
  <c r="W190" i="1" s="1"/>
  <c r="V190" i="1"/>
  <c r="V196" i="1"/>
  <c r="J482" i="1"/>
  <c r="V214" i="1"/>
  <c r="W199" i="1"/>
  <c r="W214" i="1" s="1"/>
  <c r="V241" i="1"/>
  <c r="V247" i="1"/>
  <c r="V252" i="1"/>
  <c r="W249" i="1"/>
  <c r="W252" i="1" s="1"/>
  <c r="V263" i="1"/>
  <c r="V269" i="1"/>
  <c r="V273" i="1"/>
  <c r="W272" i="1"/>
  <c r="W273" i="1" s="1"/>
  <c r="L482" i="1"/>
  <c r="V274" i="1"/>
  <c r="V280" i="1"/>
  <c r="W276" i="1"/>
  <c r="W279" i="1" s="1"/>
  <c r="V300" i="1"/>
  <c r="V306" i="1"/>
  <c r="V309" i="1"/>
  <c r="W308" i="1"/>
  <c r="W309" i="1" s="1"/>
  <c r="V310" i="1"/>
  <c r="V313" i="1"/>
  <c r="W312" i="1"/>
  <c r="W313" i="1" s="1"/>
  <c r="V314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39" i="1"/>
  <c r="V446" i="1"/>
  <c r="W443" i="1"/>
  <c r="W445" i="1" s="1"/>
  <c r="D482" i="1"/>
  <c r="H482" i="1"/>
  <c r="P482" i="1"/>
  <c r="C482" i="1"/>
  <c r="V51" i="1"/>
  <c r="G482" i="1"/>
  <c r="V140" i="1"/>
  <c r="M482" i="1"/>
  <c r="V301" i="1"/>
  <c r="W317" i="1"/>
  <c r="W321" i="1" s="1"/>
  <c r="V322" i="1"/>
  <c r="V327" i="1"/>
  <c r="W324" i="1"/>
  <c r="W326" i="1" s="1"/>
  <c r="V333" i="1"/>
  <c r="V334" i="1"/>
  <c r="V337" i="1"/>
  <c r="W336" i="1"/>
  <c r="W337" i="1" s="1"/>
  <c r="V338" i="1"/>
  <c r="O482" i="1"/>
  <c r="V345" i="1"/>
  <c r="W342" i="1"/>
  <c r="W344" i="1" s="1"/>
  <c r="V360" i="1"/>
  <c r="V378" i="1"/>
  <c r="V377" i="1"/>
  <c r="V381" i="1"/>
  <c r="W380" i="1"/>
  <c r="W381" i="1" s="1"/>
  <c r="V382" i="1"/>
  <c r="V388" i="1"/>
  <c r="W385" i="1"/>
  <c r="W387" i="1" s="1"/>
  <c r="V397" i="1"/>
  <c r="V424" i="1"/>
  <c r="V438" i="1"/>
  <c r="V445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N482" i="1"/>
  <c r="R482" i="1"/>
  <c r="V476" i="1" l="1"/>
  <c r="W477" i="1"/>
  <c r="V472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<sst xmlns="http://schemas.openxmlformats.org/spreadsheetml/2006/main" count="1717" uniqueCount="647">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</sst>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82"/>
  <sheetViews>
    <sheetView showGridLines="0" tabSelected="1" topLeftCell="A8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/>
      <c r="I5" s="381"/>
      <c r="J5" s="381"/>
      <c r="K5" s="382"/>
      <c r="M5" s="25" t="s">
        <v>10</v>
      </c>
      <c r="N5" s="435">
        <v>45215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Понедельник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0.41666666666666669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30</v>
      </c>
      <c r="V49" s="312">
        <f>IFERROR(IF(U49="",0,CEILING((U49/$H49),1)*$H49),"")</f>
        <v>32.400000000000006</v>
      </c>
      <c r="W49" s="37">
        <f>IFERROR(IF(V49=0,"",ROUNDUP(V49/H49,0)*0.02175),"")</f>
        <v>6.5250000000000002E-2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202.5</v>
      </c>
      <c r="V50" s="312">
        <f>IFERROR(IF(U50="",0,CEILING((U50/$H50),1)*$H50),"")</f>
        <v>202.5</v>
      </c>
      <c r="W50" s="37">
        <f>IFERROR(IF(V50=0,"",ROUNDUP(V50/H50,0)*0.00753),"")</f>
        <v>0.56474999999999997</v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77.777777777777771</v>
      </c>
      <c r="V51" s="313">
        <f>IFERROR(V49/H49,"0")+IFERROR(V50/H50,"0")</f>
        <v>78</v>
      </c>
      <c r="W51" s="313">
        <f>IFERROR(IF(W49="",0,W49),"0")+IFERROR(IF(W50="",0,W50),"0")</f>
        <v>0.63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232.5</v>
      </c>
      <c r="V52" s="313">
        <f>IFERROR(SUM(V49:V50),"0")</f>
        <v>234.9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500</v>
      </c>
      <c r="V56" s="312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450</v>
      </c>
      <c r="V57" s="312">
        <f>IFERROR(IF(U57="",0,CEILING((U57/$H57),1)*$H57),"")</f>
        <v>450</v>
      </c>
      <c r="W57" s="37">
        <f>IFERROR(IF(V57=0,"",ROUNDUP(V57/H57,0)*0.00937),"")</f>
        <v>0.93699999999999994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146.2962962962963</v>
      </c>
      <c r="V59" s="313">
        <f>IFERROR(V55/H55,"0")+IFERROR(V56/H56,"0")+IFERROR(V57/H57,"0")+IFERROR(V58/H58,"0")</f>
        <v>147</v>
      </c>
      <c r="W59" s="313">
        <f>IFERROR(IF(W55="",0,W55),"0")+IFERROR(IF(W56="",0,W56),"0")+IFERROR(IF(W57="",0,W57),"0")+IFERROR(IF(W58="",0,W58),"0")</f>
        <v>1.9592499999999999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950</v>
      </c>
      <c r="V60" s="313">
        <f>IFERROR(SUM(V55:V58),"0")</f>
        <v>957.6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320</v>
      </c>
      <c r="V64" s="312">
        <f t="shared" si="2"/>
        <v>324</v>
      </c>
      <c r="W64" s="37">
        <f>IFERROR(IF(V64=0,"",ROUNDUP(V64/H64,0)*0.02175),"")</f>
        <v>0.65249999999999997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100</v>
      </c>
      <c r="V65" s="312">
        <f t="shared" si="2"/>
        <v>108</v>
      </c>
      <c r="W65" s="37">
        <f>IFERROR(IF(V65=0,"",ROUNDUP(V65/H65,0)*0.02175),"")</f>
        <v>0.21749999999999997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40</v>
      </c>
      <c r="V66" s="312">
        <f t="shared" si="2"/>
        <v>43.2</v>
      </c>
      <c r="W66" s="37">
        <f>IFERROR(IF(V66=0,"",ROUNDUP(V66/H66,0)*0.02175),"")</f>
        <v>8.6999999999999994E-2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50</v>
      </c>
      <c r="V67" s="312">
        <f t="shared" si="2"/>
        <v>51</v>
      </c>
      <c r="W67" s="37">
        <f>IFERROR(IF(V67=0,"",ROUNDUP(V67/H67,0)*0.00753),"")</f>
        <v>0.12801000000000001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88</v>
      </c>
      <c r="V69" s="312">
        <f t="shared" si="2"/>
        <v>88</v>
      </c>
      <c r="W69" s="37">
        <f t="shared" si="3"/>
        <v>0.20613999999999999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630</v>
      </c>
      <c r="V73" s="312">
        <f t="shared" si="2"/>
        <v>630</v>
      </c>
      <c r="W73" s="37">
        <f t="shared" si="3"/>
        <v>1.3118000000000001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360</v>
      </c>
      <c r="V77" s="312">
        <f t="shared" si="2"/>
        <v>360</v>
      </c>
      <c r="W77" s="37">
        <f>IFERROR(IF(V77=0,"",ROUNDUP(V77/H77,0)*0.00937),"")</f>
        <v>0.74960000000000004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301.25925925925924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303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3.3525499999999999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1588</v>
      </c>
      <c r="V80" s="313">
        <f>IFERROR(SUM(V63:V78),"0")</f>
        <v>1604.2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35</v>
      </c>
      <c r="V91" s="312">
        <f t="shared" ref="V91:V101" si="5">IFERROR(IF(U91="",0,CEILING((U91/$H91),1)*$H91),"")</f>
        <v>36.4</v>
      </c>
      <c r="W91" s="37">
        <f>IFERROR(IF(V91=0,"",ROUNDUP(V91/H91,0)*0.00753),"")</f>
        <v>9.7890000000000005E-2</v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12.5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13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9.7890000000000005E-2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35</v>
      </c>
      <c r="V103" s="313">
        <f>IFERROR(SUM(V91:V101),"0")</f>
        <v>36.4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100</v>
      </c>
      <c r="V106" s="312">
        <f t="shared" si="6"/>
        <v>100.80000000000001</v>
      </c>
      <c r="W106" s="37">
        <f>IFERROR(IF(V106=0,"",ROUNDUP(V106/H106,0)*0.02175),"")</f>
        <v>0.26100000000000001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70</v>
      </c>
      <c r="V107" s="312">
        <f t="shared" si="6"/>
        <v>72.899999999999991</v>
      </c>
      <c r="W107" s="37">
        <f>IFERROR(IF(V107=0,"",ROUNDUP(V107/H107,0)*0.02175),"")</f>
        <v>0.19574999999999998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66</v>
      </c>
      <c r="V109" s="312">
        <f t="shared" si="6"/>
        <v>66</v>
      </c>
      <c r="W109" s="37">
        <f>IFERROR(IF(V109=0,"",ROUNDUP(V109/H109,0)*0.00753),"")</f>
        <v>0.18825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225</v>
      </c>
      <c r="V110" s="312">
        <f t="shared" si="6"/>
        <v>226.8</v>
      </c>
      <c r="W110" s="37">
        <f>IFERROR(IF(V110=0,"",ROUNDUP(V110/H110,0)*0.00753),"")</f>
        <v>0.63251999999999997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45</v>
      </c>
      <c r="V113" s="312">
        <f t="shared" si="6"/>
        <v>45</v>
      </c>
      <c r="W113" s="37">
        <f>IFERROR(IF(V113=0,"",ROUNDUP(V113/H113,0)*0.00753),"")</f>
        <v>0.11295000000000001</v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143.88007054673722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145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1.3904700000000001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506</v>
      </c>
      <c r="V116" s="313">
        <f>IFERROR(SUM(V105:V114),"0")</f>
        <v>511.5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60</v>
      </c>
      <c r="V119" s="312">
        <f>IFERROR(IF(U119="",0,CEILING((U119/$H119),1)*$H119),"")</f>
        <v>64.8</v>
      </c>
      <c r="W119" s="37">
        <f>IFERROR(IF(V119=0,"",ROUNDUP(V119/H119,0)*0.02175),"")</f>
        <v>0.17399999999999999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7.4074074074074074</v>
      </c>
      <c r="V123" s="313">
        <f>IFERROR(V118/H118,"0")+IFERROR(V119/H119,"0")+IFERROR(V120/H120,"0")+IFERROR(V121/H121,"0")+IFERROR(V122/H122,"0")</f>
        <v>8</v>
      </c>
      <c r="W123" s="313">
        <f>IFERROR(IF(W118="",0,W118),"0")+IFERROR(IF(W119="",0,W119),"0")+IFERROR(IF(W120="",0,W120),"0")+IFERROR(IF(W121="",0,W121),"0")+IFERROR(IF(W122="",0,W122),"0")</f>
        <v>0.17399999999999999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60</v>
      </c>
      <c r="V124" s="313">
        <f>IFERROR(SUM(V118:V122),"0")</f>
        <v>64.8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550</v>
      </c>
      <c r="V127" s="312">
        <f>IFERROR(IF(U127="",0,CEILING((U127/$H127),1)*$H127),"")</f>
        <v>550.79999999999995</v>
      </c>
      <c r="W127" s="37">
        <f>IFERROR(IF(V127=0,"",ROUNDUP(V127/H127,0)*0.02175),"")</f>
        <v>1.4789999999999999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450</v>
      </c>
      <c r="V129" s="312">
        <f>IFERROR(IF(U129="",0,CEILING((U129/$H129),1)*$H129),"")</f>
        <v>450.90000000000003</v>
      </c>
      <c r="W129" s="37">
        <f>IFERROR(IF(V129=0,"",ROUNDUP(V129/H129,0)*0.00753),"")</f>
        <v>1.2575100000000001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234.5679012345679</v>
      </c>
      <c r="V131" s="313">
        <f>IFERROR(V127/H127,"0")+IFERROR(V128/H128,"0")+IFERROR(V129/H129,"0")+IFERROR(V130/H130,"0")</f>
        <v>235</v>
      </c>
      <c r="W131" s="313">
        <f>IFERROR(IF(W127="",0,W127),"0")+IFERROR(IF(W128="",0,W128),"0")+IFERROR(IF(W129="",0,W129),"0")+IFERROR(IF(W130="",0,W130),"0")</f>
        <v>2.73651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1000</v>
      </c>
      <c r="V132" s="313">
        <f>IFERROR(SUM(V127:V130),"0")</f>
        <v>1001.7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90</v>
      </c>
      <c r="V145" s="312">
        <f t="shared" si="7"/>
        <v>92.4</v>
      </c>
      <c r="W145" s="37">
        <f>IFERROR(IF(V145=0,"",ROUNDUP(V145/H145,0)*0.00753),"")</f>
        <v>0.16566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140</v>
      </c>
      <c r="V146" s="312">
        <f t="shared" si="7"/>
        <v>140.70000000000002</v>
      </c>
      <c r="W146" s="37">
        <f>IFERROR(IF(V146=0,"",ROUNDUP(V146/H146,0)*0.00502),"")</f>
        <v>0.33634000000000003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122.5</v>
      </c>
      <c r="V148" s="312">
        <f t="shared" si="7"/>
        <v>123.9</v>
      </c>
      <c r="W148" s="37">
        <f>IFERROR(IF(V148=0,"",ROUNDUP(V148/H148,0)*0.00502),"")</f>
        <v>0.29618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280</v>
      </c>
      <c r="V149" s="312">
        <f t="shared" si="7"/>
        <v>281.40000000000003</v>
      </c>
      <c r="W149" s="37">
        <f>IFERROR(IF(V149=0,"",ROUNDUP(V149/H149,0)*0.00502),"")</f>
        <v>0.67268000000000006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279.7619047619047</v>
      </c>
      <c r="V151" s="313">
        <f>IFERROR(V143/H143,"0")+IFERROR(V144/H144,"0")+IFERROR(V145/H145,"0")+IFERROR(V146/H146,"0")+IFERROR(V147/H147,"0")+IFERROR(V148/H148,"0")+IFERROR(V149/H149,"0")+IFERROR(V150/H150,"0")</f>
        <v>282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1.4708600000000001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632.5</v>
      </c>
      <c r="V152" s="313">
        <f>IFERROR(SUM(V143:V150),"0")</f>
        <v>638.40000000000009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150</v>
      </c>
      <c r="V155" s="312">
        <f>IFERROR(IF(U155="",0,CEILING((U155/$H155),1)*$H155),"")</f>
        <v>151.20000000000002</v>
      </c>
      <c r="W155" s="37">
        <f>IFERROR(IF(V155=0,"",ROUNDUP(V155/H155,0)*0.02175),"")</f>
        <v>0.30449999999999999</v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13.888888888888888</v>
      </c>
      <c r="V157" s="313">
        <f>IFERROR(V155/H155,"0")+IFERROR(V156/H156,"0")</f>
        <v>14</v>
      </c>
      <c r="W157" s="313">
        <f>IFERROR(IF(W155="",0,W155),"0")+IFERROR(IF(W156="",0,W156),"0")</f>
        <v>0.30449999999999999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150</v>
      </c>
      <c r="V158" s="313">
        <f>IFERROR(SUM(V155:V156),"0")</f>
        <v>151.20000000000002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50</v>
      </c>
      <c r="V160" s="312">
        <f>IFERROR(IF(U160="",0,CEILING((U160/$H160),1)*$H160),"")</f>
        <v>54</v>
      </c>
      <c r="W160" s="37">
        <f>IFERROR(IF(V160=0,"",ROUNDUP(V160/H160,0)*0.02175),"")</f>
        <v>0.10874999999999999</v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4.6296296296296298</v>
      </c>
      <c r="V162" s="313">
        <f>IFERROR(V160/H160,"0")+IFERROR(V161/H161,"0")</f>
        <v>5</v>
      </c>
      <c r="W162" s="313">
        <f>IFERROR(IF(W160="",0,W160),"0")+IFERROR(IF(W161="",0,W161),"0")</f>
        <v>0.10874999999999999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50</v>
      </c>
      <c r="V163" s="313">
        <f>IFERROR(SUM(V160:V161),"0")</f>
        <v>54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150</v>
      </c>
      <c r="V165" s="312">
        <f>IFERROR(IF(U165="",0,CEILING((U165/$H165),1)*$H165),"")</f>
        <v>151.20000000000002</v>
      </c>
      <c r="W165" s="37">
        <f>IFERROR(IF(V165=0,"",ROUNDUP(V165/H165,0)*0.00937),"")</f>
        <v>0.26235999999999998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150</v>
      </c>
      <c r="V166" s="312">
        <f>IFERROR(IF(U166="",0,CEILING((U166/$H166),1)*$H166),"")</f>
        <v>151.20000000000002</v>
      </c>
      <c r="W166" s="37">
        <f>IFERROR(IF(V166=0,"",ROUNDUP(V166/H166,0)*0.00937),"")</f>
        <v>0.26235999999999998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150</v>
      </c>
      <c r="V167" s="312">
        <f>IFERROR(IF(U167="",0,CEILING((U167/$H167),1)*$H167),"")</f>
        <v>151.20000000000002</v>
      </c>
      <c r="W167" s="37">
        <f>IFERROR(IF(V167=0,"",ROUNDUP(V167/H167,0)*0.00937),"")</f>
        <v>0.26235999999999998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150</v>
      </c>
      <c r="V168" s="312">
        <f>IFERROR(IF(U168="",0,CEILING((U168/$H168),1)*$H168),"")</f>
        <v>151.20000000000002</v>
      </c>
      <c r="W168" s="37">
        <f>IFERROR(IF(V168=0,"",ROUNDUP(V168/H168,0)*0.00937),"")</f>
        <v>0.26235999999999998</v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111.1111111111111</v>
      </c>
      <c r="V169" s="313">
        <f>IFERROR(V165/H165,"0")+IFERROR(V166/H166,"0")+IFERROR(V167/H167,"0")+IFERROR(V168/H168,"0")</f>
        <v>112</v>
      </c>
      <c r="W169" s="313">
        <f>IFERROR(IF(W165="",0,W165),"0")+IFERROR(IF(W166="",0,W166),"0")+IFERROR(IF(W167="",0,W167),"0")+IFERROR(IF(W168="",0,W168),"0")</f>
        <v>1.0494399999999999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600</v>
      </c>
      <c r="V170" s="313">
        <f>IFERROR(SUM(V165:V168),"0")</f>
        <v>604.80000000000007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260</v>
      </c>
      <c r="V173" s="312">
        <f t="shared" si="8"/>
        <v>261</v>
      </c>
      <c r="W173" s="37">
        <f>IFERROR(IF(V173=0,"",ROUNDUP(V173/H173,0)*0.02175),"")</f>
        <v>0.65249999999999997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20</v>
      </c>
      <c r="V175" s="312">
        <f t="shared" si="8"/>
        <v>20</v>
      </c>
      <c r="W175" s="37">
        <f>IFERROR(IF(V175=0,"",ROUNDUP(V175/H175,0)*0.01196),"")</f>
        <v>5.9799999999999999E-2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440</v>
      </c>
      <c r="V179" s="312">
        <f t="shared" si="8"/>
        <v>441.59999999999997</v>
      </c>
      <c r="W179" s="37">
        <f>IFERROR(IF(V179=0,"",ROUNDUP(V179/H179,0)*0.00753),"")</f>
        <v>1.3855200000000001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560</v>
      </c>
      <c r="V182" s="312">
        <f t="shared" si="8"/>
        <v>561.6</v>
      </c>
      <c r="W182" s="37">
        <f>IFERROR(IF(V182=0,"",ROUNDUP(V182/H182,0)*0.00753),"")</f>
        <v>1.7620200000000001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240</v>
      </c>
      <c r="V184" s="312">
        <f t="shared" si="8"/>
        <v>240</v>
      </c>
      <c r="W184" s="37">
        <f t="shared" ref="W184:W189" si="9">IFERROR(IF(V184=0,"",ROUNDUP(V184/H184,0)*0.00753),"")</f>
        <v>0.753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680</v>
      </c>
      <c r="V185" s="312">
        <f t="shared" si="8"/>
        <v>681.6</v>
      </c>
      <c r="W185" s="37">
        <f t="shared" si="9"/>
        <v>2.1385200000000002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28</v>
      </c>
      <c r="V188" s="312">
        <f t="shared" si="8"/>
        <v>28.799999999999997</v>
      </c>
      <c r="W188" s="37">
        <f t="shared" si="9"/>
        <v>9.0359999999999996E-2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200</v>
      </c>
      <c r="V189" s="312">
        <f t="shared" si="8"/>
        <v>201.6</v>
      </c>
      <c r="W189" s="37">
        <f t="shared" si="9"/>
        <v>0.63251999999999997</v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929.88505747126442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933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7.47424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2428</v>
      </c>
      <c r="V191" s="313">
        <f>IFERROR(SUM(V172:V189),"0")</f>
        <v>2436.1999999999998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28</v>
      </c>
      <c r="V193" s="312">
        <f>IFERROR(IF(U193="",0,CEILING((U193/$H193),1)*$H193),"")</f>
        <v>28.799999999999997</v>
      </c>
      <c r="W193" s="37">
        <f>IFERROR(IF(V193=0,"",ROUNDUP(V193/H193,0)*0.00753),"")</f>
        <v>9.0359999999999996E-2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28</v>
      </c>
      <c r="V194" s="312">
        <f>IFERROR(IF(U194="",0,CEILING((U194/$H194),1)*$H194),"")</f>
        <v>28.799999999999997</v>
      </c>
      <c r="W194" s="37">
        <f>IFERROR(IF(V194=0,"",ROUNDUP(V194/H194,0)*0.00753),"")</f>
        <v>9.0359999999999996E-2</v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23.333333333333336</v>
      </c>
      <c r="V195" s="313">
        <f>IFERROR(V193/H193,"0")+IFERROR(V194/H194,"0")</f>
        <v>24</v>
      </c>
      <c r="W195" s="313">
        <f>IFERROR(IF(W193="",0,W193),"0")+IFERROR(IF(W194="",0,W194),"0")</f>
        <v>0.18071999999999999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56</v>
      </c>
      <c r="V196" s="313">
        <f>IFERROR(SUM(V193:V194),"0")</f>
        <v>57.599999999999994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10</v>
      </c>
      <c r="V221" s="312">
        <f>IFERROR(IF(U221="",0,CEILING((U221/$H221),1)*$H221),"")</f>
        <v>12.600000000000001</v>
      </c>
      <c r="W221" s="37">
        <f>IFERROR(IF(V221=0,"",ROUNDUP(V221/H221,0)*0.00753),"")</f>
        <v>2.2589999999999999E-2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7</v>
      </c>
      <c r="V223" s="312">
        <f>IFERROR(IF(U223="",0,CEILING((U223/$H223),1)*$H223),"")</f>
        <v>8.4</v>
      </c>
      <c r="W223" s="37">
        <f>IFERROR(IF(V223=0,"",ROUNDUP(V223/H223,0)*0.00502),"")</f>
        <v>2.0080000000000001E-2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175</v>
      </c>
      <c r="V224" s="312">
        <f>IFERROR(IF(U224="",0,CEILING((U224/$H224),1)*$H224),"")</f>
        <v>176.4</v>
      </c>
      <c r="W224" s="37">
        <f>IFERROR(IF(V224=0,"",ROUNDUP(V224/H224,0)*0.00502),"")</f>
        <v>0.42168</v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89.047619047619037</v>
      </c>
      <c r="V225" s="313">
        <f>IFERROR(V221/H221,"0")+IFERROR(V222/H222,"0")+IFERROR(V223/H223,"0")+IFERROR(V224/H224,"0")</f>
        <v>91</v>
      </c>
      <c r="W225" s="313">
        <f>IFERROR(IF(W221="",0,W221),"0")+IFERROR(IF(W222="",0,W222),"0")+IFERROR(IF(W223="",0,W223),"0")+IFERROR(IF(W224="",0,W224),"0")</f>
        <v>0.46434999999999998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192</v>
      </c>
      <c r="V226" s="313">
        <f>IFERROR(SUM(V221:V224),"0")</f>
        <v>197.4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20</v>
      </c>
      <c r="V237" s="312">
        <f>IFERROR(IF(U237="",0,CEILING((U237/$H237),1)*$H237),"")</f>
        <v>25.200000000000003</v>
      </c>
      <c r="W237" s="37">
        <f>IFERROR(IF(V237=0,"",ROUNDUP(V237/H237,0)*0.02175),"")</f>
        <v>6.5250000000000002E-2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350</v>
      </c>
      <c r="V238" s="312">
        <f>IFERROR(IF(U238="",0,CEILING((U238/$H238),1)*$H238),"")</f>
        <v>351</v>
      </c>
      <c r="W238" s="37">
        <f>IFERROR(IF(V238=0,"",ROUNDUP(V238/H238,0)*0.02175),"")</f>
        <v>0.9787499999999999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40</v>
      </c>
      <c r="V239" s="312">
        <f>IFERROR(IF(U239="",0,CEILING((U239/$H239),1)*$H239),"")</f>
        <v>42</v>
      </c>
      <c r="W239" s="37">
        <f>IFERROR(IF(V239=0,"",ROUNDUP(V239/H239,0)*0.02175),"")</f>
        <v>0.10874999999999999</v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52.014652014652015</v>
      </c>
      <c r="V240" s="313">
        <f>IFERROR(V237/H237,"0")+IFERROR(V238/H238,"0")+IFERROR(V239/H239,"0")</f>
        <v>53</v>
      </c>
      <c r="W240" s="313">
        <f>IFERROR(IF(W237="",0,W237),"0")+IFERROR(IF(W238="",0,W238),"0")+IFERROR(IF(W239="",0,W239),"0")</f>
        <v>1.1527499999999997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410</v>
      </c>
      <c r="V241" s="313">
        <f>IFERROR(SUM(V237:V239),"0")</f>
        <v>418.2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70</v>
      </c>
      <c r="V256" s="312">
        <f t="shared" ref="V256:V262" si="13">IFERROR(IF(U256="",0,CEILING((U256/$H256),1)*$H256),"")</f>
        <v>75.600000000000009</v>
      </c>
      <c r="W256" s="37">
        <f>IFERROR(IF(V256=0,"",ROUNDUP(V256/H256,0)*0.02175),"")</f>
        <v>0.15225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6.481481481481481</v>
      </c>
      <c r="V263" s="313">
        <f>IFERROR(V256/H256,"0")+IFERROR(V257/H257,"0")+IFERROR(V258/H258,"0")+IFERROR(V259/H259,"0")+IFERROR(V260/H260,"0")+IFERROR(V261/H261,"0")+IFERROR(V262/H262,"0")</f>
        <v>7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0.15225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70</v>
      </c>
      <c r="V264" s="313">
        <f>IFERROR(SUM(V256:V262),"0")</f>
        <v>75.600000000000009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45</v>
      </c>
      <c r="V272" s="312">
        <f>IFERROR(IF(U272="",0,CEILING((U272/$H272),1)*$H272),"")</f>
        <v>45</v>
      </c>
      <c r="W272" s="37">
        <f>IFERROR(IF(V272=0,"",ROUNDUP(V272/H272,0)*0.00753),"")</f>
        <v>0.18825</v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25</v>
      </c>
      <c r="V273" s="313">
        <f>IFERROR(V272/H272,"0")</f>
        <v>25</v>
      </c>
      <c r="W273" s="313">
        <f>IFERROR(IF(W272="",0,W272),"0")</f>
        <v>0.18825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45</v>
      </c>
      <c r="V274" s="313">
        <f>IFERROR(SUM(V272:V272),"0")</f>
        <v>45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630</v>
      </c>
      <c r="V278" s="312">
        <f>IFERROR(IF(U278="",0,CEILING((U278/$H278),1)*$H278),"")</f>
        <v>630</v>
      </c>
      <c r="W278" s="37">
        <f>IFERROR(IF(V278=0,"",ROUNDUP(V278/H278,0)*0.00753),"")</f>
        <v>1.8825000000000001</v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250</v>
      </c>
      <c r="V279" s="313">
        <f>IFERROR(V276/H276,"0")+IFERROR(V277/H277,"0")+IFERROR(V278/H278,"0")</f>
        <v>250</v>
      </c>
      <c r="W279" s="313">
        <f>IFERROR(IF(W276="",0,W276),"0")+IFERROR(IF(W277="",0,W277),"0")+IFERROR(IF(W278="",0,W278),"0")</f>
        <v>1.8825000000000001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630</v>
      </c>
      <c r="V280" s="313">
        <f>IFERROR(SUM(V276:V278),"0")</f>
        <v>630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34.200000000000003</v>
      </c>
      <c r="V282" s="312">
        <f>IFERROR(IF(U282="",0,CEILING((U282/$H282),1)*$H282),"")</f>
        <v>34.199999999999996</v>
      </c>
      <c r="W282" s="37">
        <f>IFERROR(IF(V282=0,"",ROUNDUP(V282/H282,0)*0.00753),"")</f>
        <v>0.11295000000000001</v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15.000000000000002</v>
      </c>
      <c r="V283" s="313">
        <f>IFERROR(V282/H282,"0")</f>
        <v>15</v>
      </c>
      <c r="W283" s="313">
        <f>IFERROR(IF(W282="",0,W282),"0")</f>
        <v>0.11295000000000001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34.200000000000003</v>
      </c>
      <c r="V284" s="313">
        <f>IFERROR(SUM(V282:V282),"0")</f>
        <v>34.199999999999996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1900</v>
      </c>
      <c r="V293" s="312">
        <f t="shared" si="14"/>
        <v>1905</v>
      </c>
      <c r="W293" s="37">
        <f>IFERROR(IF(V293=0,"",ROUNDUP(V293/H293,0)*0.02175),"")</f>
        <v>2.7622499999999999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1600</v>
      </c>
      <c r="V294" s="312">
        <f t="shared" si="14"/>
        <v>1605</v>
      </c>
      <c r="W294" s="37">
        <f>IFERROR(IF(V294=0,"",ROUNDUP(V294/H294,0)*0.02175),"")</f>
        <v>2.3272499999999998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1100</v>
      </c>
      <c r="V296" s="312">
        <f t="shared" si="14"/>
        <v>1110</v>
      </c>
      <c r="W296" s="37">
        <f>IFERROR(IF(V296=0,"",ROUNDUP(V296/H296,0)*0.02175),"")</f>
        <v>1.6094999999999999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150</v>
      </c>
      <c r="V298" s="312">
        <f t="shared" si="14"/>
        <v>150</v>
      </c>
      <c r="W298" s="37">
        <f>IFERROR(IF(V298=0,"",ROUNDUP(V298/H298,0)*0.00937),"")</f>
        <v>0.28110000000000002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20</v>
      </c>
      <c r="V299" s="312">
        <f t="shared" si="14"/>
        <v>20</v>
      </c>
      <c r="W299" s="37">
        <f>IFERROR(IF(V299=0,"",ROUNDUP(V299/H299,0)*0.00937),"")</f>
        <v>3.7479999999999999E-2</v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340.66666666666669</v>
      </c>
      <c r="V300" s="313">
        <f>IFERROR(V292/H292,"0")+IFERROR(V293/H293,"0")+IFERROR(V294/H294,"0")+IFERROR(V295/H295,"0")+IFERROR(V296/H296,"0")+IFERROR(V297/H297,"0")+IFERROR(V298/H298,"0")+IFERROR(V299/H299,"0")</f>
        <v>342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7.0175799999999997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4770</v>
      </c>
      <c r="V301" s="313">
        <f>IFERROR(SUM(V292:V299),"0")</f>
        <v>4790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1000</v>
      </c>
      <c r="V303" s="312">
        <f>IFERROR(IF(U303="",0,CEILING((U303/$H303),1)*$H303),"")</f>
        <v>1005</v>
      </c>
      <c r="W303" s="37">
        <f>IFERROR(IF(V303=0,"",ROUNDUP(V303/H303,0)*0.02175),"")</f>
        <v>1.4572499999999999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12</v>
      </c>
      <c r="V304" s="312">
        <f>IFERROR(IF(U304="",0,CEILING((U304/$H304),1)*$H304),"")</f>
        <v>12</v>
      </c>
      <c r="W304" s="37">
        <f>IFERROR(IF(V304=0,"",ROUNDUP(V304/H304,0)*0.00937),"")</f>
        <v>2.811E-2</v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69.666666666666671</v>
      </c>
      <c r="V305" s="313">
        <f>IFERROR(V303/H303,"0")+IFERROR(V304/H304,"0")</f>
        <v>70</v>
      </c>
      <c r="W305" s="313">
        <f>IFERROR(IF(W303="",0,W303),"0")+IFERROR(IF(W304="",0,W304),"0")</f>
        <v>1.48536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1012</v>
      </c>
      <c r="V306" s="313">
        <f>IFERROR(SUM(V303:V304),"0")</f>
        <v>1017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20</v>
      </c>
      <c r="V308" s="312">
        <f>IFERROR(IF(U308="",0,CEILING((U308/$H308),1)*$H308),"")</f>
        <v>23.4</v>
      </c>
      <c r="W308" s="37">
        <f>IFERROR(IF(V308=0,"",ROUNDUP(V308/H308,0)*0.02175),"")</f>
        <v>6.5250000000000002E-2</v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2.5641025641025643</v>
      </c>
      <c r="V309" s="313">
        <f>IFERROR(V308/H308,"0")</f>
        <v>3</v>
      </c>
      <c r="W309" s="313">
        <f>IFERROR(IF(W308="",0,W308),"0")</f>
        <v>6.5250000000000002E-2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20</v>
      </c>
      <c r="V310" s="313">
        <f>IFERROR(SUM(V308:V308),"0")</f>
        <v>23.4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4</v>
      </c>
      <c r="V332" s="312">
        <f>IFERROR(IF(U332="",0,CEILING((U332/$H332),1)*$H332),"")</f>
        <v>4.8</v>
      </c>
      <c r="W332" s="37">
        <f>IFERROR(IF(V332=0,"",ROUNDUP(V332/H332,0)*0.00753),"")</f>
        <v>1.506E-2</v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1.6666666666666667</v>
      </c>
      <c r="V333" s="313">
        <f>IFERROR(V329/H329,"0")+IFERROR(V330/H330,"0")+IFERROR(V331/H331,"0")+IFERROR(V332/H332,"0")</f>
        <v>2</v>
      </c>
      <c r="W333" s="313">
        <f>IFERROR(IF(W329="",0,W329),"0")+IFERROR(IF(W330="",0,W330),"0")+IFERROR(IF(W331="",0,W331),"0")+IFERROR(IF(W332="",0,W332),"0")</f>
        <v>1.506E-2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4</v>
      </c>
      <c r="V334" s="313">
        <f>IFERROR(SUM(V329:V332),"0")</f>
        <v>4.8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100</v>
      </c>
      <c r="V347" s="312">
        <f t="shared" ref="V347:V359" si="15">IFERROR(IF(U347="",0,CEILING((U347/$H347),1)*$H347),"")</f>
        <v>100.80000000000001</v>
      </c>
      <c r="W347" s="37">
        <f>IFERROR(IF(V347=0,"",ROUNDUP(V347/H347,0)*0.00753),"")</f>
        <v>0.18071999999999999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150</v>
      </c>
      <c r="V349" s="312">
        <f t="shared" si="15"/>
        <v>151.20000000000002</v>
      </c>
      <c r="W349" s="37">
        <f>IFERROR(IF(V349=0,"",ROUNDUP(V349/H349,0)*0.00753),"")</f>
        <v>0.27107999999999999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280</v>
      </c>
      <c r="V350" s="312">
        <f t="shared" si="15"/>
        <v>280.56</v>
      </c>
      <c r="W350" s="37">
        <f>IFERROR(IF(V350=0,"",ROUNDUP(V350/H350,0)*0.00753),"")</f>
        <v>1.2575100000000001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35</v>
      </c>
      <c r="V352" s="312">
        <f t="shared" si="15"/>
        <v>35.700000000000003</v>
      </c>
      <c r="W352" s="37">
        <f t="shared" si="16"/>
        <v>8.5339999999999999E-2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35</v>
      </c>
      <c r="V354" s="312">
        <f t="shared" si="15"/>
        <v>35.700000000000003</v>
      </c>
      <c r="W354" s="37">
        <f t="shared" si="16"/>
        <v>8.5339999999999999E-2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70</v>
      </c>
      <c r="V358" s="312">
        <f t="shared" si="15"/>
        <v>71.400000000000006</v>
      </c>
      <c r="W358" s="37">
        <f t="shared" si="16"/>
        <v>0.17068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292.85714285714283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295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2.0506700000000002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670</v>
      </c>
      <c r="V361" s="313">
        <f>IFERROR(SUM(V347:V359),"0")</f>
        <v>675.36000000000013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6</v>
      </c>
      <c r="V374" s="312">
        <f>IFERROR(IF(U374="",0,CEILING((U374/$H374),1)*$H374),"")</f>
        <v>6</v>
      </c>
      <c r="W374" s="37">
        <f>IFERROR(IF(V374=0,"",ROUNDUP(V374/H374,0)*0.00349),"")</f>
        <v>3.49E-2</v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6</v>
      </c>
      <c r="V375" s="312">
        <f>IFERROR(IF(U375="",0,CEILING((U375/$H375),1)*$H375),"")</f>
        <v>6</v>
      </c>
      <c r="W375" s="37">
        <f>IFERROR(IF(V375=0,"",ROUNDUP(V375/H375,0)*0.00349),"")</f>
        <v>3.49E-2</v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20</v>
      </c>
      <c r="V377" s="313">
        <f>IFERROR(V374/H374,"0")+IFERROR(V375/H375,"0")+IFERROR(V376/H376,"0")</f>
        <v>20</v>
      </c>
      <c r="W377" s="313">
        <f>IFERROR(IF(W374="",0,W374),"0")+IFERROR(IF(W375="",0,W375),"0")+IFERROR(IF(W376="",0,W376),"0")</f>
        <v>6.9800000000000001E-2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12</v>
      </c>
      <c r="V378" s="313">
        <f>IFERROR(SUM(V374:V376),"0")</f>
        <v>12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100</v>
      </c>
      <c r="V390" s="312">
        <f t="shared" ref="V390:V396" si="17">IFERROR(IF(U390="",0,CEILING((U390/$H390),1)*$H390),"")</f>
        <v>100.80000000000001</v>
      </c>
      <c r="W390" s="37">
        <f>IFERROR(IF(V390=0,"",ROUNDUP(V390/H390,0)*0.00753),"")</f>
        <v>0.18071999999999999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52.5</v>
      </c>
      <c r="V395" s="312">
        <f t="shared" si="17"/>
        <v>52.5</v>
      </c>
      <c r="W395" s="37">
        <f>IFERROR(IF(V395=0,"",ROUNDUP(V395/H395,0)*0.00502),"")</f>
        <v>0.1255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48.80952380952381</v>
      </c>
      <c r="V397" s="313">
        <f>IFERROR(V390/H390,"0")+IFERROR(V391/H391,"0")+IFERROR(V392/H392,"0")+IFERROR(V393/H393,"0")+IFERROR(V394/H394,"0")+IFERROR(V395/H395,"0")+IFERROR(V396/H396,"0")</f>
        <v>49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0.30621999999999999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152.5</v>
      </c>
      <c r="V398" s="313">
        <f>IFERROR(SUM(V390:V396),"0")</f>
        <v>153.30000000000001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6</v>
      </c>
      <c r="V400" s="312">
        <f>IFERROR(IF(U400="",0,CEILING((U400/$H400),1)*$H400),"")</f>
        <v>6</v>
      </c>
      <c r="W400" s="37">
        <f>IFERROR(IF(V400=0,"",ROUNDUP(V400/H400,0)*0.00349),"")</f>
        <v>3.49E-2</v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10</v>
      </c>
      <c r="V401" s="313">
        <f>IFERROR(V400/H400,"0")</f>
        <v>10</v>
      </c>
      <c r="W401" s="313">
        <f>IFERROR(IF(W400="",0,W400),"0")</f>
        <v>3.49E-2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6</v>
      </c>
      <c r="V402" s="313">
        <f>IFERROR(SUM(V400:V400),"0")</f>
        <v>6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150</v>
      </c>
      <c r="V411" s="312">
        <f t="shared" si="18"/>
        <v>153.12</v>
      </c>
      <c r="W411" s="37">
        <f>IFERROR(IF(V411=0,"",ROUNDUP(V411/H411,0)*0.01196),"")</f>
        <v>0.34683999999999998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70</v>
      </c>
      <c r="V413" s="312">
        <f t="shared" si="18"/>
        <v>73.92</v>
      </c>
      <c r="W413" s="37">
        <f>IFERROR(IF(V413=0,"",ROUNDUP(V413/H413,0)*0.01196),"")</f>
        <v>0.16744000000000001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41.666666666666664</v>
      </c>
      <c r="V419" s="313">
        <f>IFERROR(V410/H410,"0")+IFERROR(V411/H411,"0")+IFERROR(V412/H412,"0")+IFERROR(V413/H413,"0")+IFERROR(V414/H414,"0")+IFERROR(V415/H415,"0")+IFERROR(V416/H416,"0")+IFERROR(V417/H417,"0")+IFERROR(V418/H418,"0")</f>
        <v>43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0.51427999999999996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220</v>
      </c>
      <c r="V420" s="313">
        <f>IFERROR(SUM(V410:V418),"0")</f>
        <v>227.04000000000002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100</v>
      </c>
      <c r="V428" s="312">
        <f t="shared" si="19"/>
        <v>100.32000000000001</v>
      </c>
      <c r="W428" s="37">
        <f>IFERROR(IF(V428=0,"",ROUNDUP(V428/H428,0)*0.01196),"")</f>
        <v>0.22724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100</v>
      </c>
      <c r="V429" s="312">
        <f t="shared" si="19"/>
        <v>100.32000000000001</v>
      </c>
      <c r="W429" s="37">
        <f>IFERROR(IF(V429=0,"",ROUNDUP(V429/H429,0)*0.01196),"")</f>
        <v>0.22724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37.878787878787875</v>
      </c>
      <c r="V433" s="313">
        <f>IFERROR(V427/H427,"0")+IFERROR(V428/H428,"0")+IFERROR(V429/H429,"0")+IFERROR(V430/H430,"0")+IFERROR(V431/H431,"0")+IFERROR(V432/H432,"0")</f>
        <v>38</v>
      </c>
      <c r="W433" s="313">
        <f>IFERROR(IF(W427="",0,W427),"0")+IFERROR(IF(W428="",0,W428),"0")+IFERROR(IF(W429="",0,W429),"0")+IFERROR(IF(W430="",0,W430),"0")+IFERROR(IF(W431="",0,W431),"0")+IFERROR(IF(W432="",0,W432),"0")</f>
        <v>0.45448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200</v>
      </c>
      <c r="V434" s="313">
        <f>IFERROR(SUM(V427:V432),"0")</f>
        <v>200.64000000000001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100</v>
      </c>
      <c r="V444" s="312">
        <f>IFERROR(IF(U444="",0,CEILING((U444/$H444),1)*$H444),"")</f>
        <v>108</v>
      </c>
      <c r="W444" s="37">
        <f>IFERROR(IF(V444=0,"",ROUNDUP(V444/H444,0)*0.02175),"")</f>
        <v>0.19574999999999998</v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8.3333333333333339</v>
      </c>
      <c r="V445" s="313">
        <f>IFERROR(V443/H443,"0")+IFERROR(V444/H444,"0")</f>
        <v>9</v>
      </c>
      <c r="W445" s="313">
        <f>IFERROR(IF(W443="",0,W443),"0")+IFERROR(IF(W444="",0,W444),"0")</f>
        <v>0.19574999999999998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100</v>
      </c>
      <c r="V446" s="313">
        <f>IFERROR(SUM(V443:V444),"0")</f>
        <v>108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600</v>
      </c>
      <c r="V469" s="312">
        <f>IFERROR(IF(U469="",0,CEILING((U469/$H469),1)*$H469),"")</f>
        <v>600.6</v>
      </c>
      <c r="W469" s="37">
        <f>IFERROR(IF(V469=0,"",ROUNDUP(V469/H469,0)*0.02175),"")</f>
        <v>1.67475</v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76.92307692307692</v>
      </c>
      <c r="V470" s="313">
        <f>IFERROR(V469/H469,"0")</f>
        <v>77</v>
      </c>
      <c r="W470" s="313">
        <f>IFERROR(IF(W469="",0,W469),"0")</f>
        <v>1.67475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600</v>
      </c>
      <c r="V471" s="313">
        <f>IFERROR(SUM(V469:V469),"0")</f>
        <v>600.6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17435.7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17571.84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18607.489468488089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18751.325999999997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34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34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19457.489468488089</v>
      </c>
      <c r="V475" s="313">
        <f>GrossWeightTotalR+PalletQtyTotalR*25</f>
        <v>19601.325999999997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3674.8750242945639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3698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38.766329999999996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234.9</v>
      </c>
      <c r="D482" s="47">
        <f>IFERROR(V55*1,"0")+IFERROR(V56*1,"0")+IFERROR(V57*1,"0")+IFERROR(V58*1,"0")</f>
        <v>957.6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2216.9000000000005</v>
      </c>
      <c r="F482" s="47">
        <f>IFERROR(V127*1,"0")+IFERROR(V128*1,"0")+IFERROR(V129*1,"0")+IFERROR(V130*1,"0")</f>
        <v>1001.7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638.40000000000009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3303.8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615.6</v>
      </c>
      <c r="K482" s="47">
        <f>IFERROR(V256*1,"0")+IFERROR(V257*1,"0")+IFERROR(V258*1,"0")+IFERROR(V259*1,"0")+IFERROR(V260*1,"0")+IFERROR(V261*1,"0")+IFERROR(V262*1,"0")+IFERROR(V266*1,"0")+IFERROR(V267*1,"0")</f>
        <v>75.600000000000009</v>
      </c>
      <c r="L482" s="47">
        <f>IFERROR(V272*1,"0")+IFERROR(V276*1,"0")+IFERROR(V277*1,"0")+IFERROR(V278*1,"0")+IFERROR(V282*1,"0")+IFERROR(V286*1,"0")</f>
        <v>709.2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5830.4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4.8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687.36000000000013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159.30000000000001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427.68</v>
      </c>
      <c r="R482" s="47">
        <f>IFERROR(V443*1,"0")+IFERROR(V444*1,"0")+IFERROR(V448*1,"0")+IFERROR(V449*1,"0")+IFERROR(V450*1,"0")+IFERROR(V454*1,"0")+IFERROR(V455*1,"0")+IFERROR(V459*1,"0")+IFERROR(V460*1,"0")</f>
        <v>108</v>
      </c>
      <c r="S482" s="47">
        <f>IFERROR(V465*1,"0")+IFERROR(V469*1,"0")</f>
        <v>600.6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47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 xr:uid="{00000000-0002-0000-0000-000000000000}"/>
    <dataValidation type="list" showInputMessage="1" showErrorMessage="1" sqref="U16:Y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showInputMessage="1" showErrorMessage="1" prompt="Введите название вашей фирмы." sqref="S6:S7" xr:uid="{00000000-0002-0000-0000-000003000000}"/>
    <dataValidation showInputMessage="1" showErrorMessage="1" prompt="Введите код клиента в системе Axapta" sqref="S10" xr:uid="{00000000-0002-0000-0000-000004000000}"/>
    <dataValidation type="list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showInputMessage="1" showErrorMessage="1" sqref="D6:K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 xr:uid="{00000000-0002-0000-0000-00000E000000}"/>
    <dataValidation type="list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2023-10-26T07:54:41Z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