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F0B50A-04BE-47CA-9C0E-FBE5F3878B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5" i="1"/>
  <c r="V454" i="1"/>
  <c r="W453" i="1"/>
  <c r="N453" i="1"/>
  <c r="V450" i="1"/>
  <c r="V449" i="1"/>
  <c r="W448" i="1"/>
  <c r="X448" i="1" s="1"/>
  <c r="W447" i="1"/>
  <c r="V445" i="1"/>
  <c r="V444" i="1"/>
  <c r="W443" i="1"/>
  <c r="X442" i="1"/>
  <c r="W442" i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5" i="1"/>
  <c r="V374" i="1"/>
  <c r="W373" i="1"/>
  <c r="V371" i="1"/>
  <c r="V370" i="1"/>
  <c r="W369" i="1"/>
  <c r="W371" i="1" s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W332" i="1" s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X275" i="1" s="1"/>
  <c r="N275" i="1"/>
  <c r="V273" i="1"/>
  <c r="V272" i="1"/>
  <c r="W271" i="1"/>
  <c r="W272" i="1" s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W257" i="1"/>
  <c r="X257" i="1" s="1"/>
  <c r="N257" i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N197" i="1"/>
  <c r="V194" i="1"/>
  <c r="V193" i="1"/>
  <c r="W192" i="1"/>
  <c r="X192" i="1" s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70" i="1" s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W131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1" i="1" l="1"/>
  <c r="W103" i="1"/>
  <c r="W444" i="1"/>
  <c r="X444" i="1"/>
  <c r="X443" i="1"/>
  <c r="V463" i="1"/>
  <c r="W445" i="1"/>
  <c r="X278" i="1"/>
  <c r="X251" i="1"/>
  <c r="X233" i="1"/>
  <c r="V460" i="1"/>
  <c r="W32" i="1"/>
  <c r="W124" i="1"/>
  <c r="X271" i="1"/>
  <c r="X272" i="1" s="1"/>
  <c r="X307" i="1"/>
  <c r="X308" i="1" s="1"/>
  <c r="W308" i="1"/>
  <c r="X311" i="1"/>
  <c r="X312" i="1" s="1"/>
  <c r="W312" i="1"/>
  <c r="X320" i="1"/>
  <c r="W435" i="1"/>
  <c r="X59" i="1"/>
  <c r="X262" i="1"/>
  <c r="W239" i="1"/>
  <c r="X359" i="1"/>
  <c r="X390" i="1"/>
  <c r="X22" i="1"/>
  <c r="X23" i="1" s="1"/>
  <c r="X26" i="1"/>
  <c r="X32" i="1" s="1"/>
  <c r="X93" i="1"/>
  <c r="X103" i="1" s="1"/>
  <c r="W116" i="1"/>
  <c r="G470" i="1"/>
  <c r="X160" i="1"/>
  <c r="X162" i="1" s="1"/>
  <c r="W170" i="1"/>
  <c r="X191" i="1"/>
  <c r="X193" i="1" s="1"/>
  <c r="X236" i="1"/>
  <c r="X239" i="1" s="1"/>
  <c r="W320" i="1"/>
  <c r="X328" i="1"/>
  <c r="X332" i="1" s="1"/>
  <c r="W359" i="1"/>
  <c r="X369" i="1"/>
  <c r="X370" i="1" s="1"/>
  <c r="W370" i="1"/>
  <c r="W423" i="1"/>
  <c r="W422" i="1"/>
  <c r="X432" i="1"/>
  <c r="X434" i="1" s="1"/>
  <c r="W434" i="1"/>
  <c r="X80" i="1"/>
  <c r="X116" i="1"/>
  <c r="F9" i="1"/>
  <c r="J9" i="1"/>
  <c r="F10" i="1"/>
  <c r="W33" i="1"/>
  <c r="W37" i="1"/>
  <c r="W41" i="1"/>
  <c r="W45" i="1"/>
  <c r="W51" i="1"/>
  <c r="W60" i="1"/>
  <c r="W80" i="1"/>
  <c r="W90" i="1"/>
  <c r="W104" i="1"/>
  <c r="W117" i="1"/>
  <c r="W125" i="1"/>
  <c r="W132" i="1"/>
  <c r="W140" i="1"/>
  <c r="W151" i="1"/>
  <c r="W158" i="1"/>
  <c r="W163" i="1"/>
  <c r="W169" i="1"/>
  <c r="X188" i="1"/>
  <c r="W213" i="1"/>
  <c r="W216" i="1"/>
  <c r="X215" i="1"/>
  <c r="X216" i="1" s="1"/>
  <c r="W217" i="1"/>
  <c r="W224" i="1"/>
  <c r="X219" i="1"/>
  <c r="X223" i="1" s="1"/>
  <c r="W223" i="1"/>
  <c r="W246" i="1"/>
  <c r="X242" i="1"/>
  <c r="X245" i="1" s="1"/>
  <c r="W245" i="1"/>
  <c r="W333" i="1"/>
  <c r="W336" i="1"/>
  <c r="X335" i="1"/>
  <c r="X336" i="1" s="1"/>
  <c r="W337" i="1"/>
  <c r="P470" i="1"/>
  <c r="W344" i="1"/>
  <c r="X341" i="1"/>
  <c r="X343" i="1" s="1"/>
  <c r="W343" i="1"/>
  <c r="W391" i="1"/>
  <c r="W394" i="1"/>
  <c r="X393" i="1"/>
  <c r="X394" i="1" s="1"/>
  <c r="W395" i="1"/>
  <c r="R470" i="1"/>
  <c r="W408" i="1"/>
  <c r="X399" i="1"/>
  <c r="X408" i="1" s="1"/>
  <c r="W409" i="1"/>
  <c r="W414" i="1"/>
  <c r="X411" i="1"/>
  <c r="X413" i="1" s="1"/>
  <c r="W413" i="1"/>
  <c r="F470" i="1"/>
  <c r="O470" i="1"/>
  <c r="H9" i="1"/>
  <c r="W462" i="1"/>
  <c r="W461" i="1"/>
  <c r="V464" i="1"/>
  <c r="W24" i="1"/>
  <c r="X35" i="1"/>
  <c r="X36" i="1" s="1"/>
  <c r="X39" i="1"/>
  <c r="X40" i="1" s="1"/>
  <c r="X43" i="1"/>
  <c r="X44" i="1" s="1"/>
  <c r="X49" i="1"/>
  <c r="X51" i="1" s="1"/>
  <c r="W52" i="1"/>
  <c r="D470" i="1"/>
  <c r="W59" i="1"/>
  <c r="E470" i="1"/>
  <c r="W81" i="1"/>
  <c r="X83" i="1"/>
  <c r="X90" i="1" s="1"/>
  <c r="X119" i="1"/>
  <c r="X124" i="1" s="1"/>
  <c r="X128" i="1"/>
  <c r="X131" i="1" s="1"/>
  <c r="X136" i="1"/>
  <c r="X139" i="1" s="1"/>
  <c r="W139" i="1"/>
  <c r="X143" i="1"/>
  <c r="X151" i="1" s="1"/>
  <c r="W152" i="1"/>
  <c r="I470" i="1"/>
  <c r="W157" i="1"/>
  <c r="X165" i="1"/>
  <c r="X169" i="1" s="1"/>
  <c r="W189" i="1"/>
  <c r="W188" i="1"/>
  <c r="W194" i="1"/>
  <c r="W212" i="1"/>
  <c r="X197" i="1"/>
  <c r="X212" i="1" s="1"/>
  <c r="W234" i="1"/>
  <c r="W233" i="1"/>
  <c r="W252" i="1"/>
  <c r="W251" i="1"/>
  <c r="W263" i="1"/>
  <c r="W268" i="1"/>
  <c r="X265" i="1"/>
  <c r="X267" i="1" s="1"/>
  <c r="M470" i="1"/>
  <c r="W278" i="1"/>
  <c r="W279" i="1"/>
  <c r="W282" i="1"/>
  <c r="X281" i="1"/>
  <c r="X282" i="1" s="1"/>
  <c r="W283" i="1"/>
  <c r="W286" i="1"/>
  <c r="X285" i="1"/>
  <c r="X286" i="1" s="1"/>
  <c r="W287" i="1"/>
  <c r="N470" i="1"/>
  <c r="W299" i="1"/>
  <c r="X291" i="1"/>
  <c r="X299" i="1" s="1"/>
  <c r="W300" i="1"/>
  <c r="W305" i="1"/>
  <c r="X302" i="1"/>
  <c r="X304" i="1" s="1"/>
  <c r="W321" i="1"/>
  <c r="W326" i="1"/>
  <c r="X323" i="1"/>
  <c r="X325" i="1" s="1"/>
  <c r="W325" i="1"/>
  <c r="W428" i="1"/>
  <c r="W439" i="1"/>
  <c r="X437" i="1"/>
  <c r="X439" i="1" s="1"/>
  <c r="W440" i="1"/>
  <c r="W450" i="1"/>
  <c r="T470" i="1"/>
  <c r="W454" i="1"/>
  <c r="X453" i="1"/>
  <c r="X454" i="1" s="1"/>
  <c r="W455" i="1"/>
  <c r="W458" i="1"/>
  <c r="X457" i="1"/>
  <c r="X458" i="1" s="1"/>
  <c r="W459" i="1"/>
  <c r="B470" i="1"/>
  <c r="J470" i="1"/>
  <c r="S470" i="1"/>
  <c r="L470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70" i="1"/>
  <c r="X465" i="1" l="1"/>
  <c r="W464" i="1"/>
  <c r="W460" i="1"/>
  <c r="W463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<sst xmlns="http://schemas.openxmlformats.org/spreadsheetml/2006/main" count="1923" uniqueCount="651">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</sst>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45229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Понедельник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90</v>
      </c>
      <c r="W50" s="30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33.333333333333329</v>
      </c>
      <c r="W51" s="307">
        <f>IFERROR(W49/H49,"0")+IFERROR(W50/H50,"0")</f>
        <v>34</v>
      </c>
      <c r="X51" s="307">
        <f>IFERROR(IF(X49="",0,X49),"0")+IFERROR(IF(X50="",0,X50),"0")</f>
        <v>0.25602000000000003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90</v>
      </c>
      <c r="W52" s="307">
        <f>IFERROR(SUM(W49:W50),"0")</f>
        <v>91.800000000000011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150</v>
      </c>
      <c r="W55" s="306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585</v>
      </c>
      <c r="W57" s="306">
        <f>IFERROR(IF(V57="",0,CEILING((V57/$H57),1)*$H57),"")</f>
        <v>585</v>
      </c>
      <c r="X57" s="36">
        <f>IFERROR(IF(W57=0,"",ROUNDUP(W57/H57,0)*0.00937),"")</f>
        <v>1.2181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143.88888888888889</v>
      </c>
      <c r="W59" s="307">
        <f>IFERROR(W55/H55,"0")+IFERROR(W56/H56,"0")+IFERROR(W57/H57,"0")+IFERROR(W58/H58,"0")</f>
        <v>144</v>
      </c>
      <c r="X59" s="307">
        <f>IFERROR(IF(X55="",0,X55),"0")+IFERROR(IF(X56="",0,X56),"0")+IFERROR(IF(X57="",0,X57),"0")+IFERROR(IF(X58="",0,X58),"0")</f>
        <v>1.5226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735</v>
      </c>
      <c r="W60" s="307">
        <f>IFERROR(SUM(W55:W58),"0")</f>
        <v>736.2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300</v>
      </c>
      <c r="W66" s="306">
        <f t="shared" si="2"/>
        <v>302.40000000000003</v>
      </c>
      <c r="X66" s="36">
        <f>IFERROR(IF(W66=0,"",ROUNDUP(W66/H66,0)*0.02175),"")</f>
        <v>0.60899999999999999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160</v>
      </c>
      <c r="W69" s="306">
        <f t="shared" si="2"/>
        <v>160</v>
      </c>
      <c r="X69" s="36">
        <f t="shared" ref="X69:X74" si="3">IFERROR(IF(W69=0,"",ROUNDUP(W69/H69,0)*0.00937),"")</f>
        <v>0.37480000000000002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270</v>
      </c>
      <c r="W74" s="306">
        <f t="shared" si="2"/>
        <v>270</v>
      </c>
      <c r="X74" s="36">
        <f t="shared" si="3"/>
        <v>0.56220000000000003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405</v>
      </c>
      <c r="W78" s="306">
        <f t="shared" si="2"/>
        <v>405</v>
      </c>
      <c r="X78" s="36">
        <f>IFERROR(IF(W78=0,"",ROUNDUP(W78/H78,0)*0.00937),"")</f>
        <v>0.84329999999999994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227.03703703703704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228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2.6067999999999998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1235</v>
      </c>
      <c r="W81" s="307">
        <f>IFERROR(SUM(W63:W79),"0")</f>
        <v>1245.4000000000001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17.5</v>
      </c>
      <c r="W101" s="306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17.5</v>
      </c>
      <c r="W104" s="307">
        <f>IFERROR(SUM(W93:W102),"0")</f>
        <v>19.599999999999998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100</v>
      </c>
      <c r="W107" s="306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49.5</v>
      </c>
      <c r="W110" s="306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315</v>
      </c>
      <c r="W111" s="306">
        <f t="shared" si="6"/>
        <v>315.90000000000003</v>
      </c>
      <c r="X111" s="36">
        <f>IFERROR(IF(W111=0,"",ROUNDUP(W111/H111,0)*0.00753),"")</f>
        <v>0.88101000000000007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35</v>
      </c>
      <c r="W114" s="306">
        <f t="shared" si="6"/>
        <v>36</v>
      </c>
      <c r="X114" s="36">
        <f>IFERROR(IF(W114=0,"",ROUNDUP(W114/H114,0)*0.00753),"")</f>
        <v>9.0359999999999996E-2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158.98809523809521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160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1.3754400000000002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499.5</v>
      </c>
      <c r="W117" s="307">
        <f>IFERROR(SUM(W106:W115),"0")</f>
        <v>502.86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40</v>
      </c>
      <c r="W120" s="306">
        <f>IFERROR(IF(V120="",0,CEILING((V120/$H120),1)*$H120),"")</f>
        <v>40.5</v>
      </c>
      <c r="X120" s="36">
        <f>IFERROR(IF(W120=0,"",ROUNDUP(W120/H120,0)*0.02175),"")</f>
        <v>0.10874999999999999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4.9382716049382722</v>
      </c>
      <c r="W124" s="307">
        <f>IFERROR(W119/H119,"0")+IFERROR(W120/H120,"0")+IFERROR(W121/H121,"0")+IFERROR(W122/H122,"0")+IFERROR(W123/H123,"0")</f>
        <v>5</v>
      </c>
      <c r="X124" s="307">
        <f>IFERROR(IF(X119="",0,X119),"0")+IFERROR(IF(X120="",0,X120),"0")+IFERROR(IF(X121="",0,X121),"0")+IFERROR(IF(X122="",0,X122),"0")+IFERROR(IF(X123="",0,X123),"0")</f>
        <v>0.10874999999999999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40</v>
      </c>
      <c r="W125" s="307">
        <f>IFERROR(SUM(W119:W123),"0")</f>
        <v>40.5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250</v>
      </c>
      <c r="W128" s="306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225</v>
      </c>
      <c r="W130" s="306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114.19753086419753</v>
      </c>
      <c r="W131" s="307">
        <f>IFERROR(W128/H128,"0")+IFERROR(W129/H129,"0")+IFERROR(W130/H130,"0")</f>
        <v>115</v>
      </c>
      <c r="X131" s="307">
        <f>IFERROR(IF(X128="",0,X128),"0")+IFERROR(IF(X129="",0,X129),"0")+IFERROR(IF(X130="",0,X130),"0")</f>
        <v>1.3067699999999998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475</v>
      </c>
      <c r="W132" s="307">
        <f>IFERROR(SUM(W128:W130),"0")</f>
        <v>477.9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100</v>
      </c>
      <c r="W143" s="306">
        <f t="shared" ref="W143:W150" si="7">IFERROR(IF(V143="",0,CEILING((V143/$H143),1)*$H143),"")</f>
        <v>100.80000000000001</v>
      </c>
      <c r="X143" s="36">
        <f>IFERROR(IF(W143=0,"",ROUNDUP(W143/H143,0)*0.00753),"")</f>
        <v>0.18071999999999999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100</v>
      </c>
      <c r="W145" s="306">
        <f t="shared" si="7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105</v>
      </c>
      <c r="W146" s="306">
        <f t="shared" si="7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87.5</v>
      </c>
      <c r="W148" s="306">
        <f t="shared" si="7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140</v>
      </c>
      <c r="W149" s="306">
        <f t="shared" si="7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205.95238095238093</v>
      </c>
      <c r="W151" s="307">
        <f>IFERROR(W143/H143,"0")+IFERROR(W144/H144,"0")+IFERROR(W145/H145,"0")+IFERROR(W146/H146,"0")+IFERROR(W147/H147,"0")+IFERROR(W148/H148,"0")+IFERROR(W149/H149,"0")+IFERROR(W150/H150,"0")</f>
        <v>207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1.1596200000000001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532.5</v>
      </c>
      <c r="W152" s="307">
        <f>IFERROR(SUM(W143:W150),"0")</f>
        <v>535.5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120</v>
      </c>
      <c r="W155" s="306">
        <f>IFERROR(IF(V155="",0,CEILING((V155/$H155),1)*$H155),"")</f>
        <v>129.60000000000002</v>
      </c>
      <c r="X155" s="36">
        <f>IFERROR(IF(W155=0,"",ROUNDUP(W155/H155,0)*0.02175),"")</f>
        <v>0.26100000000000001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11.111111111111111</v>
      </c>
      <c r="W157" s="307">
        <f>IFERROR(W155/H155,"0")+IFERROR(W156/H156,"0")</f>
        <v>12.000000000000002</v>
      </c>
      <c r="X157" s="307">
        <f>IFERROR(IF(X155="",0,X155),"0")+IFERROR(IF(X156="",0,X156),"0")</f>
        <v>0.26100000000000001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120</v>
      </c>
      <c r="W158" s="307">
        <f>IFERROR(SUM(W155:W156),"0")</f>
        <v>129.60000000000002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20</v>
      </c>
      <c r="W160" s="306">
        <f>IFERROR(IF(V160="",0,CEILING((V160/$H160),1)*$H160),"")</f>
        <v>21.6</v>
      </c>
      <c r="X160" s="36">
        <f>IFERROR(IF(W160=0,"",ROUNDUP(W160/H160,0)*0.02175),"")</f>
        <v>4.3499999999999997E-2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1.8518518518518516</v>
      </c>
      <c r="W162" s="307">
        <f>IFERROR(W160/H160,"0")+IFERROR(W161/H161,"0")</f>
        <v>2</v>
      </c>
      <c r="X162" s="307">
        <f>IFERROR(IF(X160="",0,X160),"0")+IFERROR(IF(X161="",0,X161),"0")</f>
        <v>4.3499999999999997E-2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20</v>
      </c>
      <c r="W163" s="307">
        <f>IFERROR(SUM(W160:W161),"0")</f>
        <v>21.6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100</v>
      </c>
      <c r="W165" s="306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100</v>
      </c>
      <c r="W166" s="306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200</v>
      </c>
      <c r="W167" s="306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100</v>
      </c>
      <c r="W168" s="306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92.592592592592595</v>
      </c>
      <c r="W169" s="307">
        <f>IFERROR(W165/H165,"0")+IFERROR(W166/H166,"0")+IFERROR(W167/H167,"0")+IFERROR(W168/H168,"0")</f>
        <v>95</v>
      </c>
      <c r="X169" s="307">
        <f>IFERROR(IF(X165="",0,X165),"0")+IFERROR(IF(X166="",0,X166),"0")+IFERROR(IF(X167="",0,X167),"0")+IFERROR(IF(X168="",0,X168),"0")</f>
        <v>0.89015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500</v>
      </c>
      <c r="W170" s="307">
        <f>IFERROR(SUM(W165:W168),"0")</f>
        <v>513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20</v>
      </c>
      <c r="W172" s="306">
        <f t="shared" ref="W172:W187" si="8">IFERROR(IF(V172="",0,CEILING((V172/$H172),1)*$H172),"")</f>
        <v>20</v>
      </c>
      <c r="X172" s="36">
        <f>IFERROR(IF(W172=0,"",ROUNDUP(W172/H172,0)*0.01196),"")</f>
        <v>5.9799999999999999E-2</v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250</v>
      </c>
      <c r="W173" s="306">
        <f t="shared" si="8"/>
        <v>252.29999999999998</v>
      </c>
      <c r="X173" s="36">
        <f>IFERROR(IF(W173=0,"",ROUNDUP(W173/H173,0)*0.02175),"")</f>
        <v>0.63074999999999992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480</v>
      </c>
      <c r="W178" s="306">
        <f t="shared" si="8"/>
        <v>480</v>
      </c>
      <c r="X178" s="36">
        <f>IFERROR(IF(W178=0,"",ROUNDUP(W178/H178,0)*0.00753),"")</f>
        <v>1.506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480</v>
      </c>
      <c r="W180" s="306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280</v>
      </c>
      <c r="W182" s="306">
        <f t="shared" si="8"/>
        <v>280.8</v>
      </c>
      <c r="X182" s="36">
        <f t="shared" ref="X182:X187" si="9"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600</v>
      </c>
      <c r="W183" s="306">
        <f t="shared" si="8"/>
        <v>600</v>
      </c>
      <c r="X183" s="36">
        <f t="shared" si="9"/>
        <v>1.8825000000000001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60</v>
      </c>
      <c r="W186" s="306">
        <f t="shared" si="8"/>
        <v>60</v>
      </c>
      <c r="X186" s="36">
        <f t="shared" si="9"/>
        <v>0.18825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200</v>
      </c>
      <c r="W187" s="306">
        <f t="shared" si="8"/>
        <v>201.6</v>
      </c>
      <c r="X187" s="36">
        <f t="shared" si="9"/>
        <v>0.63251999999999997</v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908.73563218390802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910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7.2868300000000001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2370</v>
      </c>
      <c r="W189" s="307">
        <f>IFERROR(SUM(W172:W187),"0")</f>
        <v>2374.6999999999998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32</v>
      </c>
      <c r="W191" s="306">
        <f>IFERROR(IF(V191="",0,CEILING((V191/$H191),1)*$H191),"")</f>
        <v>33.6</v>
      </c>
      <c r="X191" s="36">
        <f>IFERROR(IF(W191=0,"",ROUNDUP(W191/H191,0)*0.00753),"")</f>
        <v>0.10542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36</v>
      </c>
      <c r="W192" s="306">
        <f>IFERROR(IF(V192="",0,CEILING((V192/$H192),1)*$H192),"")</f>
        <v>36</v>
      </c>
      <c r="X192" s="36">
        <f>IFERROR(IF(W192=0,"",ROUNDUP(W192/H192,0)*0.00753),"")</f>
        <v>0.11295000000000001</v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28.333333333333336</v>
      </c>
      <c r="W193" s="307">
        <f>IFERROR(W191/H191,"0")+IFERROR(W192/H192,"0")</f>
        <v>29</v>
      </c>
      <c r="X193" s="307">
        <f>IFERROR(IF(X191="",0,X191),"0")+IFERROR(IF(X192="",0,X192),"0")</f>
        <v>0.21837000000000001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68</v>
      </c>
      <c r="W194" s="307">
        <f>IFERROR(SUM(W191:W192),"0")</f>
        <v>69.599999999999994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10</v>
      </c>
      <c r="W219" s="306">
        <f>IFERROR(IF(V219="",0,CEILING((V219/$H219),1)*$H219),"")</f>
        <v>12.600000000000001</v>
      </c>
      <c r="X219" s="36">
        <f>IFERROR(IF(W219=0,"",ROUNDUP(W219/H219,0)*0.00753),"")</f>
        <v>2.2589999999999999E-2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7</v>
      </c>
      <c r="W221" s="306">
        <f>IFERROR(IF(V221="",0,CEILING((V221/$H221),1)*$H221),"")</f>
        <v>8.4</v>
      </c>
      <c r="X221" s="36">
        <f>IFERROR(IF(W221=0,"",ROUNDUP(W221/H221,0)*0.00502),"")</f>
        <v>2.0080000000000001E-2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105</v>
      </c>
      <c r="W222" s="306">
        <f>IFERROR(IF(V222="",0,CEILING((V222/$H222),1)*$H222),"")</f>
        <v>105</v>
      </c>
      <c r="X222" s="36">
        <f>IFERROR(IF(W222=0,"",ROUNDUP(W222/H222,0)*0.00502),"")</f>
        <v>0.251</v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55.714285714285715</v>
      </c>
      <c r="W223" s="307">
        <f>IFERROR(W219/H219,"0")+IFERROR(W220/H220,"0")+IFERROR(W221/H221,"0")+IFERROR(W222/H222,"0")</f>
        <v>57</v>
      </c>
      <c r="X223" s="307">
        <f>IFERROR(IF(X219="",0,X219),"0")+IFERROR(IF(X220="",0,X220),"0")+IFERROR(IF(X221="",0,X221),"0")+IFERROR(IF(X222="",0,X222),"0")</f>
        <v>0.29366999999999999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122</v>
      </c>
      <c r="W224" s="307">
        <f>IFERROR(SUM(W219:W222),"0")</f>
        <v>126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300</v>
      </c>
      <c r="W237" s="306">
        <f>IFERROR(IF(V237="",0,CEILING((V237/$H237),1)*$H237),"")</f>
        <v>304.2</v>
      </c>
      <c r="X237" s="36">
        <f>IFERROR(IF(W237=0,"",ROUNDUP(W237/H237,0)*0.02175),"")</f>
        <v>0.84824999999999995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10</v>
      </c>
      <c r="W238" s="306">
        <f>IFERROR(IF(V238="",0,CEILING((V238/$H238),1)*$H238),"")</f>
        <v>16.8</v>
      </c>
      <c r="X238" s="36">
        <f>IFERROR(IF(W238=0,"",ROUNDUP(W238/H238,0)*0.02175),"")</f>
        <v>4.3499999999999997E-2</v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39.65201465201465</v>
      </c>
      <c r="W239" s="307">
        <f>IFERROR(W236/H236,"0")+IFERROR(W237/H237,"0")+IFERROR(W238/H238,"0")</f>
        <v>41</v>
      </c>
      <c r="X239" s="307">
        <f>IFERROR(IF(X236="",0,X236),"0")+IFERROR(IF(X237="",0,X237),"0")+IFERROR(IF(X238="",0,X238),"0")</f>
        <v>0.89174999999999993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310</v>
      </c>
      <c r="W240" s="307">
        <f>IFERROR(SUM(W236:W238),"0")</f>
        <v>321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60</v>
      </c>
      <c r="W255" s="306">
        <f t="shared" ref="W255:W261" si="13">IFERROR(IF(V255="",0,CEILING((V255/$H255),1)*$H255),"")</f>
        <v>64.800000000000011</v>
      </c>
      <c r="X255" s="36">
        <f>IFERROR(IF(W255=0,"",ROUNDUP(W255/H255,0)*0.02175),"")</f>
        <v>0.1305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5.5555555555555554</v>
      </c>
      <c r="W262" s="307">
        <f>IFERROR(W255/H255,"0")+IFERROR(W256/H256,"0")+IFERROR(W257/H257,"0")+IFERROR(W258/H258,"0")+IFERROR(W259/H259,"0")+IFERROR(W260/H260,"0")+IFERROR(W261/H261,"0")</f>
        <v>6.0000000000000009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0.1305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60</v>
      </c>
      <c r="W263" s="307">
        <f>IFERROR(SUM(W255:W261),"0")</f>
        <v>64.800000000000011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21</v>
      </c>
      <c r="W271" s="306">
        <f>IFERROR(IF(V271="",0,CEILING((V271/$H271),1)*$H271),"")</f>
        <v>21.6</v>
      </c>
      <c r="X271" s="36">
        <f>IFERROR(IF(W271=0,"",ROUNDUP(W271/H271,0)*0.00753),"")</f>
        <v>9.0359999999999996E-2</v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11.666666666666666</v>
      </c>
      <c r="W272" s="307">
        <f>IFERROR(W271/H271,"0")</f>
        <v>12</v>
      </c>
      <c r="X272" s="307">
        <f>IFERROR(IF(X271="",0,X271),"0")</f>
        <v>9.0359999999999996E-2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21</v>
      </c>
      <c r="W273" s="307">
        <f>IFERROR(SUM(W271:W271),"0")</f>
        <v>21.6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420</v>
      </c>
      <c r="W276" s="306">
        <f>IFERROR(IF(V276="",0,CEILING((V276/$H276),1)*$H276),"")</f>
        <v>420.84</v>
      </c>
      <c r="X276" s="36">
        <f>IFERROR(IF(W276=0,"",ROUNDUP(W276/H276,0)*0.00753),"")</f>
        <v>1.2575100000000001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504</v>
      </c>
      <c r="W277" s="306">
        <f>IFERROR(IF(V277="",0,CEILING((V277/$H277),1)*$H277),"")</f>
        <v>504</v>
      </c>
      <c r="X277" s="36">
        <f>IFERROR(IF(W277=0,"",ROUNDUP(W277/H277,0)*0.00753),"")</f>
        <v>1.506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366.66666666666663</v>
      </c>
      <c r="W278" s="307">
        <f>IFERROR(W275/H275,"0")+IFERROR(W276/H276,"0")+IFERROR(W277/H277,"0")</f>
        <v>367</v>
      </c>
      <c r="X278" s="307">
        <f>IFERROR(IF(X275="",0,X275),"0")+IFERROR(IF(X276="",0,X276),"0")+IFERROR(IF(X277="",0,X277),"0")</f>
        <v>2.7635100000000001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924</v>
      </c>
      <c r="W279" s="307">
        <f>IFERROR(SUM(W275:W277),"0")</f>
        <v>924.83999999999992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19</v>
      </c>
      <c r="W281" s="306">
        <f>IFERROR(IF(V281="",0,CEILING((V281/$H281),1)*$H281),"")</f>
        <v>20.52</v>
      </c>
      <c r="X281" s="36">
        <f>IFERROR(IF(W281=0,"",ROUNDUP(W281/H281,0)*0.00753),"")</f>
        <v>6.7769999999999997E-2</v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8.3333333333333339</v>
      </c>
      <c r="W282" s="307">
        <f>IFERROR(W281/H281,"0")</f>
        <v>9</v>
      </c>
      <c r="X282" s="307">
        <f>IFERROR(IF(X281="",0,X281),"0")</f>
        <v>6.7769999999999997E-2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19</v>
      </c>
      <c r="W283" s="307">
        <f>IFERROR(SUM(W281:W281),"0")</f>
        <v>20.52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3300</v>
      </c>
      <c r="W291" s="306">
        <f t="shared" ref="W291:W298" si="14">IFERROR(IF(V291="",0,CEILING((V291/$H291),1)*$H291),"")</f>
        <v>3300</v>
      </c>
      <c r="X291" s="36">
        <f>IFERROR(IF(W291=0,"",ROUNDUP(W291/H291,0)*0.02175),"")</f>
        <v>4.7849999999999993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1000</v>
      </c>
      <c r="W293" s="306">
        <f t="shared" si="14"/>
        <v>1005</v>
      </c>
      <c r="X293" s="36">
        <f>IFERROR(IF(W293=0,"",ROUNDUP(W293/H293,0)*0.02175),"")</f>
        <v>1.4572499999999999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1100</v>
      </c>
      <c r="W295" s="306">
        <f t="shared" si="14"/>
        <v>1110</v>
      </c>
      <c r="X295" s="36">
        <f>IFERROR(IF(W295=0,"",ROUNDUP(W295/H295,0)*0.02175),"")</f>
        <v>1.6094999999999999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125</v>
      </c>
      <c r="W297" s="306">
        <f t="shared" si="14"/>
        <v>125</v>
      </c>
      <c r="X297" s="36">
        <f>IFERROR(IF(W297=0,"",ROUNDUP(W297/H297,0)*0.00937),"")</f>
        <v>0.23424999999999999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15</v>
      </c>
      <c r="W298" s="306">
        <f t="shared" si="14"/>
        <v>15</v>
      </c>
      <c r="X298" s="36">
        <f>IFERROR(IF(W298=0,"",ROUNDUP(W298/H298,0)*0.00937),"")</f>
        <v>2.811E-2</v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388</v>
      </c>
      <c r="W299" s="307">
        <f>IFERROR(W291/H291,"0")+IFERROR(W292/H292,"0")+IFERROR(W293/H293,"0")+IFERROR(W294/H294,"0")+IFERROR(W295/H295,"0")+IFERROR(W296/H296,"0")+IFERROR(W297/H297,"0")+IFERROR(W298/H298,"0")</f>
        <v>389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8.1141099999999984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5540</v>
      </c>
      <c r="W300" s="307">
        <f>IFERROR(SUM(W291:W298),"0")</f>
        <v>5555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1200</v>
      </c>
      <c r="W302" s="306">
        <f>IFERROR(IF(V302="",0,CEILING((V302/$H302),1)*$H302),"")</f>
        <v>1200</v>
      </c>
      <c r="X302" s="36">
        <f>IFERROR(IF(W302=0,"",ROUNDUP(W302/H302,0)*0.02175),"")</f>
        <v>1.7399999999999998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16</v>
      </c>
      <c r="W303" s="306">
        <f>IFERROR(IF(V303="",0,CEILING((V303/$H303),1)*$H303),"")</f>
        <v>16</v>
      </c>
      <c r="X303" s="36">
        <f>IFERROR(IF(W303=0,"",ROUNDUP(W303/H303,0)*0.00937),"")</f>
        <v>3.7479999999999999E-2</v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84</v>
      </c>
      <c r="W304" s="307">
        <f>IFERROR(W302/H302,"0")+IFERROR(W303/H303,"0")</f>
        <v>84</v>
      </c>
      <c r="X304" s="307">
        <f>IFERROR(IF(X302="",0,X302),"0")+IFERROR(IF(X303="",0,X303),"0")</f>
        <v>1.7774799999999997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1216</v>
      </c>
      <c r="W305" s="307">
        <f>IFERROR(SUM(W302:W303),"0")</f>
        <v>1216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60</v>
      </c>
      <c r="W307" s="306">
        <f>IFERROR(IF(V307="",0,CEILING((V307/$H307),1)*$H307),"")</f>
        <v>62.4</v>
      </c>
      <c r="X307" s="36">
        <f>IFERROR(IF(W307=0,"",ROUNDUP(W307/H307,0)*0.02175),"")</f>
        <v>0.17399999999999999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7.6923076923076925</v>
      </c>
      <c r="W308" s="307">
        <f>IFERROR(W307/H307,"0")</f>
        <v>8</v>
      </c>
      <c r="X308" s="307">
        <f>IFERROR(IF(X307="",0,X307),"0")</f>
        <v>0.17399999999999999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60</v>
      </c>
      <c r="W309" s="307">
        <f>IFERROR(SUM(W307:W307),"0")</f>
        <v>62.4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150</v>
      </c>
      <c r="W316" s="306">
        <f>IFERROR(IF(V316="",0,CEILING((V316/$H316),1)*$H316),"")</f>
        <v>156</v>
      </c>
      <c r="X316" s="36">
        <f>IFERROR(IF(W316=0,"",ROUNDUP(W316/H316,0)*0.02175),"")</f>
        <v>0.28275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12.5</v>
      </c>
      <c r="W320" s="307">
        <f>IFERROR(W316/H316,"0")+IFERROR(W317/H317,"0")+IFERROR(W318/H318,"0")+IFERROR(W319/H319,"0")</f>
        <v>13</v>
      </c>
      <c r="X320" s="307">
        <f>IFERROR(IF(X316="",0,X316),"0")+IFERROR(IF(X317="",0,X317),"0")+IFERROR(IF(X318="",0,X318),"0")+IFERROR(IF(X319="",0,X319),"0")</f>
        <v>0.28275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150</v>
      </c>
      <c r="W321" s="307">
        <f>IFERROR(SUM(W316:W319),"0")</f>
        <v>156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18</v>
      </c>
      <c r="W342" s="306">
        <f>IFERROR(IF(V342="",0,CEILING((V342/$H342),1)*$H342),"")</f>
        <v>18.900000000000002</v>
      </c>
      <c r="X342" s="36">
        <f>IFERROR(IF(W342=0,"",ROUNDUP(W342/H342,0)*0.00753),"")</f>
        <v>5.271E-2</v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6.6666666666666661</v>
      </c>
      <c r="W343" s="307">
        <f>IFERROR(W341/H341,"0")+IFERROR(W342/H342,"0")</f>
        <v>7</v>
      </c>
      <c r="X343" s="307">
        <f>IFERROR(IF(X341="",0,X341),"0")+IFERROR(IF(X342="",0,X342),"0")</f>
        <v>5.271E-2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18</v>
      </c>
      <c r="W344" s="307">
        <f>IFERROR(SUM(W341:W342),"0")</f>
        <v>18.900000000000002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100</v>
      </c>
      <c r="W346" s="306">
        <f t="shared" ref="W346:W358" si="15">IFERROR(IF(V346="",0,CEILING((V346/$H346),1)*$H346),"")</f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100</v>
      </c>
      <c r="W348" s="306">
        <f t="shared" si="15"/>
        <v>100.80000000000001</v>
      </c>
      <c r="X348" s="36">
        <f>IFERROR(IF(W348=0,"",ROUNDUP(W348/H348,0)*0.00753),"")</f>
        <v>0.18071999999999999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280</v>
      </c>
      <c r="W349" s="306">
        <f t="shared" si="15"/>
        <v>280.56</v>
      </c>
      <c r="X349" s="36">
        <f>IFERROR(IF(W349=0,"",ROUNDUP(W349/H349,0)*0.00753),"")</f>
        <v>1.2575100000000001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52.5</v>
      </c>
      <c r="W351" s="306">
        <f t="shared" si="15"/>
        <v>52.5</v>
      </c>
      <c r="X351" s="36">
        <f t="shared" si="16"/>
        <v>0.1255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52.5</v>
      </c>
      <c r="W353" s="306">
        <f t="shared" si="15"/>
        <v>52.5</v>
      </c>
      <c r="X353" s="36">
        <f t="shared" si="16"/>
        <v>0.1255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105</v>
      </c>
      <c r="W357" s="306">
        <f t="shared" si="15"/>
        <v>105</v>
      </c>
      <c r="X357" s="36">
        <f t="shared" si="16"/>
        <v>0.251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314.28571428571433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315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2.1209500000000001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690</v>
      </c>
      <c r="W360" s="307">
        <f>IFERROR(SUM(W346:W358),"0")</f>
        <v>692.16000000000008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100</v>
      </c>
      <c r="W383" s="306">
        <f t="shared" ref="W383:W389" si="17">IFERROR(IF(V383="",0,CEILING((V383/$H383),1)*$H383),"")</f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35</v>
      </c>
      <c r="W388" s="306">
        <f t="shared" si="17"/>
        <v>35.700000000000003</v>
      </c>
      <c r="X388" s="36">
        <f>IFERROR(IF(W388=0,"",ROUNDUP(W388/H388,0)*0.00502),"")</f>
        <v>8.5339999999999999E-2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40.476190476190474</v>
      </c>
      <c r="W390" s="307">
        <f>IFERROR(W383/H383,"0")+IFERROR(W384/H384,"0")+IFERROR(W385/H385,"0")+IFERROR(W386/H386,"0")+IFERROR(W387/H387,"0")+IFERROR(W388/H388,"0")+IFERROR(W389/H389,"0")</f>
        <v>41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0.26605999999999996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135</v>
      </c>
      <c r="W391" s="307">
        <f>IFERROR(SUM(W383:W389),"0")</f>
        <v>136.5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100</v>
      </c>
      <c r="W399" s="306">
        <f t="shared" ref="W399:W407" si="18">IFERROR(IF(V399="",0,CEILING((V399/$H399),1)*$H399),"")</f>
        <v>100.32000000000001</v>
      </c>
      <c r="X399" s="36">
        <f>IFERROR(IF(W399=0,"",ROUNDUP(W399/H399,0)*0.01196),"")</f>
        <v>0.22724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30</v>
      </c>
      <c r="W401" s="306">
        <f t="shared" si="18"/>
        <v>31.68</v>
      </c>
      <c r="X401" s="36">
        <f>IFERROR(IF(W401=0,"",ROUNDUP(W401/H401,0)*0.01196),"")</f>
        <v>7.1760000000000004E-2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200</v>
      </c>
      <c r="W402" s="306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62.499999999999993</v>
      </c>
      <c r="W408" s="307">
        <f>IFERROR(W399/H399,"0")+IFERROR(W400/H400,"0")+IFERROR(W401/H401,"0")+IFERROR(W402/H402,"0")+IFERROR(W403/H403,"0")+IFERROR(W404/H404,"0")+IFERROR(W405/H405,"0")+IFERROR(W406/H406,"0")+IFERROR(W407/H407,"0")</f>
        <v>63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0.75347999999999993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330</v>
      </c>
      <c r="W409" s="307">
        <f>IFERROR(SUM(W399:W407),"0")</f>
        <v>332.64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100</v>
      </c>
      <c r="W411" s="306">
        <f>IFERROR(IF(V411="",0,CEILING((V411/$H411),1)*$H411),"")</f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18.939393939393938</v>
      </c>
      <c r="W413" s="307">
        <f>IFERROR(W411/H411,"0")+IFERROR(W412/H412,"0")</f>
        <v>19</v>
      </c>
      <c r="X413" s="307">
        <f>IFERROR(IF(X411="",0,X411),"0")+IFERROR(IF(X412="",0,X412),"0")</f>
        <v>0.22724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100</v>
      </c>
      <c r="W414" s="307">
        <f>IFERROR(SUM(W411:W412),"0")</f>
        <v>100.32000000000001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120</v>
      </c>
      <c r="W416" s="306">
        <f t="shared" ref="W416:W421" si="19">IFERROR(IF(V416="",0,CEILING((V416/$H416),1)*$H416),"")</f>
        <v>121.44000000000001</v>
      </c>
      <c r="X416" s="36">
        <f>IFERROR(IF(W416=0,"",ROUNDUP(W416/H416,0)*0.01196),"")</f>
        <v>0.27507999999999999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120</v>
      </c>
      <c r="W417" s="306">
        <f t="shared" si="19"/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150</v>
      </c>
      <c r="W418" s="306">
        <f t="shared" si="19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12</v>
      </c>
      <c r="W421" s="306">
        <f t="shared" si="19"/>
        <v>14.4</v>
      </c>
      <c r="X421" s="36">
        <f>IFERROR(IF(W421=0,"",ROUNDUP(W421/H421,0)*0.00937),"")</f>
        <v>3.7479999999999999E-2</v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77.196969696969688</v>
      </c>
      <c r="W422" s="307">
        <f>IFERROR(W416/H416,"0")+IFERROR(W417/H417,"0")+IFERROR(W418/H418,"0")+IFERROR(W419/H419,"0")+IFERROR(W420/H420,"0")+IFERROR(W421/H421,"0")</f>
        <v>79</v>
      </c>
      <c r="X422" s="307">
        <f>IFERROR(IF(X416="",0,X416),"0")+IFERROR(IF(X417="",0,X417),"0")+IFERROR(IF(X418="",0,X418),"0")+IFERROR(IF(X419="",0,X419),"0")+IFERROR(IF(X420="",0,X420),"0")+IFERROR(IF(X421="",0,X421),"0")</f>
        <v>0.93447999999999998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402</v>
      </c>
      <c r="W423" s="307">
        <f>IFERROR(SUM(W416:W421),"0")</f>
        <v>410.4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50</v>
      </c>
      <c r="W433" s="306">
        <f>IFERROR(IF(V433="",0,CEILING((V433/$H433),1)*$H433),"")</f>
        <v>60</v>
      </c>
      <c r="X433" s="36">
        <f>IFERROR(IF(W433=0,"",ROUNDUP(W433/H433,0)*0.02175),"")</f>
        <v>0.10874999999999999</v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4.166666666666667</v>
      </c>
      <c r="W434" s="307">
        <f>IFERROR(W432/H432,"0")+IFERROR(W433/H433,"0")</f>
        <v>5</v>
      </c>
      <c r="X434" s="307">
        <f>IFERROR(IF(X432="",0,X432),"0")+IFERROR(IF(X433="",0,X433),"0")</f>
        <v>0.10874999999999999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50</v>
      </c>
      <c r="W435" s="307">
        <f>IFERROR(SUM(W432:W433),"0")</f>
        <v>60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10</v>
      </c>
      <c r="W443" s="306">
        <f>IFERROR(IF(V443="",0,CEILING((V443/$H443),1)*$H443),"")</f>
        <v>12.600000000000001</v>
      </c>
      <c r="X443" s="36">
        <f>IFERROR(IF(W443=0,"",ROUNDUP(W443/H443,0)*0.00753),"")</f>
        <v>2.2589999999999999E-2</v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2.3809523809523809</v>
      </c>
      <c r="W444" s="307">
        <f>IFERROR(W442/H442,"0")+IFERROR(W443/H443,"0")</f>
        <v>3</v>
      </c>
      <c r="X444" s="307">
        <f>IFERROR(IF(X442="",0,X442),"0")+IFERROR(IF(X443="",0,X443),"0")</f>
        <v>2.2589999999999999E-2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10</v>
      </c>
      <c r="W445" s="307">
        <f>IFERROR(SUM(W442:W443),"0")</f>
        <v>12.600000000000001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500</v>
      </c>
      <c r="W457" s="306">
        <f>IFERROR(IF(V457="",0,CEILING((V457/$H457),1)*$H457),"")</f>
        <v>507</v>
      </c>
      <c r="X457" s="36">
        <f>IFERROR(IF(W457=0,"",ROUNDUP(W457/H457,0)*0.02175),"")</f>
        <v>1.4137499999999998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64.102564102564102</v>
      </c>
      <c r="W458" s="307">
        <f>IFERROR(W457/H457,"0")</f>
        <v>65</v>
      </c>
      <c r="X458" s="307">
        <f>IFERROR(IF(X457="",0,X457),"0")</f>
        <v>1.4137499999999998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500</v>
      </c>
      <c r="W459" s="307">
        <f>IFERROR(SUM(W457:W457),"0")</f>
        <v>507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17359.5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17496.939999999999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18507.645735120564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18653.160000000007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33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19332.645735120564</v>
      </c>
      <c r="W463" s="307">
        <f>GrossWeightTotalR+PalletQtyTotalR*25</f>
        <v>19478.160000000007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3507.7060074876158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3531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37.574470000000012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91.800000000000011</v>
      </c>
      <c r="D470" s="46">
        <f>IFERROR(W55*1,"0")+IFERROR(W56*1,"0")+IFERROR(W57*1,"0")+IFERROR(W58*1,"0")</f>
        <v>736.2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1808.3600000000001</v>
      </c>
      <c r="F470" s="46">
        <f>IFERROR(W128*1,"0")+IFERROR(W129*1,"0")+IFERROR(W130*1,"0")</f>
        <v>477.9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535.5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3108.5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447</v>
      </c>
      <c r="K470" s="299"/>
      <c r="L470" s="46">
        <f>IFERROR(W255*1,"0")+IFERROR(W256*1,"0")+IFERROR(W257*1,"0")+IFERROR(W258*1,"0")+IFERROR(W259*1,"0")+IFERROR(W260*1,"0")+IFERROR(W261*1,"0")+IFERROR(W265*1,"0")+IFERROR(W266*1,"0")</f>
        <v>64.800000000000011</v>
      </c>
      <c r="M470" s="46">
        <f>IFERROR(W271*1,"0")+IFERROR(W275*1,"0")+IFERROR(W276*1,"0")+IFERROR(W277*1,"0")+IFERROR(W281*1,"0")+IFERROR(W285*1,"0")</f>
        <v>966.96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6833.4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156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711.06000000000006</v>
      </c>
      <c r="Q470" s="46">
        <f>IFERROR(W378*1,"0")+IFERROR(W379*1,"0")+IFERROR(W383*1,"0")+IFERROR(W384*1,"0")+IFERROR(W385*1,"0")+IFERROR(W386*1,"0")+IFERROR(W387*1,"0")+IFERROR(W388*1,"0")+IFERROR(W389*1,"0")+IFERROR(W393*1,"0")</f>
        <v>136.5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843.36</v>
      </c>
      <c r="S470" s="46">
        <f>IFERROR(W432*1,"0")+IFERROR(W433*1,"0")+IFERROR(W437*1,"0")+IFERROR(W438*1,"0")+IFERROR(W442*1,"0")+IFERROR(W443*1,"0")+IFERROR(W447*1,"0")+IFERROR(W448*1,"0")</f>
        <v>72.599999999999994</v>
      </c>
      <c r="T470" s="46">
        <f>IFERROR(W453*1,"0")+IFERROR(W457*1,"0")</f>
        <v>507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2023-10-27T08:55:39Z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