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25,10,23 на 27,10,23 КИ\"/>
    </mc:Choice>
  </mc:AlternateContent>
  <xr:revisionPtr revIDLastSave="0" documentId="13_ncr:1_{305A810D-EEE2-478C-9498-4626556A94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V378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W317" i="1" s="1"/>
  <c r="M317" i="1"/>
  <c r="U314" i="1"/>
  <c r="U313" i="1"/>
  <c r="V312" i="1"/>
  <c r="V314" i="1" s="1"/>
  <c r="M312" i="1"/>
  <c r="U310" i="1"/>
  <c r="U309" i="1"/>
  <c r="V308" i="1"/>
  <c r="V310" i="1" s="1"/>
  <c r="M308" i="1"/>
  <c r="U306" i="1"/>
  <c r="U305" i="1"/>
  <c r="V304" i="1"/>
  <c r="W304" i="1" s="1"/>
  <c r="M304" i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V258" i="1"/>
  <c r="W258" i="1" s="1"/>
  <c r="V257" i="1"/>
  <c r="W257" i="1" s="1"/>
  <c r="M257" i="1"/>
  <c r="V256" i="1"/>
  <c r="W256" i="1" s="1"/>
  <c r="M256" i="1"/>
  <c r="U253" i="1"/>
  <c r="U252" i="1"/>
  <c r="V251" i="1"/>
  <c r="W251" i="1" s="1"/>
  <c r="M251" i="1"/>
  <c r="V250" i="1"/>
  <c r="W250" i="1" s="1"/>
  <c r="M250" i="1"/>
  <c r="V249" i="1"/>
  <c r="W249" i="1" s="1"/>
  <c r="M249" i="1"/>
  <c r="U247" i="1"/>
  <c r="U246" i="1"/>
  <c r="V245" i="1"/>
  <c r="W245" i="1" s="1"/>
  <c r="M245" i="1"/>
  <c r="V244" i="1"/>
  <c r="W244" i="1" s="1"/>
  <c r="V243" i="1"/>
  <c r="U241" i="1"/>
  <c r="U240" i="1"/>
  <c r="V239" i="1"/>
  <c r="W239" i="1" s="1"/>
  <c r="M239" i="1"/>
  <c r="V238" i="1"/>
  <c r="W238" i="1" s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M221" i="1"/>
  <c r="U219" i="1"/>
  <c r="U218" i="1"/>
  <c r="V217" i="1"/>
  <c r="V219" i="1" s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M199" i="1"/>
  <c r="U196" i="1"/>
  <c r="U195" i="1"/>
  <c r="V194" i="1"/>
  <c r="W194" i="1" s="1"/>
  <c r="M194" i="1"/>
  <c r="V193" i="1"/>
  <c r="V195" i="1" s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V169" i="1" s="1"/>
  <c r="M165" i="1"/>
  <c r="U163" i="1"/>
  <c r="U162" i="1"/>
  <c r="W161" i="1"/>
  <c r="V161" i="1"/>
  <c r="M161" i="1"/>
  <c r="V160" i="1"/>
  <c r="V163" i="1" s="1"/>
  <c r="U158" i="1"/>
  <c r="U157" i="1"/>
  <c r="W156" i="1"/>
  <c r="V156" i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V130" i="1"/>
  <c r="W130" i="1" s="1"/>
  <c r="M130" i="1"/>
  <c r="V129" i="1"/>
  <c r="W129" i="1" s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V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115" i="1" l="1"/>
  <c r="W308" i="1"/>
  <c r="W309" i="1" s="1"/>
  <c r="V309" i="1"/>
  <c r="W312" i="1"/>
  <c r="W313" i="1" s="1"/>
  <c r="V313" i="1"/>
  <c r="V102" i="1"/>
  <c r="W321" i="1"/>
  <c r="V33" i="1"/>
  <c r="W35" i="1"/>
  <c r="W36" i="1" s="1"/>
  <c r="V36" i="1"/>
  <c r="W39" i="1"/>
  <c r="W40" i="1" s="1"/>
  <c r="V40" i="1"/>
  <c r="W43" i="1"/>
  <c r="W44" i="1" s="1"/>
  <c r="V44" i="1"/>
  <c r="E482" i="1"/>
  <c r="V191" i="1"/>
  <c r="V225" i="1"/>
  <c r="L482" i="1"/>
  <c r="V279" i="1"/>
  <c r="V333" i="1"/>
  <c r="V457" i="1"/>
  <c r="U475" i="1"/>
  <c r="W59" i="1"/>
  <c r="W139" i="1"/>
  <c r="W252" i="1"/>
  <c r="V377" i="1"/>
  <c r="U476" i="1"/>
  <c r="V88" i="1"/>
  <c r="W91" i="1"/>
  <c r="W102" i="1" s="1"/>
  <c r="W105" i="1"/>
  <c r="W115" i="1" s="1"/>
  <c r="V123" i="1"/>
  <c r="V132" i="1"/>
  <c r="I482" i="1"/>
  <c r="W165" i="1"/>
  <c r="W169" i="1" s="1"/>
  <c r="W193" i="1"/>
  <c r="W195" i="1" s="1"/>
  <c r="V215" i="1"/>
  <c r="W217" i="1"/>
  <c r="W218" i="1" s="1"/>
  <c r="V218" i="1"/>
  <c r="W221" i="1"/>
  <c r="W225" i="1" s="1"/>
  <c r="V241" i="1"/>
  <c r="V240" i="1"/>
  <c r="W263" i="1"/>
  <c r="W272" i="1"/>
  <c r="W273" i="1" s="1"/>
  <c r="V273" i="1"/>
  <c r="W276" i="1"/>
  <c r="W279" i="1" s="1"/>
  <c r="W329" i="1"/>
  <c r="W333" i="1" s="1"/>
  <c r="V360" i="1"/>
  <c r="W370" i="1"/>
  <c r="W371" i="1" s="1"/>
  <c r="V371" i="1"/>
  <c r="W374" i="1"/>
  <c r="W377" i="1" s="1"/>
  <c r="V397" i="1"/>
  <c r="W436" i="1"/>
  <c r="W438" i="1" s="1"/>
  <c r="W454" i="1"/>
  <c r="W456" i="1" s="1"/>
  <c r="V456" i="1"/>
  <c r="W88" i="1"/>
  <c r="W151" i="1"/>
  <c r="H9" i="1"/>
  <c r="A10" i="1"/>
  <c r="V474" i="1"/>
  <c r="V473" i="1"/>
  <c r="V24" i="1"/>
  <c r="V32" i="1"/>
  <c r="V52" i="1"/>
  <c r="V59" i="1"/>
  <c r="V80" i="1"/>
  <c r="V89" i="1"/>
  <c r="V103" i="1"/>
  <c r="V116" i="1"/>
  <c r="V124" i="1"/>
  <c r="V131" i="1"/>
  <c r="V139" i="1"/>
  <c r="V152" i="1"/>
  <c r="V157" i="1"/>
  <c r="V162" i="1"/>
  <c r="V170" i="1"/>
  <c r="V190" i="1"/>
  <c r="V196" i="1"/>
  <c r="V226" i="1"/>
  <c r="V235" i="1"/>
  <c r="W228" i="1"/>
  <c r="W234" i="1" s="1"/>
  <c r="V247" i="1"/>
  <c r="W243" i="1"/>
  <c r="W246" i="1" s="1"/>
  <c r="V246" i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W240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W477" i="1" l="1"/>
  <c r="V472" i="1"/>
  <c r="V476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<sst xmlns="http://schemas.openxmlformats.org/spreadsheetml/2006/main" count="1717" uniqueCount="647">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</sst>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482"/>
  <sheetViews>
    <sheetView showGridLines="0" tabSelected="1" topLeftCell="A4" zoomScaleNormal="100" zoomScaleSheetLayoutView="100" workbookViewId="0">
      <selection activeCell="A63" sqref="A63:XFD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48" t="s">
        <v>0</v>
      </c>
      <c r="E1" s="349"/>
      <c r="F1" s="349"/>
      <c r="G1" s="13" t="s">
        <v>1</v>
      </c>
      <c r="H1" s="348" t="s">
        <v>2</v>
      </c>
      <c r="I1" s="349"/>
      <c r="J1" s="349"/>
      <c r="K1" s="349"/>
      <c r="L1" s="349"/>
      <c r="M1" s="349"/>
      <c r="N1" s="349"/>
      <c r="O1" s="633" t="s">
        <v>3</v>
      </c>
      <c r="P1" s="349"/>
      <c r="Q1" s="34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5" t="s">
        <v>8</v>
      </c>
      <c r="B5" s="323"/>
      <c r="C5" s="324"/>
      <c r="D5" s="382"/>
      <c r="E5" s="384"/>
      <c r="F5" s="617" t="s">
        <v>9</v>
      </c>
      <c r="G5" s="324"/>
      <c r="H5" s="382"/>
      <c r="I5" s="383"/>
      <c r="J5" s="383"/>
      <c r="K5" s="384"/>
      <c r="M5" s="25" t="s">
        <v>10</v>
      </c>
      <c r="N5" s="436">
        <v>45226</v>
      </c>
      <c r="O5" s="395"/>
      <c r="Q5" s="636" t="s">
        <v>11</v>
      </c>
      <c r="R5" s="357"/>
      <c r="S5" s="515" t="s">
        <v>12</v>
      </c>
      <c r="T5" s="395"/>
      <c r="Y5" s="52"/>
      <c r="Z5" s="52"/>
      <c r="AA5" s="52"/>
    </row>
    <row r="6" spans="1:28" s="309" customFormat="1" ht="24" customHeight="1" x14ac:dyDescent="0.2">
      <c r="A6" s="445" t="s">
        <v>13</v>
      </c>
      <c r="B6" s="323"/>
      <c r="C6" s="324"/>
      <c r="D6" s="393" t="s">
        <v>631</v>
      </c>
      <c r="E6" s="394"/>
      <c r="F6" s="394"/>
      <c r="G6" s="394"/>
      <c r="H6" s="394"/>
      <c r="I6" s="394"/>
      <c r="J6" s="394"/>
      <c r="K6" s="395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Пятница</v>
      </c>
      <c r="O6" s="320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3" t="str">
        <f>IFERROR(VLOOKUP(DeliveryAddress,Table,3,0),1)</f>
        <v>2</v>
      </c>
      <c r="E7" s="524"/>
      <c r="F7" s="524"/>
      <c r="G7" s="524"/>
      <c r="H7" s="524"/>
      <c r="I7" s="524"/>
      <c r="J7" s="524"/>
      <c r="K7" s="525"/>
      <c r="M7" s="25"/>
      <c r="N7" s="43"/>
      <c r="O7" s="43"/>
      <c r="Q7" s="316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0" t="s">
        <v>18</v>
      </c>
      <c r="B8" s="326"/>
      <c r="C8" s="327"/>
      <c r="D8" s="536"/>
      <c r="E8" s="537"/>
      <c r="F8" s="537"/>
      <c r="G8" s="537"/>
      <c r="H8" s="537"/>
      <c r="I8" s="537"/>
      <c r="J8" s="537"/>
      <c r="K8" s="538"/>
      <c r="M8" s="25" t="s">
        <v>19</v>
      </c>
      <c r="N8" s="573">
        <v>0.33333333333333331</v>
      </c>
      <c r="O8" s="395"/>
      <c r="Q8" s="316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61"/>
      <c r="E9" s="336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6"/>
      <c r="O9" s="395"/>
      <c r="Q9" s="316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61"/>
      <c r="E10" s="336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8" t="str">
        <f>IFERROR(VLOOKUP($D$10,Proxy,2,FALSE),"")</f>
        <v/>
      </c>
      <c r="I10" s="316"/>
      <c r="J10" s="316"/>
      <c r="K10" s="316"/>
      <c r="M10" s="27" t="s">
        <v>21</v>
      </c>
      <c r="N10" s="573"/>
      <c r="O10" s="395"/>
      <c r="R10" s="25" t="s">
        <v>22</v>
      </c>
      <c r="S10" s="553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3"/>
      <c r="O11" s="395"/>
      <c r="R11" s="25" t="s">
        <v>26</v>
      </c>
      <c r="S11" s="576" t="s">
        <v>27</v>
      </c>
      <c r="T11" s="577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3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2"/>
      <c r="O12" s="525"/>
      <c r="P12" s="24"/>
      <c r="R12" s="25"/>
      <c r="S12" s="349"/>
      <c r="T12" s="316"/>
      <c r="Y12" s="52"/>
      <c r="Z12" s="52"/>
      <c r="AA12" s="52"/>
    </row>
    <row r="13" spans="1:28" s="309" customFormat="1" ht="23.25" customHeight="1" x14ac:dyDescent="0.2">
      <c r="A13" s="533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576"/>
      <c r="O13" s="577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3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5" t="s">
        <v>34</v>
      </c>
      <c r="N15" s="349"/>
      <c r="O15" s="349"/>
      <c r="P15" s="349"/>
      <c r="Q15" s="34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6"/>
      <c r="N16" s="486"/>
      <c r="O16" s="486"/>
      <c r="P16" s="486"/>
      <c r="Q16" s="486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0" t="s">
        <v>35</v>
      </c>
      <c r="B17" s="330" t="s">
        <v>36</v>
      </c>
      <c r="C17" s="458" t="s">
        <v>37</v>
      </c>
      <c r="D17" s="330" t="s">
        <v>38</v>
      </c>
      <c r="E17" s="388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87"/>
      <c r="O17" s="387"/>
      <c r="P17" s="387"/>
      <c r="Q17" s="388"/>
      <c r="R17" s="585" t="s">
        <v>47</v>
      </c>
      <c r="S17" s="324"/>
      <c r="T17" s="330" t="s">
        <v>48</v>
      </c>
      <c r="U17" s="330" t="s">
        <v>49</v>
      </c>
      <c r="V17" s="643" t="s">
        <v>50</v>
      </c>
      <c r="W17" s="330" t="s">
        <v>51</v>
      </c>
      <c r="X17" s="402" t="s">
        <v>52</v>
      </c>
      <c r="Y17" s="402" t="s">
        <v>53</v>
      </c>
      <c r="Z17" s="402" t="s">
        <v>54</v>
      </c>
      <c r="AA17" s="403"/>
      <c r="AB17" s="404"/>
      <c r="AC17" s="540"/>
      <c r="AZ17" s="418" t="s">
        <v>55</v>
      </c>
    </row>
    <row r="18" spans="1:52" ht="14.25" customHeight="1" x14ac:dyDescent="0.2">
      <c r="A18" s="331"/>
      <c r="B18" s="331"/>
      <c r="C18" s="331"/>
      <c r="D18" s="389"/>
      <c r="E18" s="391"/>
      <c r="F18" s="331"/>
      <c r="G18" s="331"/>
      <c r="H18" s="331"/>
      <c r="I18" s="331"/>
      <c r="J18" s="331"/>
      <c r="K18" s="331"/>
      <c r="L18" s="331"/>
      <c r="M18" s="389"/>
      <c r="N18" s="390"/>
      <c r="O18" s="390"/>
      <c r="P18" s="390"/>
      <c r="Q18" s="391"/>
      <c r="R18" s="308" t="s">
        <v>56</v>
      </c>
      <c r="S18" s="308" t="s">
        <v>57</v>
      </c>
      <c r="T18" s="331"/>
      <c r="U18" s="331"/>
      <c r="V18" s="644"/>
      <c r="W18" s="331"/>
      <c r="X18" s="639"/>
      <c r="Y18" s="639"/>
      <c r="Z18" s="405"/>
      <c r="AA18" s="406"/>
      <c r="AB18" s="407"/>
      <c r="AC18" s="541"/>
      <c r="AZ18" s="316"/>
    </row>
    <row r="19" spans="1:52" ht="27.75" hidden="1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hidden="1" customHeight="1" x14ac:dyDescent="0.25">
      <c r="A20" s="38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hidden="1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hidden="1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hidden="1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hidden="1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hidden="1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hidden="1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hidden="1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hidden="1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hidden="1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hidden="1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hidden="1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hidden="1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hidden="1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hidden="1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hidden="1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idden="1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hidden="1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hidden="1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hidden="1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hidden="1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hidden="1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hidden="1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hidden="1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2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hidden="1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hidden="1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hidden="1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hidden="1" customHeight="1" x14ac:dyDescent="0.25">
      <c r="A47" s="381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hidden="1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30</v>
      </c>
      <c r="V49" s="312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90</v>
      </c>
      <c r="V50" s="312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36.111111111111107</v>
      </c>
      <c r="V51" s="313">
        <f>IFERROR(V49/H49,"0")+IFERROR(V50/H50,"0")</f>
        <v>37</v>
      </c>
      <c r="W51" s="313">
        <f>IFERROR(IF(W49="",0,W49),"0")+IFERROR(IF(W50="",0,W50),"0")</f>
        <v>0.32127000000000006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120</v>
      </c>
      <c r="V52" s="313">
        <f>IFERROR(SUM(V49:V50),"0")</f>
        <v>124.20000000000002</v>
      </c>
      <c r="W52" s="38"/>
      <c r="X52" s="314"/>
      <c r="Y52" s="314"/>
    </row>
    <row r="53" spans="1:52" ht="16.5" hidden="1" customHeight="1" x14ac:dyDescent="0.25">
      <c r="A53" s="381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hidden="1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hidden="1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612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200</v>
      </c>
      <c r="V56" s="312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1350</v>
      </c>
      <c r="V57" s="312">
        <f>IFERROR(IF(U57="",0,CEILING((U57/$H57),1)*$H57),"")</f>
        <v>1350</v>
      </c>
      <c r="W57" s="37">
        <f>IFERROR(IF(V57=0,"",ROUNDUP(V57/H57,0)*0.00937),"")</f>
        <v>2.8109999999999999</v>
      </c>
      <c r="X57" s="57"/>
      <c r="Y57" s="58"/>
      <c r="AC57" s="59"/>
      <c r="AZ57" s="74" t="s">
        <v>1</v>
      </c>
    </row>
    <row r="58" spans="1:52" ht="27" hidden="1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5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318.51851851851853</v>
      </c>
      <c r="V59" s="313">
        <f>IFERROR(V55/H55,"0")+IFERROR(V56/H56,"0")+IFERROR(V57/H57,"0")+IFERROR(V58/H58,"0")</f>
        <v>319</v>
      </c>
      <c r="W59" s="313">
        <f>IFERROR(IF(W55="",0,W55),"0")+IFERROR(IF(W56="",0,W56),"0")+IFERROR(IF(W57="",0,W57),"0")+IFERROR(IF(W58="",0,W58),"0")</f>
        <v>3.2242500000000001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1550</v>
      </c>
      <c r="V60" s="313">
        <f>IFERROR(SUM(V55:V58),"0")</f>
        <v>1555.2</v>
      </c>
      <c r="W60" s="38"/>
      <c r="X60" s="314"/>
      <c r="Y60" s="314"/>
    </row>
    <row r="61" spans="1:52" ht="16.5" hidden="1" customHeight="1" x14ac:dyDescent="0.25">
      <c r="A61" s="381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hidden="1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1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20</v>
      </c>
      <c r="V63" s="312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100</v>
      </c>
      <c r="V64" s="312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220</v>
      </c>
      <c r="V65" s="312">
        <f t="shared" si="2"/>
        <v>226.8</v>
      </c>
      <c r="W65" s="37">
        <f>IFERROR(IF(V65=0,"",ROUNDUP(V65/H65,0)*0.02175),"")</f>
        <v>0.45674999999999999</v>
      </c>
      <c r="X65" s="57"/>
      <c r="Y65" s="58"/>
      <c r="AC65" s="59"/>
      <c r="AZ65" s="78" t="s">
        <v>1</v>
      </c>
    </row>
    <row r="66" spans="1:52" ht="16.5" hidden="1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25</v>
      </c>
      <c r="V67" s="312">
        <f t="shared" si="2"/>
        <v>27</v>
      </c>
      <c r="W67" s="37">
        <f>IFERROR(IF(V67=0,"",ROUNDUP(V67/H67,0)*0.00753),"")</f>
        <v>6.7769999999999997E-2</v>
      </c>
      <c r="X67" s="57"/>
      <c r="Y67" s="58"/>
      <c r="AC67" s="59"/>
      <c r="AZ67" s="80" t="s">
        <v>1</v>
      </c>
    </row>
    <row r="68" spans="1:52" ht="27" hidden="1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1120</v>
      </c>
      <c r="V69" s="312">
        <f t="shared" si="2"/>
        <v>1120</v>
      </c>
      <c r="W69" s="37">
        <f t="shared" si="3"/>
        <v>2.6236000000000002</v>
      </c>
      <c r="X69" s="57"/>
      <c r="Y69" s="58"/>
      <c r="AC69" s="59"/>
      <c r="AZ69" s="82" t="s">
        <v>1</v>
      </c>
    </row>
    <row r="70" spans="1:52" ht="27" hidden="1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hidden="1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hidden="1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270</v>
      </c>
      <c r="V73" s="312">
        <f t="shared" si="2"/>
        <v>270</v>
      </c>
      <c r="W73" s="37">
        <f t="shared" si="3"/>
        <v>0.56220000000000003</v>
      </c>
      <c r="X73" s="57"/>
      <c r="Y73" s="58"/>
      <c r="AC73" s="59"/>
      <c r="AZ73" s="86" t="s">
        <v>1</v>
      </c>
    </row>
    <row r="74" spans="1:52" ht="27" hidden="1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500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hidden="1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hidden="1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225</v>
      </c>
      <c r="V77" s="312">
        <f t="shared" si="2"/>
        <v>225</v>
      </c>
      <c r="W77" s="37">
        <f>IFERROR(IF(V77=0,"",ROUNDUP(V77/H77,0)*0.00937),"")</f>
        <v>0.46849999999999997</v>
      </c>
      <c r="X77" s="57"/>
      <c r="Y77" s="58"/>
      <c r="AC77" s="59"/>
      <c r="AZ77" s="90" t="s">
        <v>1</v>
      </c>
    </row>
    <row r="78" spans="1:52" ht="16.5" hidden="1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429.74867724867727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432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4.4398200000000001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1980</v>
      </c>
      <c r="V80" s="313">
        <f>IFERROR(SUM(V63:V78),"0")</f>
        <v>1999.2</v>
      </c>
      <c r="W80" s="38"/>
      <c r="X80" s="314"/>
      <c r="Y80" s="314"/>
    </row>
    <row r="81" spans="1:52" ht="14.25" hidden="1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hidden="1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595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hidden="1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hidden="1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hidden="1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72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hidden="1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hidden="1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0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idden="1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hidden="1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hidden="1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hidden="1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0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hidden="1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3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hidden="1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hidden="1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hidden="1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hidden="1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hidden="1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hidden="1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hidden="1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hidden="1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hidden="1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hidden="1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hidden="1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hidden="1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hidden="1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54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hidden="1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hidden="1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33</v>
      </c>
      <c r="V109" s="312">
        <f t="shared" si="6"/>
        <v>34.32</v>
      </c>
      <c r="W109" s="37">
        <f>IFERROR(IF(V109=0,"",ROUNDUP(V109/H109,0)*0.00753),"")</f>
        <v>9.7890000000000005E-2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5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360</v>
      </c>
      <c r="V110" s="312">
        <f t="shared" si="6"/>
        <v>361.8</v>
      </c>
      <c r="W110" s="37">
        <f>IFERROR(IF(V110=0,"",ROUNDUP(V110/H110,0)*0.00753),"")</f>
        <v>1.00902</v>
      </c>
      <c r="X110" s="57"/>
      <c r="Y110" s="58"/>
      <c r="AC110" s="59"/>
      <c r="AZ110" s="114" t="s">
        <v>1</v>
      </c>
    </row>
    <row r="111" spans="1:52" ht="27" hidden="1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1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hidden="1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35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hidden="1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hidden="1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157.73809523809521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159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1.3679100000000002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493</v>
      </c>
      <c r="V116" s="313">
        <f>IFERROR(SUM(V105:V114),"0")</f>
        <v>496.92</v>
      </c>
      <c r="W116" s="38"/>
      <c r="X116" s="314"/>
      <c r="Y116" s="314"/>
    </row>
    <row r="117" spans="1:52" ht="14.25" hidden="1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hidden="1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50</v>
      </c>
      <c r="V119" s="312">
        <f>IFERROR(IF(U119="",0,CEILING((U119/$H119),1)*$H119),"")</f>
        <v>56.699999999999996</v>
      </c>
      <c r="W119" s="37">
        <f>IFERROR(IF(V119=0,"",ROUNDUP(V119/H119,0)*0.02175),"")</f>
        <v>0.15225</v>
      </c>
      <c r="X119" s="57"/>
      <c r="Y119" s="58"/>
      <c r="AC119" s="59"/>
      <c r="AZ119" s="120" t="s">
        <v>1</v>
      </c>
    </row>
    <row r="120" spans="1:52" ht="27" hidden="1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79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hidden="1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hidden="1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21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6.1728395061728394</v>
      </c>
      <c r="V123" s="313">
        <f>IFERROR(V118/H118,"0")+IFERROR(V119/H119,"0")+IFERROR(V120/H120,"0")+IFERROR(V121/H121,"0")+IFERROR(V122/H122,"0")</f>
        <v>7</v>
      </c>
      <c r="W123" s="313">
        <f>IFERROR(IF(W118="",0,W118),"0")+IFERROR(IF(W119="",0,W119),"0")+IFERROR(IF(W120="",0,W120),"0")+IFERROR(IF(W121="",0,W121),"0")+IFERROR(IF(W122="",0,W122),"0")</f>
        <v>0.15225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50</v>
      </c>
      <c r="V124" s="313">
        <f>IFERROR(SUM(V118:V122),"0")</f>
        <v>56.699999999999996</v>
      </c>
      <c r="W124" s="38"/>
      <c r="X124" s="314"/>
      <c r="Y124" s="314"/>
    </row>
    <row r="125" spans="1:52" ht="16.5" hidden="1" customHeight="1" x14ac:dyDescent="0.25">
      <c r="A125" s="381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hidden="1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200</v>
      </c>
      <c r="V127" s="312">
        <f>IFERROR(IF(U127="",0,CEILING((U127/$H127),1)*$H127),"")</f>
        <v>202.5</v>
      </c>
      <c r="W127" s="37">
        <f>IFERROR(IF(V127=0,"",ROUNDUP(V127/H127,0)*0.02175),"")</f>
        <v>0.54374999999999996</v>
      </c>
      <c r="X127" s="57"/>
      <c r="Y127" s="58"/>
      <c r="AC127" s="59"/>
      <c r="AZ127" s="124" t="s">
        <v>1</v>
      </c>
    </row>
    <row r="128" spans="1:52" ht="16.5" hidden="1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608</v>
      </c>
      <c r="V129" s="312">
        <f>IFERROR(IF(U129="",0,CEILING((U129/$H129),1)*$H129),"")</f>
        <v>610.20000000000005</v>
      </c>
      <c r="W129" s="37">
        <f>IFERROR(IF(V129=0,"",ROUNDUP(V129/H129,0)*0.00753),"")</f>
        <v>1.7017800000000001</v>
      </c>
      <c r="X129" s="57"/>
      <c r="Y129" s="58"/>
      <c r="AC129" s="59"/>
      <c r="AZ129" s="126" t="s">
        <v>1</v>
      </c>
    </row>
    <row r="130" spans="1:52" ht="16.5" hidden="1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6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249.87654320987653</v>
      </c>
      <c r="V131" s="313">
        <f>IFERROR(V127/H127,"0")+IFERROR(V128/H128,"0")+IFERROR(V129/H129,"0")+IFERROR(V130/H130,"0")</f>
        <v>251</v>
      </c>
      <c r="W131" s="313">
        <f>IFERROR(IF(W127="",0,W127),"0")+IFERROR(IF(W128="",0,W128),"0")+IFERROR(IF(W129="",0,W129),"0")+IFERROR(IF(W130="",0,W130),"0")</f>
        <v>2.24553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808</v>
      </c>
      <c r="V132" s="313">
        <f>IFERROR(SUM(V127:V130),"0")</f>
        <v>812.7</v>
      </c>
      <c r="W132" s="38"/>
      <c r="X132" s="314"/>
      <c r="Y132" s="314"/>
    </row>
    <row r="133" spans="1:52" ht="27.75" hidden="1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hidden="1" customHeight="1" x14ac:dyDescent="0.25">
      <c r="A134" s="381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hidden="1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hidden="1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hidden="1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hidden="1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hidden="1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hidden="1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hidden="1" customHeight="1" x14ac:dyDescent="0.25">
      <c r="A141" s="381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hidden="1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hidden="1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hidden="1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70</v>
      </c>
      <c r="V145" s="312">
        <f t="shared" si="7"/>
        <v>71.400000000000006</v>
      </c>
      <c r="W145" s="37">
        <f>IFERROR(IF(V145=0,"",ROUNDUP(V145/H145,0)*0.00753),"")</f>
        <v>0.12801000000000001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105</v>
      </c>
      <c r="V146" s="312">
        <f t="shared" si="7"/>
        <v>105</v>
      </c>
      <c r="W146" s="37">
        <f>IFERROR(IF(V146=0,"",ROUNDUP(V146/H146,0)*0.00502),"")</f>
        <v>0.251</v>
      </c>
      <c r="X146" s="57"/>
      <c r="Y146" s="58"/>
      <c r="AC146" s="59"/>
      <c r="AZ146" s="134" t="s">
        <v>1</v>
      </c>
    </row>
    <row r="147" spans="1:52" ht="27" hidden="1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35</v>
      </c>
      <c r="V148" s="312">
        <f t="shared" si="7"/>
        <v>35.700000000000003</v>
      </c>
      <c r="W148" s="37">
        <f>IFERROR(IF(V148=0,"",ROUNDUP(V148/H148,0)*0.00502),"")</f>
        <v>8.5339999999999999E-2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193</v>
      </c>
      <c r="V149" s="312">
        <f t="shared" si="7"/>
        <v>193.20000000000002</v>
      </c>
      <c r="W149" s="37">
        <f>IFERROR(IF(V149=0,"",ROUNDUP(V149/H149,0)*0.00502),"")</f>
        <v>0.46184000000000003</v>
      </c>
      <c r="X149" s="57"/>
      <c r="Y149" s="58"/>
      <c r="AC149" s="59"/>
      <c r="AZ149" s="137" t="s">
        <v>1</v>
      </c>
    </row>
    <row r="150" spans="1:52" ht="27" hidden="1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175.23809523809521</v>
      </c>
      <c r="V151" s="313">
        <f>IFERROR(V143/H143,"0")+IFERROR(V144/H144,"0")+IFERROR(V145/H145,"0")+IFERROR(V146/H146,"0")+IFERROR(V147/H147,"0")+IFERROR(V148/H148,"0")+IFERROR(V149/H149,"0")+IFERROR(V150/H150,"0")</f>
        <v>176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0.92619000000000007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403</v>
      </c>
      <c r="V152" s="313">
        <f>IFERROR(SUM(V143:V150),"0")</f>
        <v>405.30000000000007</v>
      </c>
      <c r="W152" s="38"/>
      <c r="X152" s="314"/>
      <c r="Y152" s="314"/>
    </row>
    <row r="153" spans="1:52" ht="16.5" hidden="1" customHeight="1" x14ac:dyDescent="0.25">
      <c r="A153" s="381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hidden="1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150</v>
      </c>
      <c r="V155" s="312">
        <f>IFERROR(IF(U155="",0,CEILING((U155/$H155),1)*$H155),"")</f>
        <v>151.20000000000002</v>
      </c>
      <c r="W155" s="37">
        <f>IFERROR(IF(V155=0,"",ROUNDUP(V155/H155,0)*0.02175),"")</f>
        <v>0.30449999999999999</v>
      </c>
      <c r="X155" s="57"/>
      <c r="Y155" s="58"/>
      <c r="AC155" s="59"/>
      <c r="AZ155" s="139" t="s">
        <v>1</v>
      </c>
    </row>
    <row r="156" spans="1:52" ht="27" hidden="1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13.888888888888888</v>
      </c>
      <c r="V157" s="313">
        <f>IFERROR(V155/H155,"0")+IFERROR(V156/H156,"0")</f>
        <v>14</v>
      </c>
      <c r="W157" s="313">
        <f>IFERROR(IF(W155="",0,W155),"0")+IFERROR(IF(W156="",0,W156),"0")</f>
        <v>0.30449999999999999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150</v>
      </c>
      <c r="V158" s="313">
        <f>IFERROR(SUM(V155:V156),"0")</f>
        <v>151.20000000000002</v>
      </c>
      <c r="W158" s="38"/>
      <c r="X158" s="314"/>
      <c r="Y158" s="314"/>
    </row>
    <row r="159" spans="1:52" ht="14.25" hidden="1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0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20</v>
      </c>
      <c r="V160" s="312">
        <f>IFERROR(IF(U160="",0,CEILING((U160/$H160),1)*$H160),"")</f>
        <v>21.6</v>
      </c>
      <c r="W160" s="37">
        <f>IFERROR(IF(V160=0,"",ROUNDUP(V160/H160,0)*0.02175),"")</f>
        <v>4.3499999999999997E-2</v>
      </c>
      <c r="X160" s="57"/>
      <c r="Y160" s="58"/>
      <c r="AC160" s="59"/>
      <c r="AZ160" s="141" t="s">
        <v>1</v>
      </c>
    </row>
    <row r="161" spans="1:52" ht="16.5" hidden="1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1.8518518518518516</v>
      </c>
      <c r="V162" s="313">
        <f>IFERROR(V160/H160,"0")+IFERROR(V161/H161,"0")</f>
        <v>2</v>
      </c>
      <c r="W162" s="313">
        <f>IFERROR(IF(W160="",0,W160),"0")+IFERROR(IF(W161="",0,W161),"0")</f>
        <v>4.3499999999999997E-2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20</v>
      </c>
      <c r="V163" s="313">
        <f>IFERROR(SUM(V160:V161),"0")</f>
        <v>21.6</v>
      </c>
      <c r="W163" s="38"/>
      <c r="X163" s="314"/>
      <c r="Y163" s="314"/>
    </row>
    <row r="164" spans="1:52" ht="14.25" hidden="1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hidden="1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hidden="1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50</v>
      </c>
      <c r="V167" s="312">
        <f>IFERROR(IF(U167="",0,CEILING((U167/$H167),1)*$H167),"")</f>
        <v>54</v>
      </c>
      <c r="W167" s="37">
        <f>IFERROR(IF(V167=0,"",ROUNDUP(V167/H167,0)*0.00937),"")</f>
        <v>9.3700000000000006E-2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50</v>
      </c>
      <c r="V168" s="312">
        <f>IFERROR(IF(U168="",0,CEILING((U168/$H168),1)*$H168),"")</f>
        <v>54</v>
      </c>
      <c r="W168" s="37">
        <f>IFERROR(IF(V168=0,"",ROUNDUP(V168/H168,0)*0.00937),"")</f>
        <v>9.3700000000000006E-2</v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18.518518518518519</v>
      </c>
      <c r="V169" s="313">
        <f>IFERROR(V165/H165,"0")+IFERROR(V166/H166,"0")+IFERROR(V167/H167,"0")+IFERROR(V168/H168,"0")</f>
        <v>20</v>
      </c>
      <c r="W169" s="313">
        <f>IFERROR(IF(W165="",0,W165),"0")+IFERROR(IF(W166="",0,W166),"0")+IFERROR(IF(W167="",0,W167),"0")+IFERROR(IF(W168="",0,W168),"0")</f>
        <v>0.18740000000000001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100</v>
      </c>
      <c r="V170" s="313">
        <f>IFERROR(SUM(V165:V168),"0")</f>
        <v>108</v>
      </c>
      <c r="W170" s="38"/>
      <c r="X170" s="314"/>
      <c r="Y170" s="314"/>
    </row>
    <row r="171" spans="1:52" ht="14.25" hidden="1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hidden="1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5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200</v>
      </c>
      <c r="V173" s="312">
        <f t="shared" si="8"/>
        <v>200.1</v>
      </c>
      <c r="W173" s="37">
        <f>IFERROR(IF(V173=0,"",ROUNDUP(V173/H173,0)*0.02175),"")</f>
        <v>0.50024999999999997</v>
      </c>
      <c r="X173" s="57"/>
      <c r="Y173" s="58"/>
      <c r="AC173" s="59"/>
      <c r="AZ173" s="148" t="s">
        <v>1</v>
      </c>
    </row>
    <row r="174" spans="1:52" ht="27" hidden="1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20</v>
      </c>
      <c r="V175" s="312">
        <f t="shared" si="8"/>
        <v>20</v>
      </c>
      <c r="W175" s="37">
        <f>IFERROR(IF(V175=0,"",ROUNDUP(V175/H175,0)*0.01196),"")</f>
        <v>5.9799999999999999E-2</v>
      </c>
      <c r="X175" s="57"/>
      <c r="Y175" s="58"/>
      <c r="AC175" s="59"/>
      <c r="AZ175" s="150" t="s">
        <v>1</v>
      </c>
    </row>
    <row r="176" spans="1:52" ht="27" hidden="1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hidden="1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hidden="1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7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240</v>
      </c>
      <c r="V179" s="312">
        <f t="shared" si="8"/>
        <v>240</v>
      </c>
      <c r="W179" s="37">
        <f>IFERROR(IF(V179=0,"",ROUNDUP(V179/H179,0)*0.00753),"")</f>
        <v>0.753</v>
      </c>
      <c r="X179" s="57"/>
      <c r="Y179" s="58"/>
      <c r="AC179" s="59"/>
      <c r="AZ179" s="154" t="s">
        <v>1</v>
      </c>
    </row>
    <row r="180" spans="1:52" ht="27" hidden="1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3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hidden="1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50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320</v>
      </c>
      <c r="V182" s="312">
        <f t="shared" si="8"/>
        <v>321.59999999999997</v>
      </c>
      <c r="W182" s="37">
        <f>IFERROR(IF(V182=0,"",ROUNDUP(V182/H182,0)*0.00753),"")</f>
        <v>1.00902</v>
      </c>
      <c r="X182" s="57"/>
      <c r="Y182" s="58"/>
      <c r="AC182" s="59"/>
      <c r="AZ182" s="157" t="s">
        <v>1</v>
      </c>
    </row>
    <row r="183" spans="1:52" ht="27" hidden="1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9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hidden="1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360</v>
      </c>
      <c r="V185" s="312">
        <f t="shared" si="8"/>
        <v>360</v>
      </c>
      <c r="W185" s="37">
        <f t="shared" si="9"/>
        <v>1.1294999999999999</v>
      </c>
      <c r="X185" s="57"/>
      <c r="Y185" s="58"/>
      <c r="AC185" s="59"/>
      <c r="AZ185" s="160" t="s">
        <v>1</v>
      </c>
    </row>
    <row r="186" spans="1:52" ht="27" hidden="1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3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hidden="1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5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hidden="1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80</v>
      </c>
      <c r="V189" s="312">
        <f t="shared" si="8"/>
        <v>81.599999999999994</v>
      </c>
      <c r="W189" s="37">
        <f t="shared" si="9"/>
        <v>0.25602000000000003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444.65517241379308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446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3.7075900000000002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1220</v>
      </c>
      <c r="V191" s="313">
        <f>IFERROR(SUM(V172:V189),"0")</f>
        <v>1223.3</v>
      </c>
      <c r="W191" s="38"/>
      <c r="X191" s="314"/>
      <c r="Y191" s="314"/>
    </row>
    <row r="192" spans="1:52" ht="14.25" hidden="1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0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12</v>
      </c>
      <c r="V193" s="312">
        <f>IFERROR(IF(U193="",0,CEILING((U193/$H193),1)*$H193),"")</f>
        <v>12</v>
      </c>
      <c r="W193" s="37">
        <f>IFERROR(IF(V193=0,"",ROUNDUP(V193/H193,0)*0.00753),"")</f>
        <v>3.7650000000000003E-2</v>
      </c>
      <c r="X193" s="57"/>
      <c r="Y193" s="58"/>
      <c r="AC193" s="59"/>
      <c r="AZ193" s="165" t="s">
        <v>1</v>
      </c>
    </row>
    <row r="194" spans="1:52" ht="27" hidden="1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5</v>
      </c>
      <c r="V195" s="313">
        <f>IFERROR(V193/H193,"0")+IFERROR(V194/H194,"0")</f>
        <v>5</v>
      </c>
      <c r="W195" s="313">
        <f>IFERROR(IF(W193="",0,W193),"0")+IFERROR(IF(W194="",0,W194),"0")</f>
        <v>3.7650000000000003E-2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12</v>
      </c>
      <c r="V196" s="313">
        <f>IFERROR(SUM(V193:V194),"0")</f>
        <v>12</v>
      </c>
      <c r="W196" s="38"/>
      <c r="X196" s="314"/>
      <c r="Y196" s="314"/>
    </row>
    <row r="197" spans="1:52" ht="16.5" hidden="1" customHeight="1" x14ac:dyDescent="0.25">
      <c r="A197" s="381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hidden="1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hidden="1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hidden="1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hidden="1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hidden="1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hidden="1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hidden="1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hidden="1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hidden="1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hidden="1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hidden="1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hidden="1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hidden="1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hidden="1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hidden="1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hidden="1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4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hidden="1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hidden="1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hidden="1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hidden="1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hidden="1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hidden="1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hidden="1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hidden="1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hidden="1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4</v>
      </c>
      <c r="V223" s="312">
        <f>IFERROR(IF(U223="",0,CEILING((U223/$H223),1)*$H223),"")</f>
        <v>4.2</v>
      </c>
      <c r="W223" s="37">
        <f>IFERROR(IF(V223=0,"",ROUNDUP(V223/H223,0)*0.00502),"")</f>
        <v>1.004E-2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105</v>
      </c>
      <c r="V224" s="312">
        <f>IFERROR(IF(U224="",0,CEILING((U224/$H224),1)*$H224),"")</f>
        <v>105</v>
      </c>
      <c r="W224" s="37">
        <f>IFERROR(IF(V224=0,"",ROUNDUP(V224/H224,0)*0.00502),"")</f>
        <v>0.251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51.904761904761905</v>
      </c>
      <c r="V225" s="313">
        <f>IFERROR(V221/H221,"0")+IFERROR(V222/H222,"0")+IFERROR(V223/H223,"0")+IFERROR(V224/H224,"0")</f>
        <v>52</v>
      </c>
      <c r="W225" s="313">
        <f>IFERROR(IF(W221="",0,W221),"0")+IFERROR(IF(W222="",0,W222),"0")+IFERROR(IF(W223="",0,W223),"0")+IFERROR(IF(W224="",0,W224),"0")</f>
        <v>0.26103999999999999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109</v>
      </c>
      <c r="V226" s="313">
        <f>IFERROR(SUM(V221:V224),"0")</f>
        <v>109.2</v>
      </c>
      <c r="W226" s="38"/>
      <c r="X226" s="314"/>
      <c r="Y226" s="314"/>
    </row>
    <row r="227" spans="1:52" ht="14.25" hidden="1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hidden="1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hidden="1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hidden="1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hidden="1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hidden="1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hidden="1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hidden="1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hidden="1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hidden="1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hidden="1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150</v>
      </c>
      <c r="V238" s="312">
        <f>IFERROR(IF(U238="",0,CEILING((U238/$H238),1)*$H238),"")</f>
        <v>156</v>
      </c>
      <c r="W238" s="37">
        <f>IFERROR(IF(V238=0,"",ROUNDUP(V238/H238,0)*0.02175),"")</f>
        <v>0.43499999999999994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23.992673992673993</v>
      </c>
      <c r="V240" s="313">
        <f>IFERROR(V237/H237,"0")+IFERROR(V238/H238,"0")+IFERROR(V239/H239,"0")</f>
        <v>25</v>
      </c>
      <c r="W240" s="313">
        <f>IFERROR(IF(W237="",0,W237),"0")+IFERROR(IF(W238="",0,W238),"0")+IFERROR(IF(W239="",0,W239),"0")</f>
        <v>0.54374999999999996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190</v>
      </c>
      <c r="V241" s="313">
        <f>IFERROR(SUM(V237:V239),"0")</f>
        <v>198</v>
      </c>
      <c r="W241" s="38"/>
      <c r="X241" s="314"/>
      <c r="Y241" s="314"/>
    </row>
    <row r="242" spans="1:52" ht="14.25" hidden="1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hidden="1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1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hidden="1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0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hidden="1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hidden="1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hidden="1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hidden="1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hidden="1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hidden="1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70</v>
      </c>
      <c r="V251" s="312">
        <f>IFERROR(IF(U251="",0,CEILING((U251/$H251),1)*$H251),"")</f>
        <v>70</v>
      </c>
      <c r="W251" s="37">
        <f>IFERROR(IF(V251=0,"",ROUNDUP(V251/H251,0)*0.00474),"")</f>
        <v>0.16590000000000002</v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35</v>
      </c>
      <c r="V252" s="313">
        <f>IFERROR(V249/H249,"0")+IFERROR(V250/H250,"0")+IFERROR(V251/H251,"0")</f>
        <v>35</v>
      </c>
      <c r="W252" s="313">
        <f>IFERROR(IF(W249="",0,W249),"0")+IFERROR(IF(W250="",0,W250),"0")+IFERROR(IF(W251="",0,W251),"0")</f>
        <v>0.16590000000000002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70</v>
      </c>
      <c r="V253" s="313">
        <f>IFERROR(SUM(V249:V251),"0")</f>
        <v>70</v>
      </c>
      <c r="W253" s="38"/>
      <c r="X253" s="314"/>
      <c r="Y253" s="314"/>
    </row>
    <row r="254" spans="1:52" ht="16.5" hidden="1" customHeight="1" x14ac:dyDescent="0.25">
      <c r="A254" s="381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hidden="1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60</v>
      </c>
      <c r="V256" s="312">
        <f t="shared" ref="V256:V262" si="13">IFERROR(IF(U256="",0,CEILING((U256/$H256),1)*$H256),"")</f>
        <v>64.800000000000011</v>
      </c>
      <c r="W256" s="37">
        <f>IFERROR(IF(V256=0,"",ROUNDUP(V256/H256,0)*0.02175),"")</f>
        <v>0.1305</v>
      </c>
      <c r="X256" s="57"/>
      <c r="Y256" s="58"/>
      <c r="AC256" s="59"/>
      <c r="AZ256" s="202" t="s">
        <v>1</v>
      </c>
    </row>
    <row r="257" spans="1:52" ht="27" hidden="1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hidden="1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05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hidden="1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hidden="1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hidden="1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hidden="1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5.5555555555555554</v>
      </c>
      <c r="V263" s="313">
        <f>IFERROR(V256/H256,"0")+IFERROR(V257/H257,"0")+IFERROR(V258/H258,"0")+IFERROR(V259/H259,"0")+IFERROR(V260/H260,"0")+IFERROR(V261/H261,"0")+IFERROR(V262/H262,"0")</f>
        <v>6.0000000000000009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0.1305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60</v>
      </c>
      <c r="V264" s="313">
        <f>IFERROR(SUM(V256:V262),"0")</f>
        <v>64.800000000000011</v>
      </c>
      <c r="W264" s="38"/>
      <c r="X264" s="314"/>
      <c r="Y264" s="314"/>
    </row>
    <row r="265" spans="1:52" ht="14.25" hidden="1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hidden="1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hidden="1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38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hidden="1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hidden="1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hidden="1" customHeight="1" x14ac:dyDescent="0.25">
      <c r="A270" s="381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hidden="1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36</v>
      </c>
      <c r="V272" s="312">
        <f>IFERROR(IF(U272="",0,CEILING((U272/$H272),1)*$H272),"")</f>
        <v>36</v>
      </c>
      <c r="W272" s="37">
        <f>IFERROR(IF(V272=0,"",ROUNDUP(V272/H272,0)*0.00753),"")</f>
        <v>0.15060000000000001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20</v>
      </c>
      <c r="V273" s="313">
        <f>IFERROR(V272/H272,"0")</f>
        <v>20</v>
      </c>
      <c r="W273" s="313">
        <f>IFERROR(IF(W272="",0,W272),"0")</f>
        <v>0.15060000000000001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36</v>
      </c>
      <c r="V274" s="313">
        <f>IFERROR(SUM(V272:V272),"0")</f>
        <v>36</v>
      </c>
      <c r="W274" s="38"/>
      <c r="X274" s="314"/>
      <c r="Y274" s="314"/>
    </row>
    <row r="275" spans="1:52" ht="14.25" hidden="1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hidden="1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3270</v>
      </c>
      <c r="V277" s="312">
        <f>IFERROR(IF(U277="",0,CEILING((U277/$H277),1)*$H277),"")</f>
        <v>3270.96</v>
      </c>
      <c r="W277" s="37">
        <f>IFERROR(IF(V277=0,"",ROUNDUP(V277/H277,0)*0.00753),"")</f>
        <v>9.7739399999999996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7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571</v>
      </c>
      <c r="V278" s="312">
        <f>IFERROR(IF(U278="",0,CEILING((U278/$H278),1)*$H278),"")</f>
        <v>572.04</v>
      </c>
      <c r="W278" s="37">
        <f>IFERROR(IF(V278=0,"",ROUNDUP(V278/H278,0)*0.00753),"")</f>
        <v>1.7093100000000001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1524.2063492063494</v>
      </c>
      <c r="V279" s="313">
        <f>IFERROR(V276/H276,"0")+IFERROR(V277/H277,"0")+IFERROR(V278/H278,"0")</f>
        <v>1525</v>
      </c>
      <c r="W279" s="313">
        <f>IFERROR(IF(W276="",0,W276),"0")+IFERROR(IF(W277="",0,W277),"0")+IFERROR(IF(W278="",0,W278),"0")</f>
        <v>11.48325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3841</v>
      </c>
      <c r="V280" s="313">
        <f>IFERROR(SUM(V276:V278),"0")</f>
        <v>3843</v>
      </c>
      <c r="W280" s="38"/>
      <c r="X280" s="314"/>
      <c r="Y280" s="314"/>
    </row>
    <row r="281" spans="1:52" ht="14.25" hidden="1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hidden="1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hidden="1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hidden="1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hidden="1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hidden="1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hidden="1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hidden="1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hidden="1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hidden="1" customHeight="1" x14ac:dyDescent="0.25">
      <c r="A290" s="381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hidden="1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hidden="1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3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1000</v>
      </c>
      <c r="V293" s="312">
        <f t="shared" si="14"/>
        <v>1005</v>
      </c>
      <c r="W293" s="37">
        <f>IFERROR(IF(V293=0,"",ROUNDUP(V293/H293,0)*0.02175),"")</f>
        <v>1.4572499999999999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1500</v>
      </c>
      <c r="V294" s="312">
        <f t="shared" si="14"/>
        <v>1500</v>
      </c>
      <c r="W294" s="37">
        <f>IFERROR(IF(V294=0,"",ROUNDUP(V294/H294,0)*0.02175),"")</f>
        <v>2.1749999999999998</v>
      </c>
      <c r="X294" s="57"/>
      <c r="Y294" s="58"/>
      <c r="AC294" s="59"/>
      <c r="AZ294" s="219" t="s">
        <v>1</v>
      </c>
    </row>
    <row r="295" spans="1:52" ht="27" hidden="1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300</v>
      </c>
      <c r="V296" s="312">
        <f t="shared" si="14"/>
        <v>300</v>
      </c>
      <c r="W296" s="37">
        <f>IFERROR(IF(V296=0,"",ROUNDUP(V296/H296,0)*0.02175),"")</f>
        <v>0.43499999999999994</v>
      </c>
      <c r="X296" s="57"/>
      <c r="Y296" s="58"/>
      <c r="AC296" s="59"/>
      <c r="AZ296" s="221" t="s">
        <v>1</v>
      </c>
    </row>
    <row r="297" spans="1:52" ht="16.5" hidden="1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2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hidden="1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hidden="1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186.66666666666669</v>
      </c>
      <c r="V300" s="313">
        <f>IFERROR(V292/H292,"0")+IFERROR(V293/H293,"0")+IFERROR(V294/H294,"0")+IFERROR(V295/H295,"0")+IFERROR(V296/H296,"0")+IFERROR(V297/H297,"0")+IFERROR(V298/H298,"0")+IFERROR(V299/H299,"0")</f>
        <v>187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4.0672499999999996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2800</v>
      </c>
      <c r="V301" s="313">
        <f>IFERROR(SUM(V292:V299),"0")</f>
        <v>2805</v>
      </c>
      <c r="W301" s="38"/>
      <c r="X301" s="314"/>
      <c r="Y301" s="314"/>
    </row>
    <row r="302" spans="1:52" ht="14.25" hidden="1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8</v>
      </c>
      <c r="V304" s="312">
        <f>IFERROR(IF(U304="",0,CEILING((U304/$H304),1)*$H304),"")</f>
        <v>8</v>
      </c>
      <c r="W304" s="37">
        <f>IFERROR(IF(V304=0,"",ROUNDUP(V304/H304,0)*0.00937),"")</f>
        <v>1.874E-2</v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68.666666666666671</v>
      </c>
      <c r="V305" s="313">
        <f>IFERROR(V303/H303,"0")+IFERROR(V304/H304,"0")</f>
        <v>69</v>
      </c>
      <c r="W305" s="313">
        <f>IFERROR(IF(W303="",0,W303),"0")+IFERROR(IF(W304="",0,W304),"0")</f>
        <v>1.4759899999999999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1008</v>
      </c>
      <c r="V306" s="313">
        <f>IFERROR(SUM(V303:V304),"0")</f>
        <v>1013</v>
      </c>
      <c r="W306" s="38"/>
      <c r="X306" s="314"/>
      <c r="Y306" s="314"/>
    </row>
    <row r="307" spans="1:52" ht="14.25" hidden="1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hidden="1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hidden="1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hidden="1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hidden="1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hidden="1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hidden="1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hidden="1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hidden="1" customHeight="1" x14ac:dyDescent="0.25">
      <c r="A315" s="381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hidden="1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hidden="1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hidden="1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hidden="1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hidden="1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hidden="1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hidden="1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hidden="1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hidden="1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6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hidden="1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hidden="1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hidden="1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hidden="1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20</v>
      </c>
      <c r="V329" s="312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59"/>
      <c r="AZ329" s="235" t="s">
        <v>1</v>
      </c>
    </row>
    <row r="330" spans="1:52" ht="27" hidden="1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hidden="1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5.8974358974358978</v>
      </c>
      <c r="V333" s="313">
        <f>IFERROR(V329/H329,"0")+IFERROR(V330/H330,"0")+IFERROR(V331/H331,"0")+IFERROR(V332/H332,"0")</f>
        <v>7</v>
      </c>
      <c r="W333" s="313">
        <f>IFERROR(IF(W329="",0,W329),"0")+IFERROR(IF(W330="",0,W330),"0")+IFERROR(IF(W331="",0,W331),"0")+IFERROR(IF(W332="",0,W332),"0")</f>
        <v>9.537000000000001E-2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28</v>
      </c>
      <c r="V334" s="313">
        <f>IFERROR(SUM(V329:V332),"0")</f>
        <v>33</v>
      </c>
      <c r="W334" s="38"/>
      <c r="X334" s="314"/>
      <c r="Y334" s="314"/>
    </row>
    <row r="335" spans="1:52" ht="14.25" hidden="1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hidden="1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hidden="1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hidden="1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hidden="1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hidden="1" customHeight="1" x14ac:dyDescent="0.25">
      <c r="A340" s="381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hidden="1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hidden="1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41</v>
      </c>
      <c r="V343" s="312">
        <f>IFERROR(IF(U343="",0,CEILING((U343/$H343),1)*$H343),"")</f>
        <v>43.2</v>
      </c>
      <c r="W343" s="37">
        <f>IFERROR(IF(V343=0,"",ROUNDUP(V343/H343,0)*0.00753),"")</f>
        <v>0.12048</v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15.185185185185183</v>
      </c>
      <c r="V344" s="313">
        <f>IFERROR(V342/H342,"0")+IFERROR(V343/H343,"0")</f>
        <v>16</v>
      </c>
      <c r="W344" s="313">
        <f>IFERROR(IF(W342="",0,W342),"0")+IFERROR(IF(W343="",0,W343),"0")</f>
        <v>0.12048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41</v>
      </c>
      <c r="V345" s="313">
        <f>IFERROR(SUM(V342:V343),"0")</f>
        <v>43.2</v>
      </c>
      <c r="W345" s="38"/>
      <c r="X345" s="314"/>
      <c r="Y345" s="314"/>
    </row>
    <row r="346" spans="1:52" ht="14.25" hidden="1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150</v>
      </c>
      <c r="V347" s="312">
        <f t="shared" ref="V347:V359" si="15">IFERROR(IF(U347="",0,CEILING((U347/$H347),1)*$H347),"")</f>
        <v>151.20000000000002</v>
      </c>
      <c r="W347" s="37">
        <f>IFERROR(IF(V347=0,"",ROUNDUP(V347/H347,0)*0.00753),"")</f>
        <v>0.27107999999999999</v>
      </c>
      <c r="X347" s="57"/>
      <c r="Y347" s="58"/>
      <c r="AC347" s="59"/>
      <c r="AZ347" s="242" t="s">
        <v>1</v>
      </c>
    </row>
    <row r="348" spans="1:52" ht="27" hidden="1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hidden="1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336.00000000000011</v>
      </c>
      <c r="V350" s="312">
        <f t="shared" si="15"/>
        <v>336</v>
      </c>
      <c r="W350" s="37">
        <f>IFERROR(IF(V350=0,"",ROUNDUP(V350/H350,0)*0.00753),"")</f>
        <v>1.506</v>
      </c>
      <c r="X350" s="57"/>
      <c r="Y350" s="58"/>
      <c r="AC350" s="59"/>
      <c r="AZ350" s="245" t="s">
        <v>1</v>
      </c>
    </row>
    <row r="351" spans="1:52" ht="27" hidden="1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6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hidden="1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hidden="1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4</v>
      </c>
      <c r="V354" s="312">
        <f t="shared" si="15"/>
        <v>4.2</v>
      </c>
      <c r="W354" s="37">
        <f t="shared" si="16"/>
        <v>1.004E-2</v>
      </c>
      <c r="X354" s="57"/>
      <c r="Y354" s="58"/>
      <c r="AC354" s="59"/>
      <c r="AZ354" s="249" t="s">
        <v>1</v>
      </c>
    </row>
    <row r="355" spans="1:52" ht="27" hidden="1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hidden="1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hidden="1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35</v>
      </c>
      <c r="V358" s="312">
        <f t="shared" si="15"/>
        <v>35.700000000000003</v>
      </c>
      <c r="W358" s="37">
        <f t="shared" si="16"/>
        <v>8.5339999999999999E-2</v>
      </c>
      <c r="X358" s="57"/>
      <c r="Y358" s="58"/>
      <c r="AC358" s="59"/>
      <c r="AZ358" s="253" t="s">
        <v>1</v>
      </c>
    </row>
    <row r="359" spans="1:52" ht="27" hidden="1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6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254.28571428571436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1.87246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525.00000000000011</v>
      </c>
      <c r="V361" s="313">
        <f>IFERROR(SUM(V347:V359),"0")</f>
        <v>527.1</v>
      </c>
      <c r="W361" s="38"/>
      <c r="X361" s="314"/>
      <c r="Y361" s="314"/>
    </row>
    <row r="362" spans="1:52" ht="14.25" hidden="1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hidden="1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hidden="1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hidden="1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hidden="1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hidden="1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hidden="1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hidden="1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hidden="1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hidden="1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hidden="1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hidden="1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3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6</v>
      </c>
      <c r="V375" s="312">
        <f>IFERROR(IF(U375="",0,CEILING((U375/$H375),1)*$H375),"")</f>
        <v>6</v>
      </c>
      <c r="W375" s="37">
        <f>IFERROR(IF(V375=0,"",ROUNDUP(V375/H375,0)*0.00349),"")</f>
        <v>3.49E-2</v>
      </c>
      <c r="X375" s="57"/>
      <c r="Y375" s="58"/>
      <c r="AC375" s="59"/>
      <c r="AZ375" s="261" t="s">
        <v>1</v>
      </c>
    </row>
    <row r="376" spans="1:52" ht="27" hidden="1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20</v>
      </c>
      <c r="V377" s="313">
        <f>IFERROR(V374/H374,"0")+IFERROR(V375/H375,"0")+IFERROR(V376/H376,"0")</f>
        <v>20</v>
      </c>
      <c r="W377" s="313">
        <f>IFERROR(IF(W374="",0,W374),"0")+IFERROR(IF(W375="",0,W375),"0")+IFERROR(IF(W376="",0,W376),"0")</f>
        <v>6.9800000000000001E-2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12</v>
      </c>
      <c r="V378" s="313">
        <f>IFERROR(SUM(V374:V376),"0")</f>
        <v>12</v>
      </c>
      <c r="W378" s="38"/>
      <c r="X378" s="314"/>
      <c r="Y378" s="314"/>
    </row>
    <row r="379" spans="1:52" ht="14.25" hidden="1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hidden="1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17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hidden="1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hidden="1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hidden="1" customHeight="1" x14ac:dyDescent="0.25">
      <c r="A383" s="381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hidden="1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hidden="1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hidden="1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hidden="1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hidden="1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hidden="1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150</v>
      </c>
      <c r="V390" s="312">
        <f t="shared" ref="V390:V396" si="17">IFERROR(IF(U390="",0,CEILING((U390/$H390),1)*$H390),"")</f>
        <v>151.20000000000002</v>
      </c>
      <c r="W390" s="37">
        <f>IFERROR(IF(V390=0,"",ROUNDUP(V390/H390,0)*0.00753),"")</f>
        <v>0.27107999999999999</v>
      </c>
      <c r="X390" s="57"/>
      <c r="Y390" s="58"/>
      <c r="AC390" s="59"/>
      <c r="AZ390" s="266" t="s">
        <v>1</v>
      </c>
    </row>
    <row r="391" spans="1:52" ht="27" hidden="1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hidden="1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hidden="1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29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hidden="1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4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53</v>
      </c>
      <c r="V395" s="312">
        <f t="shared" si="17"/>
        <v>54.6</v>
      </c>
      <c r="W395" s="37">
        <f>IFERROR(IF(V395=0,"",ROUNDUP(V395/H395,0)*0.00502),"")</f>
        <v>0.13052</v>
      </c>
      <c r="X395" s="57"/>
      <c r="Y395" s="58"/>
      <c r="AC395" s="59"/>
      <c r="AZ395" s="271" t="s">
        <v>1</v>
      </c>
    </row>
    <row r="396" spans="1:52" ht="27" hidden="1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60.952380952380949</v>
      </c>
      <c r="V397" s="313">
        <f>IFERROR(V390/H390,"0")+IFERROR(V391/H391,"0")+IFERROR(V392/H392,"0")+IFERROR(V393/H393,"0")+IFERROR(V394/H394,"0")+IFERROR(V395/H395,"0")+IFERROR(V396/H396,"0")</f>
        <v>62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0.40159999999999996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203</v>
      </c>
      <c r="V398" s="313">
        <f>IFERROR(SUM(V390:V396),"0")</f>
        <v>205.8</v>
      </c>
      <c r="W398" s="38"/>
      <c r="X398" s="314"/>
      <c r="Y398" s="314"/>
    </row>
    <row r="399" spans="1:52" ht="14.25" hidden="1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hidden="1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hidden="1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hidden="1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hidden="1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hidden="1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hidden="1" customHeight="1" x14ac:dyDescent="0.25">
      <c r="A408" s="381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hidden="1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hidden="1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100</v>
      </c>
      <c r="V411" s="312">
        <f t="shared" si="18"/>
        <v>100.32000000000001</v>
      </c>
      <c r="W411" s="37">
        <f>IFERROR(IF(V411=0,"",ROUNDUP(V411/H411,0)*0.01196),"")</f>
        <v>0.22724</v>
      </c>
      <c r="X411" s="57"/>
      <c r="Y411" s="58"/>
      <c r="AC411" s="59"/>
      <c r="AZ411" s="276" t="s">
        <v>1</v>
      </c>
    </row>
    <row r="412" spans="1:52" ht="27" hidden="1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150</v>
      </c>
      <c r="V413" s="312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8" t="s">
        <v>1</v>
      </c>
    </row>
    <row r="414" spans="1:52" ht="27" hidden="1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hidden="1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hidden="1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7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hidden="1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hidden="1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47.348484848484844</v>
      </c>
      <c r="V419" s="313">
        <f>IFERROR(V410/H410,"0")+IFERROR(V411/H411,"0")+IFERROR(V412/H412,"0")+IFERROR(V413/H413,"0")+IFERROR(V414/H414,"0")+IFERROR(V415/H415,"0")+IFERROR(V416/H416,"0")+IFERROR(V417/H417,"0")+IFERROR(V418/H418,"0")</f>
        <v>48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0.57407999999999992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250</v>
      </c>
      <c r="V420" s="313">
        <f>IFERROR(SUM(V410:V418),"0")</f>
        <v>253.44</v>
      </c>
      <c r="W420" s="38"/>
      <c r="X420" s="314"/>
      <c r="Y420" s="314"/>
    </row>
    <row r="421" spans="1:52" ht="14.25" hidden="1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hidden="1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hidden="1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idden="1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hidden="1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hidden="1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hidden="1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50</v>
      </c>
      <c r="V428" s="312">
        <f t="shared" si="19"/>
        <v>52.800000000000004</v>
      </c>
      <c r="W428" s="37">
        <f>IFERROR(IF(V428=0,"",ROUNDUP(V428/H428,0)*0.01196),"")</f>
        <v>0.1196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110</v>
      </c>
      <c r="V429" s="312">
        <f t="shared" si="19"/>
        <v>110.88000000000001</v>
      </c>
      <c r="W429" s="37">
        <f>IFERROR(IF(V429=0,"",ROUNDUP(V429/H429,0)*0.01196),"")</f>
        <v>0.25115999999999999</v>
      </c>
      <c r="X429" s="57"/>
      <c r="Y429" s="58"/>
      <c r="AC429" s="59"/>
      <c r="AZ429" s="288" t="s">
        <v>1</v>
      </c>
    </row>
    <row r="430" spans="1:52" ht="27" hidden="1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4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hidden="1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6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hidden="1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49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30.303030303030301</v>
      </c>
      <c r="V433" s="313">
        <f>IFERROR(V427/H427,"0")+IFERROR(V428/H428,"0")+IFERROR(V429/H429,"0")+IFERROR(V430/H430,"0")+IFERROR(V431/H431,"0")+IFERROR(V432/H432,"0")</f>
        <v>31</v>
      </c>
      <c r="W433" s="313">
        <f>IFERROR(IF(W427="",0,W427),"0")+IFERROR(IF(W428="",0,W428),"0")+IFERROR(IF(W429="",0,W429),"0")+IFERROR(IF(W430="",0,W430),"0")+IFERROR(IF(W431="",0,W431),"0")+IFERROR(IF(W432="",0,W432),"0")</f>
        <v>0.37075999999999998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160</v>
      </c>
      <c r="V434" s="313">
        <f>IFERROR(SUM(V427:V432),"0")</f>
        <v>163.68</v>
      </c>
      <c r="W434" s="38"/>
      <c r="X434" s="314"/>
      <c r="Y434" s="314"/>
    </row>
    <row r="435" spans="1:52" ht="14.25" hidden="1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hidden="1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hidden="1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hidden="1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hidden="1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hidden="1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hidden="1" customHeight="1" x14ac:dyDescent="0.25">
      <c r="A441" s="381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hidden="1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hidden="1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3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50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4.166666666666667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50</v>
      </c>
      <c r="V446" s="313">
        <f>IFERROR(SUM(V443:V444),"0")</f>
        <v>60</v>
      </c>
      <c r="W446" s="38"/>
      <c r="X446" s="314"/>
      <c r="Y446" s="314"/>
    </row>
    <row r="447" spans="1:52" ht="14.25" hidden="1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hidden="1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14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hidden="1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2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hidden="1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49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hidden="1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hidden="1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hidden="1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hidden="1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508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20</v>
      </c>
      <c r="V455" s="312">
        <f>IFERROR(IF(U455="",0,CEILING((U455/$H455),1)*$H455),"")</f>
        <v>21</v>
      </c>
      <c r="W455" s="37">
        <f>IFERROR(IF(V455=0,"",ROUNDUP(V455/H455,0)*0.00753),"")</f>
        <v>3.7650000000000003E-2</v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4.7619047619047619</v>
      </c>
      <c r="V456" s="313">
        <f>IFERROR(V454/H454,"0")+IFERROR(V455/H455,"0")</f>
        <v>5</v>
      </c>
      <c r="W456" s="313">
        <f>IFERROR(IF(W454="",0,W454),"0")+IFERROR(IF(W455="",0,W455),"0")</f>
        <v>3.7650000000000003E-2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20</v>
      </c>
      <c r="V457" s="313">
        <f>IFERROR(SUM(V454:V455),"0")</f>
        <v>21</v>
      </c>
      <c r="W457" s="38"/>
      <c r="X457" s="314"/>
      <c r="Y457" s="314"/>
    </row>
    <row r="458" spans="1:52" ht="14.25" hidden="1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hidden="1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5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hidden="1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hidden="1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hidden="1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hidden="1" customHeight="1" x14ac:dyDescent="0.25">
      <c r="A463" s="381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hidden="1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hidden="1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1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hidden="1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hidden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hidden="1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9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1000</v>
      </c>
      <c r="V469" s="312">
        <f>IFERROR(IF(U469="",0,CEILING((U469/$H469),1)*$H469),"")</f>
        <v>1006.1999999999999</v>
      </c>
      <c r="W469" s="37">
        <f>IFERROR(IF(V469=0,"",ROUNDUP(V469/H469,0)*0.02175),"")</f>
        <v>2.8057499999999997</v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128.2051282051282</v>
      </c>
      <c r="V470" s="313">
        <f>IFERROR(V469/H469,"0")</f>
        <v>129</v>
      </c>
      <c r="W470" s="313">
        <f>IFERROR(IF(W469="",0,W469),"0")</f>
        <v>2.8057499999999997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1000</v>
      </c>
      <c r="V471" s="313">
        <f>IFERROR(SUM(V469:V469),"0")</f>
        <v>1006.1999999999999</v>
      </c>
      <c r="W471" s="38"/>
      <c r="X471" s="314"/>
      <c r="Y471" s="314"/>
    </row>
    <row r="472" spans="1:52" ht="15" customHeight="1" x14ac:dyDescent="0.2">
      <c r="A472" s="422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7"/>
      <c r="M472" s="401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17315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17436.740000000002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7"/>
      <c r="M473" s="401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18682.465988621851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18811.169999999995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7"/>
      <c r="M474" s="401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36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37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7"/>
      <c r="M475" s="401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19582.465988621851</v>
      </c>
      <c r="V475" s="313">
        <f>GrossWeightTotalR+PalletQtyTotalR*25</f>
        <v>19736.169999999995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7"/>
      <c r="M476" s="401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4354.416916842204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4375</v>
      </c>
      <c r="W476" s="38"/>
      <c r="X476" s="314"/>
      <c r="Y476" s="314"/>
    </row>
    <row r="477" spans="1:52" ht="14.25" hidden="1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7"/>
      <c r="M477" s="401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41.727740000000011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46" t="s">
        <v>91</v>
      </c>
      <c r="D479" s="543"/>
      <c r="E479" s="543"/>
      <c r="F479" s="507"/>
      <c r="G479" s="346" t="s">
        <v>233</v>
      </c>
      <c r="H479" s="543"/>
      <c r="I479" s="543"/>
      <c r="J479" s="543"/>
      <c r="K479" s="543"/>
      <c r="L479" s="507"/>
      <c r="M479" s="346" t="s">
        <v>423</v>
      </c>
      <c r="N479" s="507"/>
      <c r="O479" s="346" t="s">
        <v>470</v>
      </c>
      <c r="P479" s="507"/>
      <c r="Q479" s="305" t="s">
        <v>547</v>
      </c>
      <c r="R479" s="346" t="s">
        <v>589</v>
      </c>
      <c r="S479" s="507"/>
      <c r="T479" s="1"/>
      <c r="Y479" s="53"/>
      <c r="AB479" s="1"/>
    </row>
    <row r="480" spans="1:52" ht="14.25" customHeight="1" thickTop="1" x14ac:dyDescent="0.2">
      <c r="A480" s="446" t="s">
        <v>625</v>
      </c>
      <c r="B480" s="346" t="s">
        <v>58</v>
      </c>
      <c r="C480" s="346" t="s">
        <v>92</v>
      </c>
      <c r="D480" s="346" t="s">
        <v>99</v>
      </c>
      <c r="E480" s="346" t="s">
        <v>91</v>
      </c>
      <c r="F480" s="346" t="s">
        <v>224</v>
      </c>
      <c r="G480" s="346" t="s">
        <v>234</v>
      </c>
      <c r="H480" s="346" t="s">
        <v>241</v>
      </c>
      <c r="I480" s="346" t="s">
        <v>258</v>
      </c>
      <c r="J480" s="346" t="s">
        <v>318</v>
      </c>
      <c r="K480" s="346" t="s">
        <v>391</v>
      </c>
      <c r="L480" s="346" t="s">
        <v>409</v>
      </c>
      <c r="M480" s="346" t="s">
        <v>424</v>
      </c>
      <c r="N480" s="346" t="s">
        <v>447</v>
      </c>
      <c r="O480" s="346" t="s">
        <v>471</v>
      </c>
      <c r="P480" s="346" t="s">
        <v>523</v>
      </c>
      <c r="Q480" s="346" t="s">
        <v>547</v>
      </c>
      <c r="R480" s="346" t="s">
        <v>590</v>
      </c>
      <c r="S480" s="346" t="s">
        <v>611</v>
      </c>
      <c r="T480" s="1"/>
      <c r="Y480" s="53"/>
      <c r="AB480" s="1"/>
    </row>
    <row r="481" spans="1:28" ht="13.5" customHeight="1" thickBot="1" x14ac:dyDescent="0.25">
      <c r="A481" s="447"/>
      <c r="B481" s="347"/>
      <c r="C481" s="347"/>
      <c r="D481" s="347"/>
      <c r="E481" s="347"/>
      <c r="F481" s="347"/>
      <c r="G481" s="347"/>
      <c r="H481" s="347"/>
      <c r="I481" s="347"/>
      <c r="J481" s="347"/>
      <c r="K481" s="347"/>
      <c r="L481" s="347"/>
      <c r="M481" s="347"/>
      <c r="N481" s="347"/>
      <c r="O481" s="347"/>
      <c r="P481" s="347"/>
      <c r="Q481" s="347"/>
      <c r="R481" s="347"/>
      <c r="S481" s="347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124.20000000000002</v>
      </c>
      <c r="D482" s="47">
        <f>IFERROR(V55*1,"0")+IFERROR(V56*1,"0")+IFERROR(V57*1,"0")+IFERROR(V58*1,"0")</f>
        <v>1555.2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2552.8200000000002</v>
      </c>
      <c r="F482" s="47">
        <f>IFERROR(V127*1,"0")+IFERROR(V128*1,"0")+IFERROR(V129*1,"0")+IFERROR(V130*1,"0")</f>
        <v>812.7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405.30000000000007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1516.1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377.2</v>
      </c>
      <c r="K482" s="47">
        <f>IFERROR(V256*1,"0")+IFERROR(V257*1,"0")+IFERROR(V258*1,"0")+IFERROR(V259*1,"0")+IFERROR(V260*1,"0")+IFERROR(V261*1,"0")+IFERROR(V262*1,"0")+IFERROR(V266*1,"0")+IFERROR(V267*1,"0")</f>
        <v>64.800000000000011</v>
      </c>
      <c r="L482" s="47">
        <f>IFERROR(V272*1,"0")+IFERROR(V276*1,"0")+IFERROR(V277*1,"0")+IFERROR(V278*1,"0")+IFERROR(V282*1,"0")+IFERROR(V286*1,"0")</f>
        <v>3879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3818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33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582.30000000000018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211.8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417.12</v>
      </c>
      <c r="R482" s="47">
        <f>IFERROR(V443*1,"0")+IFERROR(V444*1,"0")+IFERROR(V448*1,"0")+IFERROR(V449*1,"0")+IFERROR(V450*1,"0")+IFERROR(V454*1,"0")+IFERROR(V455*1,"0")+IFERROR(V459*1,"0")+IFERROR(V460*1,"0")</f>
        <v>81</v>
      </c>
      <c r="S482" s="47">
        <f>IFERROR(V465*1,"0")+IFERROR(V469*1,"0")</f>
        <v>1006.1999999999999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000,00"/>
        <filter val="1 008,00"/>
        <filter val="1 120,00"/>
        <filter val="1 220,00"/>
        <filter val="1 350,00"/>
        <filter val="1 500,00"/>
        <filter val="1 524,21"/>
        <filter val="1 550,00"/>
        <filter val="1 980,00"/>
        <filter val="1,85"/>
        <filter val="10,00"/>
        <filter val="100,00"/>
        <filter val="105,00"/>
        <filter val="109,00"/>
        <filter val="110,00"/>
        <filter val="12,00"/>
        <filter val="120,00"/>
        <filter val="128,21"/>
        <filter val="13,89"/>
        <filter val="15,19"/>
        <filter val="150,00"/>
        <filter val="157,74"/>
        <filter val="160,00"/>
        <filter val="17 315,00"/>
        <filter val="175,24"/>
        <filter val="18 682,47"/>
        <filter val="18,52"/>
        <filter val="186,67"/>
        <filter val="19 582,47"/>
        <filter val="190,00"/>
        <filter val="193,00"/>
        <filter val="2 800,00"/>
        <filter val="20,00"/>
        <filter val="200,00"/>
        <filter val="203,00"/>
        <filter val="220,00"/>
        <filter val="225,00"/>
        <filter val="23,99"/>
        <filter val="240,00"/>
        <filter val="249,88"/>
        <filter val="25,00"/>
        <filter val="250,00"/>
        <filter val="254,29"/>
        <filter val="270,00"/>
        <filter val="28,00"/>
        <filter val="3 270,00"/>
        <filter val="3 841,00"/>
        <filter val="30,00"/>
        <filter val="30,30"/>
        <filter val="300,00"/>
        <filter val="318,52"/>
        <filter val="320,00"/>
        <filter val="33,00"/>
        <filter val="336,00"/>
        <filter val="35,00"/>
        <filter val="36"/>
        <filter val="36,00"/>
        <filter val="36,11"/>
        <filter val="360,00"/>
        <filter val="4 354,42"/>
        <filter val="4,00"/>
        <filter val="4,17"/>
        <filter val="4,76"/>
        <filter val="40,00"/>
        <filter val="403,00"/>
        <filter val="41,00"/>
        <filter val="429,75"/>
        <filter val="444,66"/>
        <filter val="47,35"/>
        <filter val="493,00"/>
        <filter val="5,00"/>
        <filter val="5,56"/>
        <filter val="5,90"/>
        <filter val="50,00"/>
        <filter val="51,90"/>
        <filter val="525,00"/>
        <filter val="53,00"/>
        <filter val="571,00"/>
        <filter val="6,00"/>
        <filter val="6,17"/>
        <filter val="60,00"/>
        <filter val="60,95"/>
        <filter val="608,00"/>
        <filter val="68,67"/>
        <filter val="70,00"/>
        <filter val="8,00"/>
        <filter val="80,00"/>
        <filter val="808,00"/>
        <filter val="90,00"/>
      </filters>
    </filterColumn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D10:E10"/>
    <mergeCell ref="M130:Q130"/>
    <mergeCell ref="F10:G10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D86:E86"/>
    <mergeCell ref="M170:S170"/>
    <mergeCell ref="M59:S59"/>
    <mergeCell ref="I17:I18"/>
    <mergeCell ref="M68:Q68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D436:E436"/>
    <mergeCell ref="M423:Q423"/>
    <mergeCell ref="M76:Q76"/>
    <mergeCell ref="M209:Q209"/>
    <mergeCell ref="D75:E75"/>
    <mergeCell ref="D206:E206"/>
    <mergeCell ref="A287:L288"/>
    <mergeCell ref="D194:E194"/>
    <mergeCell ref="M108:Q10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292:E292"/>
    <mergeCell ref="A236:W236"/>
    <mergeCell ref="M350:Q350"/>
    <mergeCell ref="D83:E83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M28:Q28"/>
    <mergeCell ref="D317:E317"/>
    <mergeCell ref="M85:Q85"/>
    <mergeCell ref="A384:W384"/>
    <mergeCell ref="D304:E304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S10:T10"/>
    <mergeCell ref="M105:Q105"/>
    <mergeCell ref="D112:E112"/>
    <mergeCell ref="A192:W192"/>
    <mergeCell ref="D348:E348"/>
    <mergeCell ref="D56:E5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A227:W227"/>
    <mergeCell ref="M128:Q128"/>
    <mergeCell ref="M261:Q261"/>
    <mergeCell ref="D243:E243"/>
    <mergeCell ref="M226:S226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D94:E94"/>
    <mergeCell ref="M32:S32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M214:S214"/>
    <mergeCell ref="D303:E303"/>
    <mergeCell ref="M318:Q318"/>
    <mergeCell ref="M256:Q256"/>
    <mergeCell ref="M312:Q312"/>
    <mergeCell ref="M112:Q112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103:S103"/>
    <mergeCell ref="D356:E356"/>
    <mergeCell ref="D277:E277"/>
    <mergeCell ref="M366:Q366"/>
    <mergeCell ref="M74:Q74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2023-10-27T11:59:59Z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