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W447" i="1"/>
  <c r="V447" i="1"/>
  <c r="X446" i="1"/>
  <c r="W446" i="1"/>
  <c r="X445" i="1"/>
  <c r="X447" i="1" s="1"/>
  <c r="W445" i="1"/>
  <c r="W443" i="1"/>
  <c r="V443" i="1"/>
  <c r="V442" i="1"/>
  <c r="X441" i="1"/>
  <c r="W441" i="1"/>
  <c r="W440" i="1"/>
  <c r="V438" i="1"/>
  <c r="V437" i="1"/>
  <c r="X436" i="1"/>
  <c r="W436" i="1"/>
  <c r="W435" i="1"/>
  <c r="W437" i="1" s="1"/>
  <c r="V433" i="1"/>
  <c r="V432" i="1"/>
  <c r="W431" i="1"/>
  <c r="X431" i="1" s="1"/>
  <c r="W430" i="1"/>
  <c r="W433" i="1" s="1"/>
  <c r="V426" i="1"/>
  <c r="V425" i="1"/>
  <c r="W424" i="1"/>
  <c r="X424" i="1" s="1"/>
  <c r="N424" i="1"/>
  <c r="W423" i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X415" i="1"/>
  <c r="W415" i="1"/>
  <c r="N415" i="1"/>
  <c r="W414" i="1"/>
  <c r="X414" i="1" s="1"/>
  <c r="N414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W406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X382" i="1"/>
  <c r="W382" i="1"/>
  <c r="W388" i="1" s="1"/>
  <c r="N382" i="1"/>
  <c r="W381" i="1"/>
  <c r="X381" i="1" s="1"/>
  <c r="N381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W368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X348" i="1"/>
  <c r="W348" i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X340" i="1"/>
  <c r="W340" i="1"/>
  <c r="N340" i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X322" i="1"/>
  <c r="W322" i="1"/>
  <c r="N322" i="1"/>
  <c r="W321" i="1"/>
  <c r="W323" i="1" s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X314" i="1"/>
  <c r="X318" i="1" s="1"/>
  <c r="W314" i="1"/>
  <c r="N314" i="1"/>
  <c r="V311" i="1"/>
  <c r="V310" i="1"/>
  <c r="W309" i="1"/>
  <c r="W310" i="1" s="1"/>
  <c r="N309" i="1"/>
  <c r="W307" i="1"/>
  <c r="V307" i="1"/>
  <c r="X306" i="1"/>
  <c r="V306" i="1"/>
  <c r="X305" i="1"/>
  <c r="W305" i="1"/>
  <c r="W306" i="1" s="1"/>
  <c r="N305" i="1"/>
  <c r="V303" i="1"/>
  <c r="V302" i="1"/>
  <c r="W301" i="1"/>
  <c r="X301" i="1" s="1"/>
  <c r="N301" i="1"/>
  <c r="X300" i="1"/>
  <c r="X302" i="1" s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X291" i="1"/>
  <c r="W291" i="1"/>
  <c r="N291" i="1"/>
  <c r="X290" i="1"/>
  <c r="W290" i="1"/>
  <c r="N290" i="1"/>
  <c r="W289" i="1"/>
  <c r="N464" i="1" s="1"/>
  <c r="N289" i="1"/>
  <c r="V285" i="1"/>
  <c r="W284" i="1"/>
  <c r="V284" i="1"/>
  <c r="X283" i="1"/>
  <c r="X284" i="1" s="1"/>
  <c r="W283" i="1"/>
  <c r="W285" i="1" s="1"/>
  <c r="N283" i="1"/>
  <c r="V281" i="1"/>
  <c r="V280" i="1"/>
  <c r="W279" i="1"/>
  <c r="N279" i="1"/>
  <c r="V277" i="1"/>
  <c r="W276" i="1"/>
  <c r="V276" i="1"/>
  <c r="X275" i="1"/>
  <c r="W275" i="1"/>
  <c r="X274" i="1"/>
  <c r="W274" i="1"/>
  <c r="N274" i="1"/>
  <c r="W273" i="1"/>
  <c r="N273" i="1"/>
  <c r="W271" i="1"/>
  <c r="V271" i="1"/>
  <c r="X270" i="1"/>
  <c r="V270" i="1"/>
  <c r="X269" i="1"/>
  <c r="W269" i="1"/>
  <c r="W270" i="1" s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V250" i="1"/>
  <c r="V249" i="1"/>
  <c r="X248" i="1"/>
  <c r="W248" i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V238" i="1"/>
  <c r="V237" i="1"/>
  <c r="W236" i="1"/>
  <c r="X236" i="1" s="1"/>
  <c r="N236" i="1"/>
  <c r="X235" i="1"/>
  <c r="W235" i="1"/>
  <c r="N235" i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N224" i="1"/>
  <c r="V222" i="1"/>
  <c r="V221" i="1"/>
  <c r="W220" i="1"/>
  <c r="X220" i="1" s="1"/>
  <c r="N220" i="1"/>
  <c r="X219" i="1"/>
  <c r="W219" i="1"/>
  <c r="N219" i="1"/>
  <c r="W218" i="1"/>
  <c r="W221" i="1" s="1"/>
  <c r="N218" i="1"/>
  <c r="X217" i="1"/>
  <c r="W217" i="1"/>
  <c r="N217" i="1"/>
  <c r="V215" i="1"/>
  <c r="V214" i="1"/>
  <c r="W213" i="1"/>
  <c r="W215" i="1" s="1"/>
  <c r="N213" i="1"/>
  <c r="V211" i="1"/>
  <c r="V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N196" i="1"/>
  <c r="X195" i="1"/>
  <c r="W195" i="1"/>
  <c r="N195" i="1"/>
  <c r="V192" i="1"/>
  <c r="V191" i="1"/>
  <c r="X190" i="1"/>
  <c r="W190" i="1"/>
  <c r="N190" i="1"/>
  <c r="X189" i="1"/>
  <c r="X191" i="1" s="1"/>
  <c r="W189" i="1"/>
  <c r="W192" i="1" s="1"/>
  <c r="N189" i="1"/>
  <c r="V187" i="1"/>
  <c r="V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X171" i="1"/>
  <c r="W171" i="1"/>
  <c r="W187" i="1" s="1"/>
  <c r="X170" i="1"/>
  <c r="W170" i="1"/>
  <c r="N170" i="1"/>
  <c r="V168" i="1"/>
  <c r="V167" i="1"/>
  <c r="X166" i="1"/>
  <c r="W166" i="1"/>
  <c r="N166" i="1"/>
  <c r="X165" i="1"/>
  <c r="W165" i="1"/>
  <c r="N165" i="1"/>
  <c r="W164" i="1"/>
  <c r="X164" i="1" s="1"/>
  <c r="N164" i="1"/>
  <c r="W163" i="1"/>
  <c r="N163" i="1"/>
  <c r="W161" i="1"/>
  <c r="V161" i="1"/>
  <c r="X160" i="1"/>
  <c r="W160" i="1"/>
  <c r="V160" i="1"/>
  <c r="W159" i="1"/>
  <c r="X159" i="1" s="1"/>
  <c r="N159" i="1"/>
  <c r="X158" i="1"/>
  <c r="W158" i="1"/>
  <c r="V156" i="1"/>
  <c r="V155" i="1"/>
  <c r="W154" i="1"/>
  <c r="X154" i="1" s="1"/>
  <c r="N154" i="1"/>
  <c r="X153" i="1"/>
  <c r="X155" i="1" s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X141" i="1"/>
  <c r="X149" i="1" s="1"/>
  <c r="W141" i="1"/>
  <c r="H464" i="1" s="1"/>
  <c r="N141" i="1"/>
  <c r="V138" i="1"/>
  <c r="V137" i="1"/>
  <c r="W136" i="1"/>
  <c r="X136" i="1" s="1"/>
  <c r="N136" i="1"/>
  <c r="X135" i="1"/>
  <c r="W135" i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W129" i="1" s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W106" i="1"/>
  <c r="X105" i="1"/>
  <c r="X114" i="1" s="1"/>
  <c r="W105" i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W93" i="1"/>
  <c r="X93" i="1" s="1"/>
  <c r="N93" i="1"/>
  <c r="X92" i="1"/>
  <c r="W92" i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V52" i="1"/>
  <c r="W51" i="1"/>
  <c r="V51" i="1"/>
  <c r="X50" i="1"/>
  <c r="W50" i="1"/>
  <c r="N50" i="1"/>
  <c r="W49" i="1"/>
  <c r="N49" i="1"/>
  <c r="V45" i="1"/>
  <c r="V44" i="1"/>
  <c r="W43" i="1"/>
  <c r="W44" i="1" s="1"/>
  <c r="N43" i="1"/>
  <c r="W41" i="1"/>
  <c r="V41" i="1"/>
  <c r="X40" i="1"/>
  <c r="V40" i="1"/>
  <c r="X39" i="1"/>
  <c r="W39" i="1"/>
  <c r="W40" i="1" s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23" i="1"/>
  <c r="V458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W32" i="1" l="1"/>
  <c r="W458" i="1" s="1"/>
  <c r="J9" i="1"/>
  <c r="X28" i="1"/>
  <c r="X32" i="1" s="1"/>
  <c r="X459" i="1" s="1"/>
  <c r="X43" i="1"/>
  <c r="X44" i="1" s="1"/>
  <c r="W45" i="1"/>
  <c r="E464" i="1"/>
  <c r="W79" i="1"/>
  <c r="W114" i="1"/>
  <c r="W243" i="1"/>
  <c r="W244" i="1"/>
  <c r="X240" i="1"/>
  <c r="X243" i="1" s="1"/>
  <c r="W277" i="1"/>
  <c r="X273" i="1"/>
  <c r="X276" i="1" s="1"/>
  <c r="M464" i="1"/>
  <c r="A10" i="1"/>
  <c r="B464" i="1"/>
  <c r="W455" i="1"/>
  <c r="W456" i="1"/>
  <c r="W59" i="1"/>
  <c r="X55" i="1"/>
  <c r="X59" i="1" s="1"/>
  <c r="D464" i="1"/>
  <c r="X79" i="1"/>
  <c r="W102" i="1"/>
  <c r="W103" i="1"/>
  <c r="W122" i="1"/>
  <c r="X117" i="1"/>
  <c r="X122" i="1" s="1"/>
  <c r="W123" i="1"/>
  <c r="W138" i="1"/>
  <c r="X163" i="1"/>
  <c r="X167" i="1" s="1"/>
  <c r="W167" i="1"/>
  <c r="W168" i="1"/>
  <c r="X196" i="1"/>
  <c r="W210" i="1"/>
  <c r="W222" i="1"/>
  <c r="X218" i="1"/>
  <c r="W249" i="1"/>
  <c r="X246" i="1"/>
  <c r="X249" i="1" s="1"/>
  <c r="W250" i="1"/>
  <c r="X420" i="1"/>
  <c r="F9" i="1"/>
  <c r="V454" i="1"/>
  <c r="C464" i="1"/>
  <c r="W52" i="1"/>
  <c r="X49" i="1"/>
  <c r="X51" i="1" s="1"/>
  <c r="W90" i="1"/>
  <c r="X82" i="1"/>
  <c r="X89" i="1" s="1"/>
  <c r="W89" i="1"/>
  <c r="X186" i="1"/>
  <c r="W281" i="1"/>
  <c r="W280" i="1"/>
  <c r="X279" i="1"/>
  <c r="X280" i="1" s="1"/>
  <c r="W60" i="1"/>
  <c r="W454" i="1" s="1"/>
  <c r="W115" i="1"/>
  <c r="F464" i="1"/>
  <c r="X126" i="1"/>
  <c r="X129" i="1" s="1"/>
  <c r="W130" i="1"/>
  <c r="X210" i="1"/>
  <c r="X221" i="1"/>
  <c r="W238" i="1"/>
  <c r="X234" i="1"/>
  <c r="X237" i="1" s="1"/>
  <c r="L464" i="1"/>
  <c r="W261" i="1"/>
  <c r="W260" i="1"/>
  <c r="X253" i="1"/>
  <c r="X260" i="1" s="1"/>
  <c r="W365" i="1"/>
  <c r="W421" i="1"/>
  <c r="W80" i="1"/>
  <c r="W149" i="1"/>
  <c r="W155" i="1"/>
  <c r="W156" i="1"/>
  <c r="W191" i="1"/>
  <c r="J464" i="1"/>
  <c r="W214" i="1"/>
  <c r="W231" i="1"/>
  <c r="X224" i="1"/>
  <c r="X231" i="1" s="1"/>
  <c r="X309" i="1"/>
  <c r="X310" i="1" s="1"/>
  <c r="W311" i="1"/>
  <c r="X326" i="1"/>
  <c r="X330" i="1" s="1"/>
  <c r="X344" i="1"/>
  <c r="X357" i="1" s="1"/>
  <c r="W358" i="1"/>
  <c r="X388" i="1"/>
  <c r="W389" i="1"/>
  <c r="W407" i="1"/>
  <c r="W420" i="1"/>
  <c r="W438" i="1"/>
  <c r="W448" i="1"/>
  <c r="W232" i="1"/>
  <c r="W298" i="1"/>
  <c r="W324" i="1"/>
  <c r="P464" i="1"/>
  <c r="W341" i="1"/>
  <c r="W342" i="1"/>
  <c r="W426" i="1"/>
  <c r="X423" i="1"/>
  <c r="X425" i="1" s="1"/>
  <c r="S464" i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86" i="1"/>
  <c r="X213" i="1"/>
  <c r="X214" i="1" s="1"/>
  <c r="W265" i="1"/>
  <c r="W266" i="1"/>
  <c r="X289" i="1"/>
  <c r="X297" i="1" s="1"/>
  <c r="W297" i="1"/>
  <c r="W302" i="1"/>
  <c r="W303" i="1"/>
  <c r="O464" i="1"/>
  <c r="W319" i="1"/>
  <c r="X321" i="1"/>
  <c r="X323" i="1" s="1"/>
  <c r="W330" i="1"/>
  <c r="X339" i="1"/>
  <c r="X341" i="1" s="1"/>
  <c r="W364" i="1"/>
  <c r="X367" i="1"/>
  <c r="X368" i="1" s="1"/>
  <c r="W369" i="1"/>
  <c r="W379" i="1"/>
  <c r="X406" i="1"/>
  <c r="W412" i="1"/>
  <c r="W425" i="1"/>
  <c r="X430" i="1"/>
  <c r="X432" i="1" s="1"/>
  <c r="X435" i="1"/>
  <c r="X437" i="1" s="1"/>
  <c r="X451" i="1"/>
  <c r="X452" i="1" s="1"/>
  <c r="I464" i="1"/>
  <c r="R464" i="1"/>
  <c r="W211" i="1"/>
  <c r="W457" i="1" l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<sst xmlns="http://schemas.openxmlformats.org/spreadsheetml/2006/main" count="1898" uniqueCount="643">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</sst>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64"/>
  <sheetViews>
    <sheetView showGridLines="0" tabSelected="1" topLeftCell="F3" zoomScaleNormal="100" zoomScaleSheetLayoutView="100" workbookViewId="0">
      <selection activeCell="V56" sqref="V56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02" t="s">
        <v>0</v>
      </c>
      <c r="E1" s="403"/>
      <c r="F1" s="403"/>
      <c r="G1" s="11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3" t="s">
        <v>10</v>
      </c>
      <c r="O5" s="526">
        <v>45228</v>
      </c>
      <c r="P5" s="389"/>
      <c r="R5" s="615" t="s">
        <v>11</v>
      </c>
      <c r="S5" s="361"/>
      <c r="T5" s="472" t="s">
        <v>12</v>
      </c>
      <c r="U5" s="389"/>
      <c r="Z5" s="50"/>
      <c r="AA5" s="50"/>
      <c r="AB5" s="50"/>
    </row>
    <row r="6" spans="1:29" s="299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3" t="s">
        <v>15</v>
      </c>
      <c r="O6" s="415" t="str">
        <f>IF(O5=0," ",CHOOSE(WEEKDAY(O5,2),"Понедельник","Вторник","Среда","Четверг","Пятница","Суббота","Воскресенье"))</f>
        <v>Воскресенье</v>
      </c>
      <c r="P6" s="308"/>
      <c r="R6" s="360" t="s">
        <v>16</v>
      </c>
      <c r="S6" s="361"/>
      <c r="T6" s="476" t="s">
        <v>17</v>
      </c>
      <c r="U6" s="348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3"/>
      <c r="O7" s="41"/>
      <c r="P7" s="41"/>
      <c r="R7" s="312"/>
      <c r="S7" s="361"/>
      <c r="T7" s="477"/>
      <c r="U7" s="478"/>
      <c r="Z7" s="50"/>
      <c r="AA7" s="50"/>
      <c r="AB7" s="50"/>
    </row>
    <row r="8" spans="1:29" s="299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3" t="s">
        <v>19</v>
      </c>
      <c r="O8" s="388">
        <v>0.5</v>
      </c>
      <c r="P8" s="389"/>
      <c r="R8" s="312"/>
      <c r="S8" s="361"/>
      <c r="T8" s="477"/>
      <c r="U8" s="478"/>
      <c r="Z8" s="50"/>
      <c r="AA8" s="50"/>
      <c r="AB8" s="50"/>
    </row>
    <row r="9" spans="1:29" s="299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5" t="s">
        <v>20</v>
      </c>
      <c r="O9" s="526"/>
      <c r="P9" s="389"/>
      <c r="R9" s="312"/>
      <c r="S9" s="361"/>
      <c r="T9" s="479"/>
      <c r="U9" s="480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88"/>
      <c r="P10" s="389"/>
      <c r="S10" s="23" t="s">
        <v>22</v>
      </c>
      <c r="T10" s="347" t="s">
        <v>23</v>
      </c>
      <c r="U10" s="348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88"/>
      <c r="P11" s="389"/>
      <c r="S11" s="23" t="s">
        <v>26</v>
      </c>
      <c r="T11" s="557" t="s">
        <v>27</v>
      </c>
      <c r="U11" s="558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3" t="s">
        <v>29</v>
      </c>
      <c r="O12" s="551"/>
      <c r="P12" s="503"/>
      <c r="Q12" s="22"/>
      <c r="S12" s="23"/>
      <c r="T12" s="403"/>
      <c r="U12" s="312"/>
      <c r="Z12" s="50"/>
      <c r="AA12" s="50"/>
      <c r="AB12" s="50"/>
    </row>
    <row r="13" spans="1:29" s="299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5"/>
      <c r="N13" s="25" t="s">
        <v>31</v>
      </c>
      <c r="O13" s="557"/>
      <c r="P13" s="558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2"/>
      <c r="O16" s="462"/>
      <c r="P16" s="462"/>
      <c r="Q16" s="462"/>
      <c r="R16" s="46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300" t="s">
        <v>57</v>
      </c>
      <c r="T18" s="300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hidden="1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7"/>
      <c r="Z19" s="47"/>
    </row>
    <row r="20" spans="1:53" ht="16.5" hidden="1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hidden="1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10">
        <v>4607091389258</v>
      </c>
      <c r="E22" s="308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hidden="1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hidden="1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10">
        <v>4607091383881</v>
      </c>
      <c r="E26" s="308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10">
        <v>4607091388237</v>
      </c>
      <c r="E27" s="308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10">
        <v>4607091383935</v>
      </c>
      <c r="E28" s="308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10">
        <v>4680115881853</v>
      </c>
      <c r="E29" s="308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10">
        <v>4607091383911</v>
      </c>
      <c r="E30" s="308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10">
        <v>4607091388244</v>
      </c>
      <c r="E31" s="308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hidden="1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hidden="1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10">
        <v>4607091388503</v>
      </c>
      <c r="E35" s="308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3"/>
      <c r="T35" s="33"/>
      <c r="U35" s="34" t="s">
        <v>65</v>
      </c>
      <c r="V35" s="302">
        <v>0</v>
      </c>
      <c r="W35" s="30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6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hidden="1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6" t="s">
        <v>65</v>
      </c>
      <c r="V37" s="304">
        <f>IFERROR(SUM(V35:V35),"0")</f>
        <v>0</v>
      </c>
      <c r="W37" s="304">
        <f>IFERROR(SUM(W35:W35),"0")</f>
        <v>0</v>
      </c>
      <c r="X37" s="36"/>
      <c r="Y37" s="305"/>
      <c r="Z37" s="305"/>
    </row>
    <row r="38" spans="1:53" ht="14.25" hidden="1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10">
        <v>4607091388282</v>
      </c>
      <c r="E39" s="308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3"/>
      <c r="T39" s="33"/>
      <c r="U39" s="34" t="s">
        <v>65</v>
      </c>
      <c r="V39" s="302">
        <v>0</v>
      </c>
      <c r="W39" s="30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6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hidden="1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6" t="s">
        <v>65</v>
      </c>
      <c r="V41" s="304">
        <f>IFERROR(SUM(V39:V39),"0")</f>
        <v>0</v>
      </c>
      <c r="W41" s="304">
        <f>IFERROR(SUM(W39:W39),"0")</f>
        <v>0</v>
      </c>
      <c r="X41" s="36"/>
      <c r="Y41" s="305"/>
      <c r="Z41" s="305"/>
    </row>
    <row r="42" spans="1:53" ht="14.25" hidden="1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10">
        <v>4607091389111</v>
      </c>
      <c r="E43" s="308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3"/>
      <c r="T43" s="33"/>
      <c r="U43" s="34" t="s">
        <v>65</v>
      </c>
      <c r="V43" s="302">
        <v>0</v>
      </c>
      <c r="W43" s="30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6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hidden="1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6" t="s">
        <v>65</v>
      </c>
      <c r="V45" s="304">
        <f>IFERROR(SUM(V43:V43),"0")</f>
        <v>0</v>
      </c>
      <c r="W45" s="304">
        <f>IFERROR(SUM(W43:W43),"0")</f>
        <v>0</v>
      </c>
      <c r="X45" s="36"/>
      <c r="Y45" s="305"/>
      <c r="Z45" s="305"/>
    </row>
    <row r="46" spans="1:53" ht="27.75" hidden="1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7"/>
      <c r="Z46" s="47"/>
    </row>
    <row r="47" spans="1:53" ht="16.5" hidden="1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hidden="1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10">
        <v>4680115881440</v>
      </c>
      <c r="E49" s="308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3"/>
      <c r="T49" s="33"/>
      <c r="U49" s="34" t="s">
        <v>65</v>
      </c>
      <c r="V49" s="302">
        <v>0</v>
      </c>
      <c r="W49" s="30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10">
        <v>4680115881433</v>
      </c>
      <c r="E50" s="308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6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hidden="1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6" t="s">
        <v>65</v>
      </c>
      <c r="V52" s="304">
        <f>IFERROR(SUM(V49:V50),"0")</f>
        <v>0</v>
      </c>
      <c r="W52" s="304">
        <f>IFERROR(SUM(W49:W50),"0")</f>
        <v>0</v>
      </c>
      <c r="X52" s="36"/>
      <c r="Y52" s="305"/>
      <c r="Z52" s="305"/>
    </row>
    <row r="53" spans="1:53" ht="16.5" hidden="1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hidden="1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hidden="1" customHeight="1" x14ac:dyDescent="0.25">
      <c r="A55" s="53" t="s">
        <v>104</v>
      </c>
      <c r="B55" s="53" t="s">
        <v>105</v>
      </c>
      <c r="C55" s="30">
        <v>4301011481</v>
      </c>
      <c r="D55" s="310">
        <v>4680115881426</v>
      </c>
      <c r="E55" s="308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36" t="s">
        <v>107</v>
      </c>
      <c r="O55" s="307"/>
      <c r="P55" s="307"/>
      <c r="Q55" s="307"/>
      <c r="R55" s="308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0">
        <v>4680115881426</v>
      </c>
      <c r="E56" s="308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3"/>
      <c r="T56" s="33"/>
      <c r="U56" s="34" t="s">
        <v>65</v>
      </c>
      <c r="V56" s="302">
        <v>0</v>
      </c>
      <c r="W56" s="303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10">
        <v>4680115881419</v>
      </c>
      <c r="E57" s="308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3"/>
      <c r="T57" s="33"/>
      <c r="U57" s="34" t="s">
        <v>65</v>
      </c>
      <c r="V57" s="302">
        <v>0</v>
      </c>
      <c r="W57" s="30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10">
        <v>4680115881525</v>
      </c>
      <c r="E58" s="308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4" t="s">
        <v>113</v>
      </c>
      <c r="O58" s="307"/>
      <c r="P58" s="307"/>
      <c r="Q58" s="307"/>
      <c r="R58" s="308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6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6" t="s">
        <v>65</v>
      </c>
      <c r="V60" s="304">
        <f>IFERROR(SUM(V55:V58),"0")</f>
        <v>0</v>
      </c>
      <c r="W60" s="304">
        <f>IFERROR(SUM(W55:W58),"0")</f>
        <v>0</v>
      </c>
      <c r="X60" s="36"/>
      <c r="Y60" s="305"/>
      <c r="Z60" s="305"/>
    </row>
    <row r="61" spans="1:53" ht="16.5" hidden="1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hidden="1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hidden="1" customHeight="1" x14ac:dyDescent="0.25">
      <c r="A63" s="53" t="s">
        <v>114</v>
      </c>
      <c r="B63" s="53" t="s">
        <v>115</v>
      </c>
      <c r="C63" s="30">
        <v>4301011432</v>
      </c>
      <c r="D63" s="310">
        <v>4680115882720</v>
      </c>
      <c r="E63" s="308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416" t="s">
        <v>116</v>
      </c>
      <c r="O63" s="307"/>
      <c r="P63" s="307"/>
      <c r="Q63" s="307"/>
      <c r="R63" s="308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hidden="1" customHeight="1" x14ac:dyDescent="0.25">
      <c r="A64" s="53" t="s">
        <v>118</v>
      </c>
      <c r="B64" s="53" t="s">
        <v>119</v>
      </c>
      <c r="C64" s="30">
        <v>4301011623</v>
      </c>
      <c r="D64" s="310">
        <v>4607091382945</v>
      </c>
      <c r="E64" s="308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380" t="s">
        <v>120</v>
      </c>
      <c r="O64" s="307"/>
      <c r="P64" s="307"/>
      <c r="Q64" s="307"/>
      <c r="R64" s="308"/>
      <c r="S64" s="33"/>
      <c r="T64" s="33"/>
      <c r="U64" s="34" t="s">
        <v>65</v>
      </c>
      <c r="V64" s="302">
        <v>0</v>
      </c>
      <c r="W64" s="303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4301011380</v>
      </c>
      <c r="D65" s="310">
        <v>4607091385670</v>
      </c>
      <c r="E65" s="308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3"/>
      <c r="T65" s="33"/>
      <c r="U65" s="34" t="s">
        <v>65</v>
      </c>
      <c r="V65" s="302">
        <v>0</v>
      </c>
      <c r="W65" s="30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123</v>
      </c>
      <c r="B66" s="53" t="s">
        <v>124</v>
      </c>
      <c r="C66" s="30">
        <v>4301011468</v>
      </c>
      <c r="D66" s="310">
        <v>4680115881327</v>
      </c>
      <c r="E66" s="308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126</v>
      </c>
      <c r="B67" s="53" t="s">
        <v>127</v>
      </c>
      <c r="C67" s="30">
        <v>4301011514</v>
      </c>
      <c r="D67" s="310">
        <v>4680115882133</v>
      </c>
      <c r="E67" s="308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3"/>
      <c r="T67" s="33"/>
      <c r="U67" s="34" t="s">
        <v>65</v>
      </c>
      <c r="V67" s="302">
        <v>0</v>
      </c>
      <c r="W67" s="303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128</v>
      </c>
      <c r="B68" s="53" t="s">
        <v>129</v>
      </c>
      <c r="C68" s="30">
        <v>4301011192</v>
      </c>
      <c r="D68" s="310">
        <v>4607091382952</v>
      </c>
      <c r="E68" s="308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130</v>
      </c>
      <c r="B69" s="53" t="s">
        <v>131</v>
      </c>
      <c r="C69" s="30">
        <v>4301011565</v>
      </c>
      <c r="D69" s="310">
        <v>4680115882539</v>
      </c>
      <c r="E69" s="308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133</v>
      </c>
      <c r="B70" s="53" t="s">
        <v>134</v>
      </c>
      <c r="C70" s="30">
        <v>4301011382</v>
      </c>
      <c r="D70" s="310">
        <v>4607091385687</v>
      </c>
      <c r="E70" s="308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135</v>
      </c>
      <c r="B71" s="53" t="s">
        <v>136</v>
      </c>
      <c r="C71" s="30">
        <v>4301011344</v>
      </c>
      <c r="D71" s="310">
        <v>4607091384604</v>
      </c>
      <c r="E71" s="308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137</v>
      </c>
      <c r="B72" s="53" t="s">
        <v>138</v>
      </c>
      <c r="C72" s="30">
        <v>4301011386</v>
      </c>
      <c r="D72" s="310">
        <v>4680115880283</v>
      </c>
      <c r="E72" s="308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hidden="1" customHeight="1" x14ac:dyDescent="0.25">
      <c r="A73" s="53" t="s">
        <v>139</v>
      </c>
      <c r="B73" s="53" t="s">
        <v>140</v>
      </c>
      <c r="C73" s="30">
        <v>4301011476</v>
      </c>
      <c r="D73" s="310">
        <v>4680115881518</v>
      </c>
      <c r="E73" s="308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hidden="1" customHeight="1" x14ac:dyDescent="0.25">
      <c r="A74" s="53" t="s">
        <v>141</v>
      </c>
      <c r="B74" s="53" t="s">
        <v>142</v>
      </c>
      <c r="C74" s="30">
        <v>4301011443</v>
      </c>
      <c r="D74" s="310">
        <v>4680115881303</v>
      </c>
      <c r="E74" s="308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3"/>
      <c r="T74" s="33"/>
      <c r="U74" s="34" t="s">
        <v>65</v>
      </c>
      <c r="V74" s="302">
        <v>0</v>
      </c>
      <c r="W74" s="303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143</v>
      </c>
      <c r="B75" s="53" t="s">
        <v>144</v>
      </c>
      <c r="C75" s="30">
        <v>4301011352</v>
      </c>
      <c r="D75" s="310">
        <v>4607091388466</v>
      </c>
      <c r="E75" s="308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3"/>
      <c r="T75" s="33"/>
      <c r="U75" s="34" t="s">
        <v>65</v>
      </c>
      <c r="V75" s="302">
        <v>0</v>
      </c>
      <c r="W75" s="303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145</v>
      </c>
      <c r="B76" s="53" t="s">
        <v>146</v>
      </c>
      <c r="C76" s="30">
        <v>4301011417</v>
      </c>
      <c r="D76" s="310">
        <v>4680115880269</v>
      </c>
      <c r="E76" s="308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hidden="1" customHeight="1" x14ac:dyDescent="0.25">
      <c r="A77" s="53" t="s">
        <v>147</v>
      </c>
      <c r="B77" s="53" t="s">
        <v>148</v>
      </c>
      <c r="C77" s="30">
        <v>4301011415</v>
      </c>
      <c r="D77" s="310">
        <v>4680115880429</v>
      </c>
      <c r="E77" s="308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3"/>
      <c r="T77" s="33"/>
      <c r="U77" s="34" t="s">
        <v>65</v>
      </c>
      <c r="V77" s="302">
        <v>0</v>
      </c>
      <c r="W77" s="30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hidden="1" customHeight="1" x14ac:dyDescent="0.25">
      <c r="A78" s="53" t="s">
        <v>149</v>
      </c>
      <c r="B78" s="53" t="s">
        <v>150</v>
      </c>
      <c r="C78" s="30">
        <v>4301011462</v>
      </c>
      <c r="D78" s="310">
        <v>4680115881457</v>
      </c>
      <c r="E78" s="308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idden="1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hidden="1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6" t="s">
        <v>65</v>
      </c>
      <c r="V80" s="304">
        <f>IFERROR(SUM(V63:V78),"0")</f>
        <v>0</v>
      </c>
      <c r="W80" s="304">
        <f>IFERROR(SUM(W63:W78),"0")</f>
        <v>0</v>
      </c>
      <c r="X80" s="36"/>
      <c r="Y80" s="305"/>
      <c r="Z80" s="305"/>
    </row>
    <row r="81" spans="1:53" ht="14.25" hidden="1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hidden="1" customHeight="1" x14ac:dyDescent="0.25">
      <c r="A82" s="53" t="s">
        <v>151</v>
      </c>
      <c r="B82" s="53" t="s">
        <v>152</v>
      </c>
      <c r="C82" s="30">
        <v>4301020189</v>
      </c>
      <c r="D82" s="310">
        <v>4607091384789</v>
      </c>
      <c r="E82" s="308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1" t="s">
        <v>153</v>
      </c>
      <c r="O82" s="307"/>
      <c r="P82" s="307"/>
      <c r="Q82" s="307"/>
      <c r="R82" s="308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hidden="1" customHeight="1" x14ac:dyDescent="0.25">
      <c r="A83" s="53" t="s">
        <v>154</v>
      </c>
      <c r="B83" s="53" t="s">
        <v>155</v>
      </c>
      <c r="C83" s="30">
        <v>4301020235</v>
      </c>
      <c r="D83" s="310">
        <v>4680115881488</v>
      </c>
      <c r="E83" s="308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hidden="1" customHeight="1" x14ac:dyDescent="0.25">
      <c r="A84" s="53" t="s">
        <v>156</v>
      </c>
      <c r="B84" s="53" t="s">
        <v>157</v>
      </c>
      <c r="C84" s="30">
        <v>4301020183</v>
      </c>
      <c r="D84" s="310">
        <v>4607091384765</v>
      </c>
      <c r="E84" s="308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8" t="s">
        <v>158</v>
      </c>
      <c r="O84" s="307"/>
      <c r="P84" s="307"/>
      <c r="Q84" s="307"/>
      <c r="R84" s="308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hidden="1" customHeight="1" x14ac:dyDescent="0.25">
      <c r="A85" s="53" t="s">
        <v>159</v>
      </c>
      <c r="B85" s="53" t="s">
        <v>160</v>
      </c>
      <c r="C85" s="30">
        <v>4301020228</v>
      </c>
      <c r="D85" s="310">
        <v>4680115882751</v>
      </c>
      <c r="E85" s="308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19" t="s">
        <v>161</v>
      </c>
      <c r="O85" s="307"/>
      <c r="P85" s="307"/>
      <c r="Q85" s="307"/>
      <c r="R85" s="308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hidden="1" customHeight="1" x14ac:dyDescent="0.25">
      <c r="A86" s="53" t="s">
        <v>162</v>
      </c>
      <c r="B86" s="53" t="s">
        <v>163</v>
      </c>
      <c r="C86" s="30">
        <v>4301020258</v>
      </c>
      <c r="D86" s="310">
        <v>4680115882775</v>
      </c>
      <c r="E86" s="308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453" t="s">
        <v>165</v>
      </c>
      <c r="O86" s="307"/>
      <c r="P86" s="307"/>
      <c r="Q86" s="307"/>
      <c r="R86" s="308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4301020217</v>
      </c>
      <c r="D87" s="310">
        <v>4680115880658</v>
      </c>
      <c r="E87" s="308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168</v>
      </c>
      <c r="B88" s="53" t="s">
        <v>169</v>
      </c>
      <c r="C88" s="30">
        <v>4301020223</v>
      </c>
      <c r="D88" s="310">
        <v>4607091381962</v>
      </c>
      <c r="E88" s="308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hidden="1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hidden="1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hidden="1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hidden="1" customHeight="1" x14ac:dyDescent="0.25">
      <c r="A92" s="53" t="s">
        <v>170</v>
      </c>
      <c r="B92" s="53" t="s">
        <v>171</v>
      </c>
      <c r="C92" s="30">
        <v>4301030895</v>
      </c>
      <c r="D92" s="310">
        <v>4607091387667</v>
      </c>
      <c r="E92" s="308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hidden="1" customHeight="1" x14ac:dyDescent="0.25">
      <c r="A93" s="53" t="s">
        <v>172</v>
      </c>
      <c r="B93" s="53" t="s">
        <v>173</v>
      </c>
      <c r="C93" s="30">
        <v>4301030961</v>
      </c>
      <c r="D93" s="310">
        <v>4607091387636</v>
      </c>
      <c r="E93" s="308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hidden="1" customHeight="1" x14ac:dyDescent="0.25">
      <c r="A94" s="53" t="s">
        <v>174</v>
      </c>
      <c r="B94" s="53" t="s">
        <v>175</v>
      </c>
      <c r="C94" s="30">
        <v>4301031078</v>
      </c>
      <c r="D94" s="310">
        <v>4607091384727</v>
      </c>
      <c r="E94" s="308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176</v>
      </c>
      <c r="B95" s="53" t="s">
        <v>177</v>
      </c>
      <c r="C95" s="30">
        <v>4301031080</v>
      </c>
      <c r="D95" s="310">
        <v>4607091386745</v>
      </c>
      <c r="E95" s="308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hidden="1" customHeight="1" x14ac:dyDescent="0.25">
      <c r="A96" s="53" t="s">
        <v>178</v>
      </c>
      <c r="B96" s="53" t="s">
        <v>179</v>
      </c>
      <c r="C96" s="30">
        <v>4301030963</v>
      </c>
      <c r="D96" s="310">
        <v>4607091382426</v>
      </c>
      <c r="E96" s="308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hidden="1" customHeight="1" x14ac:dyDescent="0.25">
      <c r="A97" s="53" t="s">
        <v>180</v>
      </c>
      <c r="B97" s="53" t="s">
        <v>181</v>
      </c>
      <c r="C97" s="30">
        <v>4301030962</v>
      </c>
      <c r="D97" s="310">
        <v>4607091386547</v>
      </c>
      <c r="E97" s="308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182</v>
      </c>
      <c r="B98" s="53" t="s">
        <v>183</v>
      </c>
      <c r="C98" s="30">
        <v>4301031079</v>
      </c>
      <c r="D98" s="310">
        <v>4607091384734</v>
      </c>
      <c r="E98" s="308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184</v>
      </c>
      <c r="B99" s="53" t="s">
        <v>185</v>
      </c>
      <c r="C99" s="30">
        <v>4301030964</v>
      </c>
      <c r="D99" s="310">
        <v>4607091382464</v>
      </c>
      <c r="E99" s="308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186</v>
      </c>
      <c r="B100" s="53" t="s">
        <v>187</v>
      </c>
      <c r="C100" s="30">
        <v>4301031234</v>
      </c>
      <c r="D100" s="310">
        <v>4680115883444</v>
      </c>
      <c r="E100" s="308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8" t="s">
        <v>188</v>
      </c>
      <c r="O100" s="307"/>
      <c r="P100" s="307"/>
      <c r="Q100" s="307"/>
      <c r="R100" s="308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186</v>
      </c>
      <c r="B101" s="53" t="s">
        <v>189</v>
      </c>
      <c r="C101" s="30">
        <v>4301031235</v>
      </c>
      <c r="D101" s="310">
        <v>4680115883444</v>
      </c>
      <c r="E101" s="308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0" t="s">
        <v>188</v>
      </c>
      <c r="O101" s="307"/>
      <c r="P101" s="307"/>
      <c r="Q101" s="307"/>
      <c r="R101" s="308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idden="1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hidden="1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hidden="1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hidden="1" customHeight="1" x14ac:dyDescent="0.25">
      <c r="A105" s="53" t="s">
        <v>190</v>
      </c>
      <c r="B105" s="53" t="s">
        <v>191</v>
      </c>
      <c r="C105" s="30">
        <v>4301051437</v>
      </c>
      <c r="D105" s="310">
        <v>4607091386967</v>
      </c>
      <c r="E105" s="308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564" t="s">
        <v>192</v>
      </c>
      <c r="O105" s="307"/>
      <c r="P105" s="307"/>
      <c r="Q105" s="307"/>
      <c r="R105" s="308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190</v>
      </c>
      <c r="B106" s="53" t="s">
        <v>193</v>
      </c>
      <c r="C106" s="30">
        <v>4301051543</v>
      </c>
      <c r="D106" s="310">
        <v>4607091386967</v>
      </c>
      <c r="E106" s="308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4" t="s">
        <v>194</v>
      </c>
      <c r="O106" s="307"/>
      <c r="P106" s="307"/>
      <c r="Q106" s="307"/>
      <c r="R106" s="308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hidden="1" customHeight="1" x14ac:dyDescent="0.25">
      <c r="A107" s="53" t="s">
        <v>195</v>
      </c>
      <c r="B107" s="53" t="s">
        <v>196</v>
      </c>
      <c r="C107" s="30">
        <v>4301051311</v>
      </c>
      <c r="D107" s="310">
        <v>4607091385304</v>
      </c>
      <c r="E107" s="308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3"/>
      <c r="T107" s="33"/>
      <c r="U107" s="34" t="s">
        <v>65</v>
      </c>
      <c r="V107" s="302">
        <v>0</v>
      </c>
      <c r="W107" s="303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197</v>
      </c>
      <c r="B108" s="53" t="s">
        <v>198</v>
      </c>
      <c r="C108" s="30">
        <v>4301051306</v>
      </c>
      <c r="D108" s="310">
        <v>4607091386264</v>
      </c>
      <c r="E108" s="308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10">
        <v>4607091385731</v>
      </c>
      <c r="E109" s="308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524" t="s">
        <v>201</v>
      </c>
      <c r="O109" s="307"/>
      <c r="P109" s="307"/>
      <c r="Q109" s="307"/>
      <c r="R109" s="308"/>
      <c r="S109" s="33"/>
      <c r="T109" s="33"/>
      <c r="U109" s="34" t="s">
        <v>65</v>
      </c>
      <c r="V109" s="302">
        <v>135</v>
      </c>
      <c r="W109" s="303">
        <f t="shared" si="6"/>
        <v>135</v>
      </c>
      <c r="X109" s="35">
        <f>IFERROR(IF(W109=0,"",ROUNDUP(W109/H109,0)*0.00753),"")</f>
        <v>0.3765</v>
      </c>
      <c r="Y109" s="55"/>
      <c r="Z109" s="56"/>
      <c r="AD109" s="57"/>
      <c r="BA109" s="111" t="s">
        <v>1</v>
      </c>
    </row>
    <row r="110" spans="1:53" ht="27" hidden="1" customHeight="1" x14ac:dyDescent="0.25">
      <c r="A110" s="53" t="s">
        <v>202</v>
      </c>
      <c r="B110" s="53" t="s">
        <v>203</v>
      </c>
      <c r="C110" s="30">
        <v>4301051439</v>
      </c>
      <c r="D110" s="310">
        <v>4680115880214</v>
      </c>
      <c r="E110" s="308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581" t="s">
        <v>204</v>
      </c>
      <c r="O110" s="307"/>
      <c r="P110" s="307"/>
      <c r="Q110" s="307"/>
      <c r="R110" s="308"/>
      <c r="S110" s="33"/>
      <c r="T110" s="33"/>
      <c r="U110" s="34" t="s">
        <v>65</v>
      </c>
      <c r="V110" s="302">
        <v>0</v>
      </c>
      <c r="W110" s="303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hidden="1" customHeight="1" x14ac:dyDescent="0.25">
      <c r="A111" s="53" t="s">
        <v>205</v>
      </c>
      <c r="B111" s="53" t="s">
        <v>206</v>
      </c>
      <c r="C111" s="30">
        <v>4301051438</v>
      </c>
      <c r="D111" s="310">
        <v>4680115880894</v>
      </c>
      <c r="E111" s="308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530" t="s">
        <v>207</v>
      </c>
      <c r="O111" s="307"/>
      <c r="P111" s="307"/>
      <c r="Q111" s="307"/>
      <c r="R111" s="308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hidden="1" customHeight="1" x14ac:dyDescent="0.25">
      <c r="A112" s="53" t="s">
        <v>208</v>
      </c>
      <c r="B112" s="53" t="s">
        <v>209</v>
      </c>
      <c r="C112" s="30">
        <v>4301051313</v>
      </c>
      <c r="D112" s="310">
        <v>4607091385427</v>
      </c>
      <c r="E112" s="308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hidden="1" customHeight="1" x14ac:dyDescent="0.25">
      <c r="A113" s="53" t="s">
        <v>210</v>
      </c>
      <c r="B113" s="53" t="s">
        <v>211</v>
      </c>
      <c r="C113" s="30">
        <v>4301051480</v>
      </c>
      <c r="D113" s="310">
        <v>4680115882645</v>
      </c>
      <c r="E113" s="308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212</v>
      </c>
      <c r="O113" s="307"/>
      <c r="P113" s="307"/>
      <c r="Q113" s="307"/>
      <c r="R113" s="308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50</v>
      </c>
      <c r="W114" s="304">
        <f>IFERROR(W105/H105,"0")+IFERROR(W106/H106,"0")+IFERROR(W107/H107,"0")+IFERROR(W108/H108,"0")+IFERROR(W109/H109,"0")+IFERROR(W110/H110,"0")+IFERROR(W111/H111,"0")+IFERROR(W112/H112,"0")+IFERROR(W113/H113,"0")</f>
        <v>50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0.3765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6" t="s">
        <v>65</v>
      </c>
      <c r="V115" s="304">
        <f>IFERROR(SUM(V105:V113),"0")</f>
        <v>135</v>
      </c>
      <c r="W115" s="304">
        <f>IFERROR(SUM(W105:W113),"0")</f>
        <v>135</v>
      </c>
      <c r="X115" s="36"/>
      <c r="Y115" s="305"/>
      <c r="Z115" s="305"/>
    </row>
    <row r="116" spans="1:53" ht="14.25" hidden="1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hidden="1" customHeight="1" x14ac:dyDescent="0.25">
      <c r="A117" s="53" t="s">
        <v>214</v>
      </c>
      <c r="B117" s="53" t="s">
        <v>215</v>
      </c>
      <c r="C117" s="30">
        <v>4301060296</v>
      </c>
      <c r="D117" s="310">
        <v>4607091383065</v>
      </c>
      <c r="E117" s="308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hidden="1" customHeight="1" x14ac:dyDescent="0.25">
      <c r="A118" s="53" t="s">
        <v>216</v>
      </c>
      <c r="B118" s="53" t="s">
        <v>217</v>
      </c>
      <c r="C118" s="30">
        <v>4301060350</v>
      </c>
      <c r="D118" s="310">
        <v>4680115881532</v>
      </c>
      <c r="E118" s="308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3"/>
      <c r="T118" s="33"/>
      <c r="U118" s="34" t="s">
        <v>65</v>
      </c>
      <c r="V118" s="302">
        <v>0</v>
      </c>
      <c r="W118" s="303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hidden="1" customHeight="1" x14ac:dyDescent="0.25">
      <c r="A119" s="53" t="s">
        <v>218</v>
      </c>
      <c r="B119" s="53" t="s">
        <v>219</v>
      </c>
      <c r="C119" s="30">
        <v>4301060356</v>
      </c>
      <c r="D119" s="310">
        <v>4680115882652</v>
      </c>
      <c r="E119" s="308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1" t="s">
        <v>220</v>
      </c>
      <c r="O119" s="307"/>
      <c r="P119" s="307"/>
      <c r="Q119" s="307"/>
      <c r="R119" s="308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hidden="1" customHeight="1" x14ac:dyDescent="0.25">
      <c r="A120" s="53" t="s">
        <v>221</v>
      </c>
      <c r="B120" s="53" t="s">
        <v>222</v>
      </c>
      <c r="C120" s="30">
        <v>4301060309</v>
      </c>
      <c r="D120" s="310">
        <v>4680115880238</v>
      </c>
      <c r="E120" s="308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223</v>
      </c>
      <c r="B121" s="53" t="s">
        <v>224</v>
      </c>
      <c r="C121" s="30">
        <v>4301060351</v>
      </c>
      <c r="D121" s="310">
        <v>4680115881464</v>
      </c>
      <c r="E121" s="308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505" t="s">
        <v>225</v>
      </c>
      <c r="O121" s="307"/>
      <c r="P121" s="307"/>
      <c r="Q121" s="307"/>
      <c r="R121" s="308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hidden="1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6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hidden="1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6" t="s">
        <v>65</v>
      </c>
      <c r="V123" s="304">
        <f>IFERROR(SUM(V117:V121),"0")</f>
        <v>0</v>
      </c>
      <c r="W123" s="304">
        <f>IFERROR(SUM(W117:W121),"0")</f>
        <v>0</v>
      </c>
      <c r="X123" s="36"/>
      <c r="Y123" s="305"/>
      <c r="Z123" s="305"/>
    </row>
    <row r="124" spans="1:53" ht="16.5" hidden="1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hidden="1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10">
        <v>4607091385168</v>
      </c>
      <c r="E126" s="308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3"/>
      <c r="T126" s="33"/>
      <c r="U126" s="34" t="s">
        <v>65</v>
      </c>
      <c r="V126" s="302">
        <v>0</v>
      </c>
      <c r="W126" s="303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hidden="1" customHeight="1" x14ac:dyDescent="0.25">
      <c r="A127" s="53" t="s">
        <v>229</v>
      </c>
      <c r="B127" s="53" t="s">
        <v>230</v>
      </c>
      <c r="C127" s="30">
        <v>4301051362</v>
      </c>
      <c r="D127" s="310">
        <v>4607091383256</v>
      </c>
      <c r="E127" s="308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10">
        <v>4607091385748</v>
      </c>
      <c r="E128" s="308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3"/>
      <c r="T128" s="33"/>
      <c r="U128" s="34" t="s">
        <v>65</v>
      </c>
      <c r="V128" s="302">
        <v>150</v>
      </c>
      <c r="W128" s="303">
        <f>IFERROR(IF(V128="",0,CEILING((V128/$H128),1)*$H128),"")</f>
        <v>151.20000000000002</v>
      </c>
      <c r="X128" s="35">
        <f>IFERROR(IF(W128=0,"",ROUNDUP(W128/H128,0)*0.00753),"")</f>
        <v>0.42168</v>
      </c>
      <c r="Y128" s="55"/>
      <c r="Z128" s="56"/>
      <c r="AD128" s="57"/>
      <c r="BA128" s="123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6" t="s">
        <v>67</v>
      </c>
      <c r="V129" s="304">
        <f>IFERROR(V126/H126,"0")+IFERROR(V127/H127,"0")+IFERROR(V128/H128,"0")</f>
        <v>55.55555555555555</v>
      </c>
      <c r="W129" s="304">
        <f>IFERROR(W126/H126,"0")+IFERROR(W127/H127,"0")+IFERROR(W128/H128,"0")</f>
        <v>56</v>
      </c>
      <c r="X129" s="304">
        <f>IFERROR(IF(X126="",0,X126),"0")+IFERROR(IF(X127="",0,X127),"0")+IFERROR(IF(X128="",0,X128),"0")</f>
        <v>0.42168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6" t="s">
        <v>65</v>
      </c>
      <c r="V130" s="304">
        <f>IFERROR(SUM(V126:V128),"0")</f>
        <v>150</v>
      </c>
      <c r="W130" s="304">
        <f>IFERROR(SUM(W126:W128),"0")</f>
        <v>151.20000000000002</v>
      </c>
      <c r="X130" s="36"/>
      <c r="Y130" s="305"/>
      <c r="Z130" s="305"/>
    </row>
    <row r="131" spans="1:53" ht="27.75" hidden="1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7"/>
      <c r="Z131" s="47"/>
    </row>
    <row r="132" spans="1:53" ht="16.5" hidden="1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hidden="1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hidden="1" customHeight="1" x14ac:dyDescent="0.25">
      <c r="A134" s="53" t="s">
        <v>235</v>
      </c>
      <c r="B134" s="53" t="s">
        <v>236</v>
      </c>
      <c r="C134" s="30">
        <v>4301011223</v>
      </c>
      <c r="D134" s="310">
        <v>4607091383423</v>
      </c>
      <c r="E134" s="308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hidden="1" customHeight="1" x14ac:dyDescent="0.25">
      <c r="A135" s="53" t="s">
        <v>237</v>
      </c>
      <c r="B135" s="53" t="s">
        <v>238</v>
      </c>
      <c r="C135" s="30">
        <v>4301011338</v>
      </c>
      <c r="D135" s="310">
        <v>4607091381405</v>
      </c>
      <c r="E135" s="308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hidden="1" customHeight="1" x14ac:dyDescent="0.25">
      <c r="A136" s="53" t="s">
        <v>239</v>
      </c>
      <c r="B136" s="53" t="s">
        <v>240</v>
      </c>
      <c r="C136" s="30">
        <v>4301011333</v>
      </c>
      <c r="D136" s="310">
        <v>4607091386516</v>
      </c>
      <c r="E136" s="308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idden="1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hidden="1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hidden="1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hidden="1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hidden="1" customHeight="1" x14ac:dyDescent="0.25">
      <c r="A141" s="53" t="s">
        <v>242</v>
      </c>
      <c r="B141" s="53" t="s">
        <v>243</v>
      </c>
      <c r="C141" s="30">
        <v>4301031191</v>
      </c>
      <c r="D141" s="310">
        <v>4680115880993</v>
      </c>
      <c r="E141" s="308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3"/>
      <c r="T141" s="33"/>
      <c r="U141" s="34" t="s">
        <v>65</v>
      </c>
      <c r="V141" s="302">
        <v>0</v>
      </c>
      <c r="W141" s="303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hidden="1" customHeight="1" x14ac:dyDescent="0.25">
      <c r="A142" s="53" t="s">
        <v>244</v>
      </c>
      <c r="B142" s="53" t="s">
        <v>245</v>
      </c>
      <c r="C142" s="30">
        <v>4301031204</v>
      </c>
      <c r="D142" s="310">
        <v>4680115881761</v>
      </c>
      <c r="E142" s="308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hidden="1" customHeight="1" x14ac:dyDescent="0.25">
      <c r="A143" s="53" t="s">
        <v>246</v>
      </c>
      <c r="B143" s="53" t="s">
        <v>247</v>
      </c>
      <c r="C143" s="30">
        <v>4301031201</v>
      </c>
      <c r="D143" s="310">
        <v>4680115881563</v>
      </c>
      <c r="E143" s="308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3"/>
      <c r="T143" s="33"/>
      <c r="U143" s="34" t="s">
        <v>65</v>
      </c>
      <c r="V143" s="302">
        <v>0</v>
      </c>
      <c r="W143" s="303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248</v>
      </c>
      <c r="B144" s="53" t="s">
        <v>249</v>
      </c>
      <c r="C144" s="30">
        <v>4301031199</v>
      </c>
      <c r="D144" s="310">
        <v>4680115880986</v>
      </c>
      <c r="E144" s="308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250</v>
      </c>
      <c r="B145" s="53" t="s">
        <v>251</v>
      </c>
      <c r="C145" s="30">
        <v>4301031190</v>
      </c>
      <c r="D145" s="310">
        <v>4680115880207</v>
      </c>
      <c r="E145" s="308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252</v>
      </c>
      <c r="B146" s="53" t="s">
        <v>253</v>
      </c>
      <c r="C146" s="30">
        <v>4301031205</v>
      </c>
      <c r="D146" s="310">
        <v>4680115881785</v>
      </c>
      <c r="E146" s="308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254</v>
      </c>
      <c r="B147" s="53" t="s">
        <v>255</v>
      </c>
      <c r="C147" s="30">
        <v>4301031202</v>
      </c>
      <c r="D147" s="310">
        <v>4680115881679</v>
      </c>
      <c r="E147" s="308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256</v>
      </c>
      <c r="B148" s="53" t="s">
        <v>257</v>
      </c>
      <c r="C148" s="30">
        <v>4301031158</v>
      </c>
      <c r="D148" s="310">
        <v>4680115880191</v>
      </c>
      <c r="E148" s="308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idden="1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hidden="1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6" t="s">
        <v>65</v>
      </c>
      <c r="V150" s="304">
        <f>IFERROR(SUM(V141:V148),"0")</f>
        <v>0</v>
      </c>
      <c r="W150" s="304">
        <f>IFERROR(SUM(W141:W148),"0")</f>
        <v>0</v>
      </c>
      <c r="X150" s="36"/>
      <c r="Y150" s="305"/>
      <c r="Z150" s="305"/>
    </row>
    <row r="151" spans="1:53" ht="16.5" hidden="1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hidden="1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hidden="1" customHeight="1" x14ac:dyDescent="0.25">
      <c r="A153" s="53" t="s">
        <v>259</v>
      </c>
      <c r="B153" s="53" t="s">
        <v>260</v>
      </c>
      <c r="C153" s="30">
        <v>4301011450</v>
      </c>
      <c r="D153" s="310">
        <v>4680115881402</v>
      </c>
      <c r="E153" s="308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hidden="1" customHeight="1" x14ac:dyDescent="0.25">
      <c r="A154" s="53" t="s">
        <v>261</v>
      </c>
      <c r="B154" s="53" t="s">
        <v>262</v>
      </c>
      <c r="C154" s="30">
        <v>4301011454</v>
      </c>
      <c r="D154" s="310">
        <v>4680115881396</v>
      </c>
      <c r="E154" s="308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hidden="1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hidden="1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hidden="1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hidden="1" customHeight="1" x14ac:dyDescent="0.25">
      <c r="A158" s="53" t="s">
        <v>263</v>
      </c>
      <c r="B158" s="53" t="s">
        <v>264</v>
      </c>
      <c r="C158" s="30">
        <v>4301020262</v>
      </c>
      <c r="D158" s="310">
        <v>4680115882935</v>
      </c>
      <c r="E158" s="308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91" t="s">
        <v>265</v>
      </c>
      <c r="O158" s="307"/>
      <c r="P158" s="307"/>
      <c r="Q158" s="307"/>
      <c r="R158" s="308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hidden="1" customHeight="1" x14ac:dyDescent="0.25">
      <c r="A159" s="53" t="s">
        <v>266</v>
      </c>
      <c r="B159" s="53" t="s">
        <v>267</v>
      </c>
      <c r="C159" s="30">
        <v>4301020220</v>
      </c>
      <c r="D159" s="310">
        <v>4680115880764</v>
      </c>
      <c r="E159" s="308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hidden="1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hidden="1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hidden="1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hidden="1" customHeight="1" x14ac:dyDescent="0.25">
      <c r="A163" s="53" t="s">
        <v>268</v>
      </c>
      <c r="B163" s="53" t="s">
        <v>269</v>
      </c>
      <c r="C163" s="30">
        <v>4301031224</v>
      </c>
      <c r="D163" s="310">
        <v>4680115882683</v>
      </c>
      <c r="E163" s="308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3"/>
      <c r="T163" s="33"/>
      <c r="U163" s="34" t="s">
        <v>65</v>
      </c>
      <c r="V163" s="302">
        <v>0</v>
      </c>
      <c r="W163" s="303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hidden="1" customHeight="1" x14ac:dyDescent="0.25">
      <c r="A164" s="53" t="s">
        <v>270</v>
      </c>
      <c r="B164" s="53" t="s">
        <v>271</v>
      </c>
      <c r="C164" s="30">
        <v>4301031230</v>
      </c>
      <c r="D164" s="310">
        <v>4680115882690</v>
      </c>
      <c r="E164" s="308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3"/>
      <c r="T164" s="33"/>
      <c r="U164" s="34" t="s">
        <v>65</v>
      </c>
      <c r="V164" s="302">
        <v>0</v>
      </c>
      <c r="W164" s="303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hidden="1" customHeight="1" x14ac:dyDescent="0.25">
      <c r="A165" s="53" t="s">
        <v>272</v>
      </c>
      <c r="B165" s="53" t="s">
        <v>273</v>
      </c>
      <c r="C165" s="30">
        <v>4301031220</v>
      </c>
      <c r="D165" s="310">
        <v>4680115882669</v>
      </c>
      <c r="E165" s="308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3"/>
      <c r="T165" s="33"/>
      <c r="U165" s="34" t="s">
        <v>65</v>
      </c>
      <c r="V165" s="302">
        <v>0</v>
      </c>
      <c r="W165" s="303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hidden="1" customHeight="1" x14ac:dyDescent="0.25">
      <c r="A166" s="53" t="s">
        <v>274</v>
      </c>
      <c r="B166" s="53" t="s">
        <v>275</v>
      </c>
      <c r="C166" s="30">
        <v>4301031221</v>
      </c>
      <c r="D166" s="310">
        <v>4680115882676</v>
      </c>
      <c r="E166" s="308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3"/>
      <c r="T166" s="33"/>
      <c r="U166" s="34" t="s">
        <v>65</v>
      </c>
      <c r="V166" s="302">
        <v>0</v>
      </c>
      <c r="W166" s="30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idden="1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6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hidden="1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6" t="s">
        <v>65</v>
      </c>
      <c r="V168" s="304">
        <f>IFERROR(SUM(V163:V166),"0")</f>
        <v>0</v>
      </c>
      <c r="W168" s="304">
        <f>IFERROR(SUM(W163:W166),"0")</f>
        <v>0</v>
      </c>
      <c r="X168" s="36"/>
      <c r="Y168" s="305"/>
      <c r="Z168" s="305"/>
    </row>
    <row r="169" spans="1:53" ht="14.25" hidden="1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hidden="1" customHeight="1" x14ac:dyDescent="0.25">
      <c r="A170" s="53" t="s">
        <v>276</v>
      </c>
      <c r="B170" s="53" t="s">
        <v>277</v>
      </c>
      <c r="C170" s="30">
        <v>4301051409</v>
      </c>
      <c r="D170" s="310">
        <v>4680115881556</v>
      </c>
      <c r="E170" s="308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hidden="1" customHeight="1" x14ac:dyDescent="0.25">
      <c r="A171" s="53" t="s">
        <v>278</v>
      </c>
      <c r="B171" s="53" t="s">
        <v>279</v>
      </c>
      <c r="C171" s="30">
        <v>4301051538</v>
      </c>
      <c r="D171" s="310">
        <v>4680115880573</v>
      </c>
      <c r="E171" s="308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07"/>
      <c r="P171" s="307"/>
      <c r="Q171" s="307"/>
      <c r="R171" s="308"/>
      <c r="S171" s="33"/>
      <c r="T171" s="33"/>
      <c r="U171" s="34" t="s">
        <v>65</v>
      </c>
      <c r="V171" s="302">
        <v>0</v>
      </c>
      <c r="W171" s="303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hidden="1" customHeight="1" x14ac:dyDescent="0.25">
      <c r="A172" s="53" t="s">
        <v>281</v>
      </c>
      <c r="B172" s="53" t="s">
        <v>282</v>
      </c>
      <c r="C172" s="30">
        <v>4301051408</v>
      </c>
      <c r="D172" s="310">
        <v>4680115881594</v>
      </c>
      <c r="E172" s="308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hidden="1" customHeight="1" x14ac:dyDescent="0.25">
      <c r="A173" s="53" t="s">
        <v>283</v>
      </c>
      <c r="B173" s="53" t="s">
        <v>284</v>
      </c>
      <c r="C173" s="30">
        <v>4301051505</v>
      </c>
      <c r="D173" s="310">
        <v>4680115881587</v>
      </c>
      <c r="E173" s="308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285</v>
      </c>
      <c r="O173" s="307"/>
      <c r="P173" s="307"/>
      <c r="Q173" s="307"/>
      <c r="R173" s="308"/>
      <c r="S173" s="33"/>
      <c r="T173" s="33"/>
      <c r="U173" s="34" t="s">
        <v>65</v>
      </c>
      <c r="V173" s="302">
        <v>0</v>
      </c>
      <c r="W173" s="303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286</v>
      </c>
      <c r="B174" s="53" t="s">
        <v>287</v>
      </c>
      <c r="C174" s="30">
        <v>4301051380</v>
      </c>
      <c r="D174" s="310">
        <v>4680115880962</v>
      </c>
      <c r="E174" s="308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3"/>
      <c r="T174" s="33"/>
      <c r="U174" s="34" t="s">
        <v>65</v>
      </c>
      <c r="V174" s="302">
        <v>0</v>
      </c>
      <c r="W174" s="303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288</v>
      </c>
      <c r="B175" s="53" t="s">
        <v>289</v>
      </c>
      <c r="C175" s="30">
        <v>4301051411</v>
      </c>
      <c r="D175" s="310">
        <v>4680115881617</v>
      </c>
      <c r="E175" s="308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290</v>
      </c>
      <c r="B176" s="53" t="s">
        <v>291</v>
      </c>
      <c r="C176" s="30">
        <v>4301051487</v>
      </c>
      <c r="D176" s="310">
        <v>4680115881228</v>
      </c>
      <c r="E176" s="308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7" t="s">
        <v>292</v>
      </c>
      <c r="O176" s="307"/>
      <c r="P176" s="307"/>
      <c r="Q176" s="307"/>
      <c r="R176" s="308"/>
      <c r="S176" s="33"/>
      <c r="T176" s="33"/>
      <c r="U176" s="34" t="s">
        <v>65</v>
      </c>
      <c r="V176" s="302">
        <v>0</v>
      </c>
      <c r="W176" s="303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hidden="1" customHeight="1" x14ac:dyDescent="0.25">
      <c r="A177" s="53" t="s">
        <v>293</v>
      </c>
      <c r="B177" s="53" t="s">
        <v>294</v>
      </c>
      <c r="C177" s="30">
        <v>4301051506</v>
      </c>
      <c r="D177" s="310">
        <v>4680115881037</v>
      </c>
      <c r="E177" s="308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5" t="s">
        <v>295</v>
      </c>
      <c r="O177" s="307"/>
      <c r="P177" s="307"/>
      <c r="Q177" s="307"/>
      <c r="R177" s="308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296</v>
      </c>
      <c r="B178" s="53" t="s">
        <v>297</v>
      </c>
      <c r="C178" s="30">
        <v>4301051384</v>
      </c>
      <c r="D178" s="310">
        <v>4680115881211</v>
      </c>
      <c r="E178" s="308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3"/>
      <c r="T178" s="33"/>
      <c r="U178" s="34" t="s">
        <v>65</v>
      </c>
      <c r="V178" s="302">
        <v>0</v>
      </c>
      <c r="W178" s="303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298</v>
      </c>
      <c r="B179" s="53" t="s">
        <v>299</v>
      </c>
      <c r="C179" s="30">
        <v>4301051378</v>
      </c>
      <c r="D179" s="310">
        <v>4680115881020</v>
      </c>
      <c r="E179" s="308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300</v>
      </c>
      <c r="B180" s="53" t="s">
        <v>301</v>
      </c>
      <c r="C180" s="30">
        <v>4301051407</v>
      </c>
      <c r="D180" s="310">
        <v>4680115882195</v>
      </c>
      <c r="E180" s="308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3"/>
      <c r="T180" s="33"/>
      <c r="U180" s="34" t="s">
        <v>65</v>
      </c>
      <c r="V180" s="302">
        <v>0</v>
      </c>
      <c r="W180" s="303">
        <f t="shared" si="8"/>
        <v>0</v>
      </c>
      <c r="X180" s="35" t="str">
        <f t="shared" ref="X180:X185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302</v>
      </c>
      <c r="B181" s="53" t="s">
        <v>303</v>
      </c>
      <c r="C181" s="30">
        <v>4301051468</v>
      </c>
      <c r="D181" s="310">
        <v>4680115880092</v>
      </c>
      <c r="E181" s="308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3"/>
      <c r="T181" s="33"/>
      <c r="U181" s="34" t="s">
        <v>65</v>
      </c>
      <c r="V181" s="302">
        <v>0</v>
      </c>
      <c r="W181" s="303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304</v>
      </c>
      <c r="B182" s="53" t="s">
        <v>305</v>
      </c>
      <c r="C182" s="30">
        <v>4301051469</v>
      </c>
      <c r="D182" s="310">
        <v>4680115880221</v>
      </c>
      <c r="E182" s="308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3"/>
      <c r="T182" s="33"/>
      <c r="U182" s="34" t="s">
        <v>65</v>
      </c>
      <c r="V182" s="302">
        <v>0</v>
      </c>
      <c r="W182" s="303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16.5" hidden="1" customHeight="1" x14ac:dyDescent="0.25">
      <c r="A183" s="53" t="s">
        <v>306</v>
      </c>
      <c r="B183" s="53" t="s">
        <v>307</v>
      </c>
      <c r="C183" s="30">
        <v>4301051523</v>
      </c>
      <c r="D183" s="310">
        <v>4680115882942</v>
      </c>
      <c r="E183" s="308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hidden="1" customHeight="1" x14ac:dyDescent="0.25">
      <c r="A184" s="53" t="s">
        <v>308</v>
      </c>
      <c r="B184" s="53" t="s">
        <v>309</v>
      </c>
      <c r="C184" s="30">
        <v>4301051326</v>
      </c>
      <c r="D184" s="310">
        <v>4680115880504</v>
      </c>
      <c r="E184" s="308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3"/>
      <c r="T184" s="33"/>
      <c r="U184" s="34" t="s">
        <v>65</v>
      </c>
      <c r="V184" s="302">
        <v>0</v>
      </c>
      <c r="W184" s="303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310</v>
      </c>
      <c r="B185" s="53" t="s">
        <v>311</v>
      </c>
      <c r="C185" s="30">
        <v>4301051410</v>
      </c>
      <c r="D185" s="310">
        <v>4680115882164</v>
      </c>
      <c r="E185" s="308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3"/>
      <c r="T185" s="33"/>
      <c r="U185" s="34" t="s">
        <v>65</v>
      </c>
      <c r="V185" s="302">
        <v>0</v>
      </c>
      <c r="W185" s="30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idden="1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hidden="1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6" t="s">
        <v>65</v>
      </c>
      <c r="V187" s="304">
        <f>IFERROR(SUM(V170:V185),"0")</f>
        <v>0</v>
      </c>
      <c r="W187" s="304">
        <f>IFERROR(SUM(W170:W185),"0")</f>
        <v>0</v>
      </c>
      <c r="X187" s="36"/>
      <c r="Y187" s="305"/>
      <c r="Z187" s="305"/>
    </row>
    <row r="188" spans="1:53" ht="14.25" hidden="1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5"/>
      <c r="Z188" s="295"/>
    </row>
    <row r="189" spans="1:53" ht="16.5" hidden="1" customHeight="1" x14ac:dyDescent="0.25">
      <c r="A189" s="53" t="s">
        <v>312</v>
      </c>
      <c r="B189" s="53" t="s">
        <v>313</v>
      </c>
      <c r="C189" s="30">
        <v>4301060338</v>
      </c>
      <c r="D189" s="310">
        <v>4680115880801</v>
      </c>
      <c r="E189" s="308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hidden="1" customHeight="1" x14ac:dyDescent="0.25">
      <c r="A190" s="53" t="s">
        <v>314</v>
      </c>
      <c r="B190" s="53" t="s">
        <v>315</v>
      </c>
      <c r="C190" s="30">
        <v>4301060339</v>
      </c>
      <c r="D190" s="310">
        <v>4680115880818</v>
      </c>
      <c r="E190" s="308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3"/>
      <c r="T190" s="33"/>
      <c r="U190" s="34" t="s">
        <v>65</v>
      </c>
      <c r="V190" s="302">
        <v>0</v>
      </c>
      <c r="W190" s="303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idden="1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6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hidden="1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6" t="s">
        <v>65</v>
      </c>
      <c r="V192" s="304">
        <f>IFERROR(SUM(V189:V190),"0")</f>
        <v>0</v>
      </c>
      <c r="W192" s="304">
        <f>IFERROR(SUM(W189:W190),"0")</f>
        <v>0</v>
      </c>
      <c r="X192" s="36"/>
      <c r="Y192" s="305"/>
      <c r="Z192" s="305"/>
    </row>
    <row r="193" spans="1:53" ht="16.5" hidden="1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8"/>
      <c r="Z193" s="298"/>
    </row>
    <row r="194" spans="1:53" ht="14.25" hidden="1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5"/>
      <c r="Z194" s="295"/>
    </row>
    <row r="195" spans="1:53" ht="27" hidden="1" customHeight="1" x14ac:dyDescent="0.25">
      <c r="A195" s="53" t="s">
        <v>317</v>
      </c>
      <c r="B195" s="53" t="s">
        <v>318</v>
      </c>
      <c r="C195" s="30">
        <v>4301011346</v>
      </c>
      <c r="D195" s="310">
        <v>4607091387445</v>
      </c>
      <c r="E195" s="308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hidden="1" customHeight="1" x14ac:dyDescent="0.25">
      <c r="A196" s="53" t="s">
        <v>319</v>
      </c>
      <c r="B196" s="53" t="s">
        <v>320</v>
      </c>
      <c r="C196" s="30">
        <v>4301011362</v>
      </c>
      <c r="D196" s="310">
        <v>4607091386004</v>
      </c>
      <c r="E196" s="308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hidden="1" customHeight="1" x14ac:dyDescent="0.25">
      <c r="A197" s="53" t="s">
        <v>319</v>
      </c>
      <c r="B197" s="53" t="s">
        <v>321</v>
      </c>
      <c r="C197" s="30">
        <v>4301011308</v>
      </c>
      <c r="D197" s="310">
        <v>4607091386004</v>
      </c>
      <c r="E197" s="308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3"/>
      <c r="T197" s="33"/>
      <c r="U197" s="34" t="s">
        <v>65</v>
      </c>
      <c r="V197" s="302">
        <v>0</v>
      </c>
      <c r="W197" s="303">
        <f t="shared" si="10"/>
        <v>0</v>
      </c>
      <c r="X197" s="35" t="str">
        <f>IFERROR(IF(W197=0,"",ROUNDUP(W197/H197,0)*0.02175),"")</f>
        <v/>
      </c>
      <c r="Y197" s="55"/>
      <c r="Z197" s="56"/>
      <c r="AD197" s="57"/>
      <c r="BA197" s="163" t="s">
        <v>1</v>
      </c>
    </row>
    <row r="198" spans="1:53" ht="27" hidden="1" customHeight="1" x14ac:dyDescent="0.25">
      <c r="A198" s="53" t="s">
        <v>322</v>
      </c>
      <c r="B198" s="53" t="s">
        <v>323</v>
      </c>
      <c r="C198" s="30">
        <v>4301011347</v>
      </c>
      <c r="D198" s="310">
        <v>4607091386073</v>
      </c>
      <c r="E198" s="308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hidden="1" customHeight="1" x14ac:dyDescent="0.25">
      <c r="A199" s="53" t="s">
        <v>324</v>
      </c>
      <c r="B199" s="53" t="s">
        <v>325</v>
      </c>
      <c r="C199" s="30">
        <v>4301010928</v>
      </c>
      <c r="D199" s="310">
        <v>4607091387322</v>
      </c>
      <c r="E199" s="308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hidden="1" customHeight="1" x14ac:dyDescent="0.25">
      <c r="A200" s="53" t="s">
        <v>324</v>
      </c>
      <c r="B200" s="53" t="s">
        <v>326</v>
      </c>
      <c r="C200" s="30">
        <v>4301011395</v>
      </c>
      <c r="D200" s="310">
        <v>4607091387322</v>
      </c>
      <c r="E200" s="308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hidden="1" customHeight="1" x14ac:dyDescent="0.25">
      <c r="A201" s="53" t="s">
        <v>327</v>
      </c>
      <c r="B201" s="53" t="s">
        <v>328</v>
      </c>
      <c r="C201" s="30">
        <v>4301011311</v>
      </c>
      <c r="D201" s="310">
        <v>4607091387377</v>
      </c>
      <c r="E201" s="308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hidden="1" customHeight="1" x14ac:dyDescent="0.25">
      <c r="A202" s="53" t="s">
        <v>329</v>
      </c>
      <c r="B202" s="53" t="s">
        <v>330</v>
      </c>
      <c r="C202" s="30">
        <v>4301010945</v>
      </c>
      <c r="D202" s="310">
        <v>4607091387353</v>
      </c>
      <c r="E202" s="308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hidden="1" customHeight="1" x14ac:dyDescent="0.25">
      <c r="A203" s="53" t="s">
        <v>331</v>
      </c>
      <c r="B203" s="53" t="s">
        <v>332</v>
      </c>
      <c r="C203" s="30">
        <v>4301011328</v>
      </c>
      <c r="D203" s="310">
        <v>4607091386011</v>
      </c>
      <c r="E203" s="308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hidden="1" customHeight="1" x14ac:dyDescent="0.25">
      <c r="A204" s="53" t="s">
        <v>333</v>
      </c>
      <c r="B204" s="53" t="s">
        <v>334</v>
      </c>
      <c r="C204" s="30">
        <v>4301011329</v>
      </c>
      <c r="D204" s="310">
        <v>4607091387308</v>
      </c>
      <c r="E204" s="308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hidden="1" customHeight="1" x14ac:dyDescent="0.25">
      <c r="A205" s="53" t="s">
        <v>335</v>
      </c>
      <c r="B205" s="53" t="s">
        <v>336</v>
      </c>
      <c r="C205" s="30">
        <v>4301011049</v>
      </c>
      <c r="D205" s="310">
        <v>4607091387339</v>
      </c>
      <c r="E205" s="308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hidden="1" customHeight="1" x14ac:dyDescent="0.25">
      <c r="A206" s="53" t="s">
        <v>337</v>
      </c>
      <c r="B206" s="53" t="s">
        <v>338</v>
      </c>
      <c r="C206" s="30">
        <v>4301011433</v>
      </c>
      <c r="D206" s="310">
        <v>4680115882638</v>
      </c>
      <c r="E206" s="308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hidden="1" customHeight="1" x14ac:dyDescent="0.25">
      <c r="A207" s="53" t="s">
        <v>339</v>
      </c>
      <c r="B207" s="53" t="s">
        <v>340</v>
      </c>
      <c r="C207" s="30">
        <v>4301011573</v>
      </c>
      <c r="D207" s="310">
        <v>4680115881938</v>
      </c>
      <c r="E207" s="308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hidden="1" customHeight="1" x14ac:dyDescent="0.25">
      <c r="A208" s="53" t="s">
        <v>341</v>
      </c>
      <c r="B208" s="53" t="s">
        <v>342</v>
      </c>
      <c r="C208" s="30">
        <v>4301010944</v>
      </c>
      <c r="D208" s="310">
        <v>4607091387346</v>
      </c>
      <c r="E208" s="308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hidden="1" customHeight="1" x14ac:dyDescent="0.25">
      <c r="A209" s="53" t="s">
        <v>343</v>
      </c>
      <c r="B209" s="53" t="s">
        <v>344</v>
      </c>
      <c r="C209" s="30">
        <v>4301011353</v>
      </c>
      <c r="D209" s="310">
        <v>4607091389807</v>
      </c>
      <c r="E209" s="308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idden="1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hidden="1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6" t="s">
        <v>65</v>
      </c>
      <c r="V211" s="304">
        <f>IFERROR(SUM(V195:V209),"0")</f>
        <v>0</v>
      </c>
      <c r="W211" s="304">
        <f>IFERROR(SUM(W195:W209),"0")</f>
        <v>0</v>
      </c>
      <c r="X211" s="36"/>
      <c r="Y211" s="305"/>
      <c r="Z211" s="305"/>
    </row>
    <row r="212" spans="1:53" ht="14.25" hidden="1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5"/>
      <c r="Z212" s="295"/>
    </row>
    <row r="213" spans="1:53" ht="27" hidden="1" customHeight="1" x14ac:dyDescent="0.25">
      <c r="A213" s="53" t="s">
        <v>345</v>
      </c>
      <c r="B213" s="53" t="s">
        <v>346</v>
      </c>
      <c r="C213" s="30">
        <v>4301020254</v>
      </c>
      <c r="D213" s="310">
        <v>4680115881914</v>
      </c>
      <c r="E213" s="308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hidden="1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hidden="1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hidden="1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5"/>
      <c r="Z216" s="295"/>
    </row>
    <row r="217" spans="1:53" ht="27" hidden="1" customHeight="1" x14ac:dyDescent="0.25">
      <c r="A217" s="53" t="s">
        <v>347</v>
      </c>
      <c r="B217" s="53" t="s">
        <v>348</v>
      </c>
      <c r="C217" s="30">
        <v>4301030878</v>
      </c>
      <c r="D217" s="310">
        <v>4607091387193</v>
      </c>
      <c r="E217" s="308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3"/>
      <c r="T217" s="33"/>
      <c r="U217" s="34" t="s">
        <v>65</v>
      </c>
      <c r="V217" s="302">
        <v>0</v>
      </c>
      <c r="W217" s="303">
        <f>IFERROR(IF(V217="",0,CEILING((V217/$H217),1)*$H217),"")</f>
        <v>0</v>
      </c>
      <c r="X217" s="35" t="str">
        <f>IFERROR(IF(W217=0,"",ROUNDUP(W217/H217,0)*0.00753),"")</f>
        <v/>
      </c>
      <c r="Y217" s="55"/>
      <c r="Z217" s="56"/>
      <c r="AD217" s="57"/>
      <c r="BA217" s="177" t="s">
        <v>1</v>
      </c>
    </row>
    <row r="218" spans="1:53" ht="27" hidden="1" customHeight="1" x14ac:dyDescent="0.25">
      <c r="A218" s="53" t="s">
        <v>349</v>
      </c>
      <c r="B218" s="53" t="s">
        <v>350</v>
      </c>
      <c r="C218" s="30">
        <v>4301031153</v>
      </c>
      <c r="D218" s="310">
        <v>4607091387230</v>
      </c>
      <c r="E218" s="308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3"/>
      <c r="T218" s="33"/>
      <c r="U218" s="34" t="s">
        <v>65</v>
      </c>
      <c r="V218" s="302">
        <v>0</v>
      </c>
      <c r="W218" s="303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hidden="1" customHeight="1" x14ac:dyDescent="0.25">
      <c r="A219" s="53" t="s">
        <v>351</v>
      </c>
      <c r="B219" s="53" t="s">
        <v>352</v>
      </c>
      <c r="C219" s="30">
        <v>4301031152</v>
      </c>
      <c r="D219" s="310">
        <v>4607091387285</v>
      </c>
      <c r="E219" s="308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hidden="1" customHeight="1" x14ac:dyDescent="0.25">
      <c r="A220" s="53" t="s">
        <v>353</v>
      </c>
      <c r="B220" s="53" t="s">
        <v>354</v>
      </c>
      <c r="C220" s="30">
        <v>4301031151</v>
      </c>
      <c r="D220" s="310">
        <v>4607091389845</v>
      </c>
      <c r="E220" s="308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idden="1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6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hidden="1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6" t="s">
        <v>65</v>
      </c>
      <c r="V222" s="304">
        <f>IFERROR(SUM(V217:V220),"0")</f>
        <v>0</v>
      </c>
      <c r="W222" s="304">
        <f>IFERROR(SUM(W217:W220),"0")</f>
        <v>0</v>
      </c>
      <c r="X222" s="36"/>
      <c r="Y222" s="305"/>
      <c r="Z222" s="305"/>
    </row>
    <row r="223" spans="1:53" ht="14.25" hidden="1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5"/>
      <c r="Z223" s="295"/>
    </row>
    <row r="224" spans="1:53" ht="16.5" hidden="1" customHeight="1" x14ac:dyDescent="0.25">
      <c r="A224" s="53" t="s">
        <v>355</v>
      </c>
      <c r="B224" s="53" t="s">
        <v>356</v>
      </c>
      <c r="C224" s="30">
        <v>4301051100</v>
      </c>
      <c r="D224" s="310">
        <v>4607091387766</v>
      </c>
      <c r="E224" s="308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3"/>
      <c r="T224" s="33"/>
      <c r="U224" s="34" t="s">
        <v>65</v>
      </c>
      <c r="V224" s="302">
        <v>0</v>
      </c>
      <c r="W224" s="303">
        <f t="shared" ref="W224:W230" si="12">IFERROR(IF(V224="",0,CEILING((V224/$H224),1)*$H224),"")</f>
        <v>0</v>
      </c>
      <c r="X224" s="35" t="str">
        <f>IFERROR(IF(W224=0,"",ROUNDUP(W224/H224,0)*0.02175),"")</f>
        <v/>
      </c>
      <c r="Y224" s="55"/>
      <c r="Z224" s="56"/>
      <c r="AD224" s="57"/>
      <c r="BA224" s="181" t="s">
        <v>1</v>
      </c>
    </row>
    <row r="225" spans="1:53" ht="27" hidden="1" customHeight="1" x14ac:dyDescent="0.25">
      <c r="A225" s="53" t="s">
        <v>357</v>
      </c>
      <c r="B225" s="53" t="s">
        <v>358</v>
      </c>
      <c r="C225" s="30">
        <v>4301051116</v>
      </c>
      <c r="D225" s="310">
        <v>4607091387957</v>
      </c>
      <c r="E225" s="308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hidden="1" customHeight="1" x14ac:dyDescent="0.25">
      <c r="A226" s="53" t="s">
        <v>359</v>
      </c>
      <c r="B226" s="53" t="s">
        <v>360</v>
      </c>
      <c r="C226" s="30">
        <v>4301051115</v>
      </c>
      <c r="D226" s="310">
        <v>4607091387964</v>
      </c>
      <c r="E226" s="308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hidden="1" customHeight="1" x14ac:dyDescent="0.25">
      <c r="A227" s="53" t="s">
        <v>361</v>
      </c>
      <c r="B227" s="53" t="s">
        <v>362</v>
      </c>
      <c r="C227" s="30">
        <v>4301051134</v>
      </c>
      <c r="D227" s="310">
        <v>4607091381672</v>
      </c>
      <c r="E227" s="308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hidden="1" customHeight="1" x14ac:dyDescent="0.25">
      <c r="A228" s="53" t="s">
        <v>363</v>
      </c>
      <c r="B228" s="53" t="s">
        <v>364</v>
      </c>
      <c r="C228" s="30">
        <v>4301051130</v>
      </c>
      <c r="D228" s="310">
        <v>4607091387537</v>
      </c>
      <c r="E228" s="308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hidden="1" customHeight="1" x14ac:dyDescent="0.25">
      <c r="A229" s="53" t="s">
        <v>365</v>
      </c>
      <c r="B229" s="53" t="s">
        <v>366</v>
      </c>
      <c r="C229" s="30">
        <v>4301051132</v>
      </c>
      <c r="D229" s="310">
        <v>4607091387513</v>
      </c>
      <c r="E229" s="308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hidden="1" customHeight="1" x14ac:dyDescent="0.25">
      <c r="A230" s="53" t="s">
        <v>367</v>
      </c>
      <c r="B230" s="53" t="s">
        <v>368</v>
      </c>
      <c r="C230" s="30">
        <v>4301051277</v>
      </c>
      <c r="D230" s="310">
        <v>4680115880511</v>
      </c>
      <c r="E230" s="308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idden="1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6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hidden="1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6" t="s">
        <v>65</v>
      </c>
      <c r="V232" s="304">
        <f>IFERROR(SUM(V224:V230),"0")</f>
        <v>0</v>
      </c>
      <c r="W232" s="304">
        <f>IFERROR(SUM(W224:W230),"0")</f>
        <v>0</v>
      </c>
      <c r="X232" s="36"/>
      <c r="Y232" s="305"/>
      <c r="Z232" s="305"/>
    </row>
    <row r="233" spans="1:53" ht="14.25" hidden="1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5"/>
      <c r="Z233" s="295"/>
    </row>
    <row r="234" spans="1:53" ht="16.5" hidden="1" customHeight="1" x14ac:dyDescent="0.25">
      <c r="A234" s="53" t="s">
        <v>369</v>
      </c>
      <c r="B234" s="53" t="s">
        <v>370</v>
      </c>
      <c r="C234" s="30">
        <v>4301060326</v>
      </c>
      <c r="D234" s="310">
        <v>4607091380880</v>
      </c>
      <c r="E234" s="308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3"/>
      <c r="T234" s="33"/>
      <c r="U234" s="34" t="s">
        <v>65</v>
      </c>
      <c r="V234" s="302">
        <v>0</v>
      </c>
      <c r="W234" s="303">
        <f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10">
        <v>4607091384482</v>
      </c>
      <c r="E235" s="308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3"/>
      <c r="T235" s="33"/>
      <c r="U235" s="34" t="s">
        <v>65</v>
      </c>
      <c r="V235" s="302">
        <v>600</v>
      </c>
      <c r="W235" s="303">
        <f>IFERROR(IF(V235="",0,CEILING((V235/$H235),1)*$H235),"")</f>
        <v>600.6</v>
      </c>
      <c r="X235" s="35">
        <f>IFERROR(IF(W235=0,"",ROUNDUP(W235/H235,0)*0.02175),"")</f>
        <v>1.67475</v>
      </c>
      <c r="Y235" s="55"/>
      <c r="Z235" s="56"/>
      <c r="AD235" s="57"/>
      <c r="BA235" s="189" t="s">
        <v>1</v>
      </c>
    </row>
    <row r="236" spans="1:53" ht="16.5" hidden="1" customHeight="1" x14ac:dyDescent="0.25">
      <c r="A236" s="53" t="s">
        <v>373</v>
      </c>
      <c r="B236" s="53" t="s">
        <v>374</v>
      </c>
      <c r="C236" s="30">
        <v>4301060325</v>
      </c>
      <c r="D236" s="310">
        <v>4607091380897</v>
      </c>
      <c r="E236" s="308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3"/>
      <c r="T236" s="33"/>
      <c r="U236" s="34" t="s">
        <v>65</v>
      </c>
      <c r="V236" s="302">
        <v>0</v>
      </c>
      <c r="W236" s="303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6" t="s">
        <v>67</v>
      </c>
      <c r="V237" s="304">
        <f>IFERROR(V234/H234,"0")+IFERROR(V235/H235,"0")+IFERROR(V236/H236,"0")</f>
        <v>76.92307692307692</v>
      </c>
      <c r="W237" s="304">
        <f>IFERROR(W234/H234,"0")+IFERROR(W235/H235,"0")+IFERROR(W236/H236,"0")</f>
        <v>77</v>
      </c>
      <c r="X237" s="304">
        <f>IFERROR(IF(X234="",0,X234),"0")+IFERROR(IF(X235="",0,X235),"0")+IFERROR(IF(X236="",0,X236),"0")</f>
        <v>1.67475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6" t="s">
        <v>65</v>
      </c>
      <c r="V238" s="304">
        <f>IFERROR(SUM(V234:V236),"0")</f>
        <v>600</v>
      </c>
      <c r="W238" s="304">
        <f>IFERROR(SUM(W234:W236),"0")</f>
        <v>600.6</v>
      </c>
      <c r="X238" s="36"/>
      <c r="Y238" s="305"/>
      <c r="Z238" s="305"/>
    </row>
    <row r="239" spans="1:53" ht="14.25" hidden="1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5"/>
      <c r="Z239" s="295"/>
    </row>
    <row r="240" spans="1:53" ht="16.5" hidden="1" customHeight="1" x14ac:dyDescent="0.25">
      <c r="A240" s="53" t="s">
        <v>375</v>
      </c>
      <c r="B240" s="53" t="s">
        <v>376</v>
      </c>
      <c r="C240" s="30">
        <v>4301030232</v>
      </c>
      <c r="D240" s="310">
        <v>4607091388374</v>
      </c>
      <c r="E240" s="308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510" t="s">
        <v>377</v>
      </c>
      <c r="O240" s="307"/>
      <c r="P240" s="307"/>
      <c r="Q240" s="307"/>
      <c r="R240" s="308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hidden="1" customHeight="1" x14ac:dyDescent="0.25">
      <c r="A241" s="53" t="s">
        <v>378</v>
      </c>
      <c r="B241" s="53" t="s">
        <v>379</v>
      </c>
      <c r="C241" s="30">
        <v>4301030235</v>
      </c>
      <c r="D241" s="310">
        <v>4607091388381</v>
      </c>
      <c r="E241" s="308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428" t="s">
        <v>380</v>
      </c>
      <c r="O241" s="307"/>
      <c r="P241" s="307"/>
      <c r="Q241" s="307"/>
      <c r="R241" s="308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hidden="1" customHeight="1" x14ac:dyDescent="0.25">
      <c r="A242" s="53" t="s">
        <v>381</v>
      </c>
      <c r="B242" s="53" t="s">
        <v>382</v>
      </c>
      <c r="C242" s="30">
        <v>4301030233</v>
      </c>
      <c r="D242" s="310">
        <v>4607091388404</v>
      </c>
      <c r="E242" s="308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idden="1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hidden="1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hidden="1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5"/>
      <c r="Z245" s="295"/>
    </row>
    <row r="246" spans="1:53" ht="16.5" hidden="1" customHeight="1" x14ac:dyDescent="0.25">
      <c r="A246" s="53" t="s">
        <v>384</v>
      </c>
      <c r="B246" s="53" t="s">
        <v>385</v>
      </c>
      <c r="C246" s="30">
        <v>4301180007</v>
      </c>
      <c r="D246" s="310">
        <v>4680115881808</v>
      </c>
      <c r="E246" s="308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hidden="1" customHeight="1" x14ac:dyDescent="0.25">
      <c r="A247" s="53" t="s">
        <v>388</v>
      </c>
      <c r="B247" s="53" t="s">
        <v>389</v>
      </c>
      <c r="C247" s="30">
        <v>4301180006</v>
      </c>
      <c r="D247" s="310">
        <v>4680115881822</v>
      </c>
      <c r="E247" s="308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hidden="1" customHeight="1" x14ac:dyDescent="0.25">
      <c r="A248" s="53" t="s">
        <v>390</v>
      </c>
      <c r="B248" s="53" t="s">
        <v>391</v>
      </c>
      <c r="C248" s="30">
        <v>4301180001</v>
      </c>
      <c r="D248" s="310">
        <v>4680115880016</v>
      </c>
      <c r="E248" s="308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idden="1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hidden="1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hidden="1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8"/>
      <c r="Z251" s="298"/>
    </row>
    <row r="252" spans="1:53" ht="14.25" hidden="1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5"/>
      <c r="Z252" s="295"/>
    </row>
    <row r="253" spans="1:53" ht="27" hidden="1" customHeight="1" x14ac:dyDescent="0.25">
      <c r="A253" s="53" t="s">
        <v>393</v>
      </c>
      <c r="B253" s="53" t="s">
        <v>394</v>
      </c>
      <c r="C253" s="30">
        <v>4301011315</v>
      </c>
      <c r="D253" s="310">
        <v>4607091387421</v>
      </c>
      <c r="E253" s="308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3"/>
      <c r="T253" s="33"/>
      <c r="U253" s="34" t="s">
        <v>65</v>
      </c>
      <c r="V253" s="302">
        <v>0</v>
      </c>
      <c r="W253" s="303">
        <f t="shared" ref="W253:W259" si="13"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197" t="s">
        <v>1</v>
      </c>
    </row>
    <row r="254" spans="1:53" ht="27" hidden="1" customHeight="1" x14ac:dyDescent="0.25">
      <c r="A254" s="53" t="s">
        <v>393</v>
      </c>
      <c r="B254" s="53" t="s">
        <v>395</v>
      </c>
      <c r="C254" s="30">
        <v>4301011121</v>
      </c>
      <c r="D254" s="310">
        <v>4607091387421</v>
      </c>
      <c r="E254" s="308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hidden="1" customHeight="1" x14ac:dyDescent="0.25">
      <c r="A255" s="53" t="s">
        <v>396</v>
      </c>
      <c r="B255" s="53" t="s">
        <v>397</v>
      </c>
      <c r="C255" s="30">
        <v>4301011619</v>
      </c>
      <c r="D255" s="310">
        <v>4607091387452</v>
      </c>
      <c r="E255" s="308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456" t="s">
        <v>398</v>
      </c>
      <c r="O255" s="307"/>
      <c r="P255" s="307"/>
      <c r="Q255" s="307"/>
      <c r="R255" s="308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hidden="1" customHeight="1" x14ac:dyDescent="0.25">
      <c r="A256" s="53" t="s">
        <v>396</v>
      </c>
      <c r="B256" s="53" t="s">
        <v>399</v>
      </c>
      <c r="C256" s="30">
        <v>4301011396</v>
      </c>
      <c r="D256" s="310">
        <v>4607091387452</v>
      </c>
      <c r="E256" s="308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3"/>
      <c r="T256" s="33"/>
      <c r="U256" s="34" t="s">
        <v>65</v>
      </c>
      <c r="V256" s="302">
        <v>0</v>
      </c>
      <c r="W256" s="303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hidden="1" customHeight="1" x14ac:dyDescent="0.25">
      <c r="A257" s="53" t="s">
        <v>400</v>
      </c>
      <c r="B257" s="53" t="s">
        <v>401</v>
      </c>
      <c r="C257" s="30">
        <v>4301011313</v>
      </c>
      <c r="D257" s="310">
        <v>4607091385984</v>
      </c>
      <c r="E257" s="308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3"/>
      <c r="T257" s="33"/>
      <c r="U257" s="34" t="s">
        <v>65</v>
      </c>
      <c r="V257" s="302">
        <v>0</v>
      </c>
      <c r="W257" s="303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hidden="1" customHeight="1" x14ac:dyDescent="0.25">
      <c r="A258" s="53" t="s">
        <v>402</v>
      </c>
      <c r="B258" s="53" t="s">
        <v>403</v>
      </c>
      <c r="C258" s="30">
        <v>4301011316</v>
      </c>
      <c r="D258" s="310">
        <v>4607091387438</v>
      </c>
      <c r="E258" s="308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404</v>
      </c>
      <c r="B259" s="53" t="s">
        <v>405</v>
      </c>
      <c r="C259" s="30">
        <v>4301011318</v>
      </c>
      <c r="D259" s="310">
        <v>4607091387469</v>
      </c>
      <c r="E259" s="308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idden="1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6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hidden="1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6" t="s">
        <v>65</v>
      </c>
      <c r="V261" s="304">
        <f>IFERROR(SUM(V253:V259),"0")</f>
        <v>0</v>
      </c>
      <c r="W261" s="304">
        <f>IFERROR(SUM(W253:W259),"0")</f>
        <v>0</v>
      </c>
      <c r="X261" s="36"/>
      <c r="Y261" s="305"/>
      <c r="Z261" s="305"/>
    </row>
    <row r="262" spans="1:53" ht="14.25" hidden="1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5"/>
      <c r="Z262" s="295"/>
    </row>
    <row r="263" spans="1:53" ht="27" hidden="1" customHeight="1" x14ac:dyDescent="0.25">
      <c r="A263" s="53" t="s">
        <v>406</v>
      </c>
      <c r="B263" s="53" t="s">
        <v>407</v>
      </c>
      <c r="C263" s="30">
        <v>4301031154</v>
      </c>
      <c r="D263" s="310">
        <v>4607091387292</v>
      </c>
      <c r="E263" s="308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3"/>
      <c r="T263" s="33"/>
      <c r="U263" s="34" t="s">
        <v>65</v>
      </c>
      <c r="V263" s="302">
        <v>0</v>
      </c>
      <c r="W263" s="303">
        <f>IFERROR(IF(V263="",0,CEILING((V263/$H263),1)*$H263),"")</f>
        <v>0</v>
      </c>
      <c r="X263" s="35" t="str">
        <f>IFERROR(IF(W263=0,"",ROUNDUP(W263/H263,0)*0.00753),"")</f>
        <v/>
      </c>
      <c r="Y263" s="55"/>
      <c r="Z263" s="56"/>
      <c r="AD263" s="57"/>
      <c r="BA263" s="204" t="s">
        <v>1</v>
      </c>
    </row>
    <row r="264" spans="1:53" ht="27" hidden="1" customHeight="1" x14ac:dyDescent="0.25">
      <c r="A264" s="53" t="s">
        <v>408</v>
      </c>
      <c r="B264" s="53" t="s">
        <v>409</v>
      </c>
      <c r="C264" s="30">
        <v>4301031155</v>
      </c>
      <c r="D264" s="310">
        <v>4607091387315</v>
      </c>
      <c r="E264" s="308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idden="1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6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hidden="1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6" t="s">
        <v>65</v>
      </c>
      <c r="V266" s="304">
        <f>IFERROR(SUM(V263:V264),"0")</f>
        <v>0</v>
      </c>
      <c r="W266" s="304">
        <f>IFERROR(SUM(W263:W264),"0")</f>
        <v>0</v>
      </c>
      <c r="X266" s="36"/>
      <c r="Y266" s="305"/>
      <c r="Z266" s="305"/>
    </row>
    <row r="267" spans="1:53" ht="16.5" hidden="1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8"/>
      <c r="Z267" s="298"/>
    </row>
    <row r="268" spans="1:53" ht="14.25" hidden="1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5"/>
      <c r="Z268" s="295"/>
    </row>
    <row r="269" spans="1:53" ht="27" hidden="1" customHeight="1" x14ac:dyDescent="0.25">
      <c r="A269" s="53" t="s">
        <v>411</v>
      </c>
      <c r="B269" s="53" t="s">
        <v>412</v>
      </c>
      <c r="C269" s="30">
        <v>4301031066</v>
      </c>
      <c r="D269" s="310">
        <v>4607091383836</v>
      </c>
      <c r="E269" s="308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3"/>
      <c r="T269" s="33"/>
      <c r="U269" s="34" t="s">
        <v>65</v>
      </c>
      <c r="V269" s="302">
        <v>0</v>
      </c>
      <c r="W269" s="30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06" t="s">
        <v>1</v>
      </c>
    </row>
    <row r="270" spans="1:53" hidden="1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6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hidden="1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6" t="s">
        <v>65</v>
      </c>
      <c r="V271" s="304">
        <f>IFERROR(SUM(V269:V269),"0")</f>
        <v>0</v>
      </c>
      <c r="W271" s="304">
        <f>IFERROR(SUM(W269:W269),"0")</f>
        <v>0</v>
      </c>
      <c r="X271" s="36"/>
      <c r="Y271" s="305"/>
      <c r="Z271" s="305"/>
    </row>
    <row r="272" spans="1:53" ht="14.25" hidden="1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5"/>
      <c r="Z272" s="295"/>
    </row>
    <row r="273" spans="1:53" ht="27" hidden="1" customHeight="1" x14ac:dyDescent="0.25">
      <c r="A273" s="53" t="s">
        <v>413</v>
      </c>
      <c r="B273" s="53" t="s">
        <v>414</v>
      </c>
      <c r="C273" s="30">
        <v>4301051142</v>
      </c>
      <c r="D273" s="310">
        <v>4607091387919</v>
      </c>
      <c r="E273" s="308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3"/>
      <c r="T273" s="33"/>
      <c r="U273" s="34" t="s">
        <v>65</v>
      </c>
      <c r="V273" s="302">
        <v>0</v>
      </c>
      <c r="W273" s="303">
        <f>IFERROR(IF(V273="",0,CEILING((V273/$H273),1)*$H273),"")</f>
        <v>0</v>
      </c>
      <c r="X273" s="35" t="str">
        <f>IFERROR(IF(W273=0,"",ROUNDUP(W273/H273,0)*0.02175),"")</f>
        <v/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10">
        <v>4607091383942</v>
      </c>
      <c r="E274" s="308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3"/>
      <c r="T274" s="33"/>
      <c r="U274" s="34" t="s">
        <v>65</v>
      </c>
      <c r="V274" s="302">
        <v>350</v>
      </c>
      <c r="W274" s="303">
        <f>IFERROR(IF(V274="",0,CEILING((V274/$H274),1)*$H274),"")</f>
        <v>350.28000000000003</v>
      </c>
      <c r="X274" s="35">
        <f>IFERROR(IF(W274=0,"",ROUNDUP(W274/H274,0)*0.00753),"")</f>
        <v>1.04667</v>
      </c>
      <c r="Y274" s="55"/>
      <c r="Z274" s="56"/>
      <c r="AD274" s="57"/>
      <c r="BA274" s="208" t="s">
        <v>1</v>
      </c>
    </row>
    <row r="275" spans="1:53" ht="27" hidden="1" customHeight="1" x14ac:dyDescent="0.25">
      <c r="A275" s="53" t="s">
        <v>417</v>
      </c>
      <c r="B275" s="53" t="s">
        <v>418</v>
      </c>
      <c r="C275" s="30">
        <v>4301051518</v>
      </c>
      <c r="D275" s="310">
        <v>4607091383959</v>
      </c>
      <c r="E275" s="308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337" t="s">
        <v>419</v>
      </c>
      <c r="O275" s="307"/>
      <c r="P275" s="307"/>
      <c r="Q275" s="307"/>
      <c r="R275" s="308"/>
      <c r="S275" s="33"/>
      <c r="T275" s="33"/>
      <c r="U275" s="34" t="s">
        <v>65</v>
      </c>
      <c r="V275" s="302">
        <v>0</v>
      </c>
      <c r="W275" s="303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09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6" t="s">
        <v>67</v>
      </c>
      <c r="V276" s="304">
        <f>IFERROR(V273/H273,"0")+IFERROR(V274/H274,"0")+IFERROR(V275/H275,"0")</f>
        <v>138.88888888888889</v>
      </c>
      <c r="W276" s="304">
        <f>IFERROR(W273/H273,"0")+IFERROR(W274/H274,"0")+IFERROR(W275/H275,"0")</f>
        <v>139</v>
      </c>
      <c r="X276" s="304">
        <f>IFERROR(IF(X273="",0,X273),"0")+IFERROR(IF(X274="",0,X274),"0")+IFERROR(IF(X275="",0,X275),"0")</f>
        <v>1.04667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6" t="s">
        <v>65</v>
      </c>
      <c r="V277" s="304">
        <f>IFERROR(SUM(V273:V275),"0")</f>
        <v>350</v>
      </c>
      <c r="W277" s="304">
        <f>IFERROR(SUM(W273:W275),"0")</f>
        <v>350.28000000000003</v>
      </c>
      <c r="X277" s="36"/>
      <c r="Y277" s="305"/>
      <c r="Z277" s="305"/>
    </row>
    <row r="278" spans="1:53" ht="14.25" hidden="1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5"/>
      <c r="Z278" s="295"/>
    </row>
    <row r="279" spans="1:53" ht="27" hidden="1" customHeight="1" x14ac:dyDescent="0.25">
      <c r="A279" s="53" t="s">
        <v>420</v>
      </c>
      <c r="B279" s="53" t="s">
        <v>421</v>
      </c>
      <c r="C279" s="30">
        <v>4301060324</v>
      </c>
      <c r="D279" s="310">
        <v>4607091388831</v>
      </c>
      <c r="E279" s="308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hidden="1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hidden="1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hidden="1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5"/>
      <c r="Z282" s="295"/>
    </row>
    <row r="283" spans="1:53" ht="27" hidden="1" customHeight="1" x14ac:dyDescent="0.25">
      <c r="A283" s="53" t="s">
        <v>422</v>
      </c>
      <c r="B283" s="53" t="s">
        <v>423</v>
      </c>
      <c r="C283" s="30">
        <v>4301032015</v>
      </c>
      <c r="D283" s="310">
        <v>4607091383102</v>
      </c>
      <c r="E283" s="308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hidden="1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hidden="1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hidden="1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7"/>
      <c r="Z286" s="47"/>
    </row>
    <row r="287" spans="1:53" ht="16.5" hidden="1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8"/>
      <c r="Z287" s="298"/>
    </row>
    <row r="288" spans="1:53" ht="14.25" hidden="1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5"/>
      <c r="Z288" s="295"/>
    </row>
    <row r="289" spans="1:53" ht="27" hidden="1" customHeight="1" x14ac:dyDescent="0.25">
      <c r="A289" s="53" t="s">
        <v>426</v>
      </c>
      <c r="B289" s="53" t="s">
        <v>427</v>
      </c>
      <c r="C289" s="30">
        <v>4301011339</v>
      </c>
      <c r="D289" s="310">
        <v>4607091383997</v>
      </c>
      <c r="E289" s="308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hidden="1" customHeight="1" x14ac:dyDescent="0.25">
      <c r="A290" s="53" t="s">
        <v>426</v>
      </c>
      <c r="B290" s="53" t="s">
        <v>428</v>
      </c>
      <c r="C290" s="30">
        <v>4301011239</v>
      </c>
      <c r="D290" s="310">
        <v>4607091383997</v>
      </c>
      <c r="E290" s="308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10">
        <v>4607091384130</v>
      </c>
      <c r="E291" s="308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3"/>
      <c r="T291" s="33"/>
      <c r="U291" s="34" t="s">
        <v>65</v>
      </c>
      <c r="V291" s="302">
        <v>3000</v>
      </c>
      <c r="W291" s="303">
        <f t="shared" si="14"/>
        <v>3000</v>
      </c>
      <c r="X291" s="35">
        <f>IFERROR(IF(W291=0,"",ROUNDUP(W291/H291,0)*0.02175),"")</f>
        <v>4.3499999999999996</v>
      </c>
      <c r="Y291" s="55"/>
      <c r="Z291" s="56"/>
      <c r="AD291" s="57"/>
      <c r="BA291" s="214" t="s">
        <v>1</v>
      </c>
    </row>
    <row r="292" spans="1:53" ht="27" hidden="1" customHeight="1" x14ac:dyDescent="0.25">
      <c r="A292" s="53" t="s">
        <v>429</v>
      </c>
      <c r="B292" s="53" t="s">
        <v>431</v>
      </c>
      <c r="C292" s="30">
        <v>4301011240</v>
      </c>
      <c r="D292" s="310">
        <v>4607091384130</v>
      </c>
      <c r="E292" s="308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3"/>
      <c r="T292" s="33"/>
      <c r="U292" s="34" t="s">
        <v>65</v>
      </c>
      <c r="V292" s="302">
        <v>0</v>
      </c>
      <c r="W292" s="303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10">
        <v>4607091384147</v>
      </c>
      <c r="E293" s="308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3"/>
      <c r="T293" s="33"/>
      <c r="U293" s="34" t="s">
        <v>65</v>
      </c>
      <c r="V293" s="302">
        <v>800</v>
      </c>
      <c r="W293" s="303">
        <f t="shared" si="14"/>
        <v>810</v>
      </c>
      <c r="X293" s="35">
        <f>IFERROR(IF(W293=0,"",ROUNDUP(W293/H293,0)*0.02175),"")</f>
        <v>1.1744999999999999</v>
      </c>
      <c r="Y293" s="55"/>
      <c r="Z293" s="56"/>
      <c r="AD293" s="57"/>
      <c r="BA293" s="216" t="s">
        <v>1</v>
      </c>
    </row>
    <row r="294" spans="1:53" ht="16.5" hidden="1" customHeight="1" x14ac:dyDescent="0.25">
      <c r="A294" s="53" t="s">
        <v>432</v>
      </c>
      <c r="B294" s="53" t="s">
        <v>434</v>
      </c>
      <c r="C294" s="30">
        <v>4301011238</v>
      </c>
      <c r="D294" s="310">
        <v>4607091384147</v>
      </c>
      <c r="E294" s="308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45" t="s">
        <v>435</v>
      </c>
      <c r="O294" s="307"/>
      <c r="P294" s="307"/>
      <c r="Q294" s="307"/>
      <c r="R294" s="308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hidden="1" customHeight="1" x14ac:dyDescent="0.25">
      <c r="A295" s="53" t="s">
        <v>436</v>
      </c>
      <c r="B295" s="53" t="s">
        <v>437</v>
      </c>
      <c r="C295" s="30">
        <v>4301011327</v>
      </c>
      <c r="D295" s="310">
        <v>4607091384154</v>
      </c>
      <c r="E295" s="308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3"/>
      <c r="T295" s="33"/>
      <c r="U295" s="34" t="s">
        <v>65</v>
      </c>
      <c r="V295" s="302">
        <v>0</v>
      </c>
      <c r="W295" s="303">
        <f t="shared" si="14"/>
        <v>0</v>
      </c>
      <c r="X295" s="35" t="str">
        <f>IFERROR(IF(W295=0,"",ROUNDUP(W295/H295,0)*0.00937),"")</f>
        <v/>
      </c>
      <c r="Y295" s="55"/>
      <c r="Z295" s="56"/>
      <c r="AD295" s="57"/>
      <c r="BA295" s="218" t="s">
        <v>1</v>
      </c>
    </row>
    <row r="296" spans="1:53" ht="27" hidden="1" customHeight="1" x14ac:dyDescent="0.25">
      <c r="A296" s="53" t="s">
        <v>438</v>
      </c>
      <c r="B296" s="53" t="s">
        <v>439</v>
      </c>
      <c r="C296" s="30">
        <v>4301011332</v>
      </c>
      <c r="D296" s="310">
        <v>4607091384161</v>
      </c>
      <c r="E296" s="308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253.33333333333334</v>
      </c>
      <c r="W297" s="304">
        <f>IFERROR(W289/H289,"0")+IFERROR(W290/H290,"0")+IFERROR(W291/H291,"0")+IFERROR(W292/H292,"0")+IFERROR(W293/H293,"0")+IFERROR(W294/H294,"0")+IFERROR(W295/H295,"0")+IFERROR(W296/H296,"0")</f>
        <v>254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5.5244999999999997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6" t="s">
        <v>65</v>
      </c>
      <c r="V298" s="304">
        <f>IFERROR(SUM(V289:V296),"0")</f>
        <v>3800</v>
      </c>
      <c r="W298" s="304">
        <f>IFERROR(SUM(W289:W296),"0")</f>
        <v>3810</v>
      </c>
      <c r="X298" s="36"/>
      <c r="Y298" s="305"/>
      <c r="Z298" s="305"/>
    </row>
    <row r="299" spans="1:53" ht="14.25" hidden="1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10">
        <v>4607091383980</v>
      </c>
      <c r="E300" s="308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3"/>
      <c r="T300" s="33"/>
      <c r="U300" s="34" t="s">
        <v>65</v>
      </c>
      <c r="V300" s="302">
        <v>500</v>
      </c>
      <c r="W300" s="303">
        <f>IFERROR(IF(V300="",0,CEILING((V300/$H300),1)*$H300),"")</f>
        <v>510</v>
      </c>
      <c r="X300" s="35">
        <f>IFERROR(IF(W300=0,"",ROUNDUP(W300/H300,0)*0.02175),"")</f>
        <v>0.73949999999999994</v>
      </c>
      <c r="Y300" s="55"/>
      <c r="Z300" s="56"/>
      <c r="AD300" s="57"/>
      <c r="BA300" s="220" t="s">
        <v>1</v>
      </c>
    </row>
    <row r="301" spans="1:53" ht="27" hidden="1" customHeight="1" x14ac:dyDescent="0.25">
      <c r="A301" s="53" t="s">
        <v>442</v>
      </c>
      <c r="B301" s="53" t="s">
        <v>443</v>
      </c>
      <c r="C301" s="30">
        <v>4301020179</v>
      </c>
      <c r="D301" s="310">
        <v>4607091384178</v>
      </c>
      <c r="E301" s="308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6" t="s">
        <v>67</v>
      </c>
      <c r="V302" s="304">
        <f>IFERROR(V300/H300,"0")+IFERROR(V301/H301,"0")</f>
        <v>33.333333333333336</v>
      </c>
      <c r="W302" s="304">
        <f>IFERROR(W300/H300,"0")+IFERROR(W301/H301,"0")</f>
        <v>34</v>
      </c>
      <c r="X302" s="304">
        <f>IFERROR(IF(X300="",0,X300),"0")+IFERROR(IF(X301="",0,X301),"0")</f>
        <v>0.73949999999999994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6" t="s">
        <v>65</v>
      </c>
      <c r="V303" s="304">
        <f>IFERROR(SUM(V300:V301),"0")</f>
        <v>500</v>
      </c>
      <c r="W303" s="304">
        <f>IFERROR(SUM(W300:W301),"0")</f>
        <v>510</v>
      </c>
      <c r="X303" s="36"/>
      <c r="Y303" s="305"/>
      <c r="Z303" s="305"/>
    </row>
    <row r="304" spans="1:53" ht="14.25" hidden="1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5"/>
      <c r="Z304" s="295"/>
    </row>
    <row r="305" spans="1:53" ht="27" hidden="1" customHeight="1" x14ac:dyDescent="0.25">
      <c r="A305" s="53" t="s">
        <v>444</v>
      </c>
      <c r="B305" s="53" t="s">
        <v>445</v>
      </c>
      <c r="C305" s="30">
        <v>4301051298</v>
      </c>
      <c r="D305" s="310">
        <v>4607091384260</v>
      </c>
      <c r="E305" s="308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3"/>
      <c r="T305" s="33"/>
      <c r="U305" s="34" t="s">
        <v>65</v>
      </c>
      <c r="V305" s="302">
        <v>0</v>
      </c>
      <c r="W305" s="30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2" t="s">
        <v>1</v>
      </c>
    </row>
    <row r="306" spans="1:53" hidden="1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6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hidden="1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6" t="s">
        <v>65</v>
      </c>
      <c r="V307" s="304">
        <f>IFERROR(SUM(V305:V305),"0")</f>
        <v>0</v>
      </c>
      <c r="W307" s="304">
        <f>IFERROR(SUM(W305:W305),"0")</f>
        <v>0</v>
      </c>
      <c r="X307" s="36"/>
      <c r="Y307" s="305"/>
      <c r="Z307" s="305"/>
    </row>
    <row r="308" spans="1:53" ht="14.25" hidden="1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5"/>
      <c r="Z308" s="295"/>
    </row>
    <row r="309" spans="1:53" ht="16.5" hidden="1" customHeight="1" x14ac:dyDescent="0.25">
      <c r="A309" s="53" t="s">
        <v>446</v>
      </c>
      <c r="B309" s="53" t="s">
        <v>447</v>
      </c>
      <c r="C309" s="30">
        <v>4301060314</v>
      </c>
      <c r="D309" s="310">
        <v>4607091384673</v>
      </c>
      <c r="E309" s="308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3"/>
      <c r="T309" s="33"/>
      <c r="U309" s="34" t="s">
        <v>65</v>
      </c>
      <c r="V309" s="302">
        <v>0</v>
      </c>
      <c r="W309" s="303">
        <f>IFERROR(IF(V309="",0,CEILING((V309/$H309),1)*$H309),"")</f>
        <v>0</v>
      </c>
      <c r="X309" s="35" t="str">
        <f>IFERROR(IF(W309=0,"",ROUNDUP(W309/H309,0)*0.02175),"")</f>
        <v/>
      </c>
      <c r="Y309" s="55"/>
      <c r="Z309" s="56"/>
      <c r="AD309" s="57"/>
      <c r="BA309" s="223" t="s">
        <v>1</v>
      </c>
    </row>
    <row r="310" spans="1:53" hidden="1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6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hidden="1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6" t="s">
        <v>65</v>
      </c>
      <c r="V311" s="304">
        <f>IFERROR(SUM(V309:V309),"0")</f>
        <v>0</v>
      </c>
      <c r="W311" s="304">
        <f>IFERROR(SUM(W309:W309),"0")</f>
        <v>0</v>
      </c>
      <c r="X311" s="36"/>
      <c r="Y311" s="305"/>
      <c r="Z311" s="305"/>
    </row>
    <row r="312" spans="1:53" ht="16.5" hidden="1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8"/>
      <c r="Z312" s="298"/>
    </row>
    <row r="313" spans="1:53" ht="14.25" hidden="1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5"/>
      <c r="Z313" s="295"/>
    </row>
    <row r="314" spans="1:53" ht="27" hidden="1" customHeight="1" x14ac:dyDescent="0.25">
      <c r="A314" s="53" t="s">
        <v>449</v>
      </c>
      <c r="B314" s="53" t="s">
        <v>450</v>
      </c>
      <c r="C314" s="30">
        <v>4301011324</v>
      </c>
      <c r="D314" s="310">
        <v>4607091384185</v>
      </c>
      <c r="E314" s="308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3"/>
      <c r="T314" s="33"/>
      <c r="U314" s="34" t="s">
        <v>65</v>
      </c>
      <c r="V314" s="302">
        <v>0</v>
      </c>
      <c r="W314" s="30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4" t="s">
        <v>1</v>
      </c>
    </row>
    <row r="315" spans="1:53" ht="27" hidden="1" customHeight="1" x14ac:dyDescent="0.25">
      <c r="A315" s="53" t="s">
        <v>451</v>
      </c>
      <c r="B315" s="53" t="s">
        <v>452</v>
      </c>
      <c r="C315" s="30">
        <v>4301011312</v>
      </c>
      <c r="D315" s="310">
        <v>4607091384192</v>
      </c>
      <c r="E315" s="308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hidden="1" customHeight="1" x14ac:dyDescent="0.25">
      <c r="A316" s="53" t="s">
        <v>453</v>
      </c>
      <c r="B316" s="53" t="s">
        <v>454</v>
      </c>
      <c r="C316" s="30">
        <v>4301011483</v>
      </c>
      <c r="D316" s="310">
        <v>4680115881907</v>
      </c>
      <c r="E316" s="308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hidden="1" customHeight="1" x14ac:dyDescent="0.25">
      <c r="A317" s="53" t="s">
        <v>455</v>
      </c>
      <c r="B317" s="53" t="s">
        <v>456</v>
      </c>
      <c r="C317" s="30">
        <v>4301011303</v>
      </c>
      <c r="D317" s="310">
        <v>4607091384680</v>
      </c>
      <c r="E317" s="308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hidden="1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6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hidden="1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6" t="s">
        <v>65</v>
      </c>
      <c r="V319" s="304">
        <f>IFERROR(SUM(V314:V317),"0")</f>
        <v>0</v>
      </c>
      <c r="W319" s="304">
        <f>IFERROR(SUM(W314:W317),"0")</f>
        <v>0</v>
      </c>
      <c r="X319" s="36"/>
      <c r="Y319" s="305"/>
      <c r="Z319" s="305"/>
    </row>
    <row r="320" spans="1:53" ht="14.25" hidden="1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5"/>
      <c r="Z320" s="295"/>
    </row>
    <row r="321" spans="1:53" ht="27" hidden="1" customHeight="1" x14ac:dyDescent="0.25">
      <c r="A321" s="53" t="s">
        <v>457</v>
      </c>
      <c r="B321" s="53" t="s">
        <v>458</v>
      </c>
      <c r="C321" s="30">
        <v>4301031139</v>
      </c>
      <c r="D321" s="310">
        <v>4607091384802</v>
      </c>
      <c r="E321" s="308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3"/>
      <c r="T321" s="33"/>
      <c r="U321" s="34" t="s">
        <v>65</v>
      </c>
      <c r="V321" s="302">
        <v>0</v>
      </c>
      <c r="W321" s="303">
        <f>IFERROR(IF(V321="",0,CEILING((V321/$H321),1)*$H321),"")</f>
        <v>0</v>
      </c>
      <c r="X321" s="35" t="str">
        <f>IFERROR(IF(W321=0,"",ROUNDUP(W321/H321,0)*0.00753),"")</f>
        <v/>
      </c>
      <c r="Y321" s="55"/>
      <c r="Z321" s="56"/>
      <c r="AD321" s="57"/>
      <c r="BA321" s="228" t="s">
        <v>1</v>
      </c>
    </row>
    <row r="322" spans="1:53" ht="27" hidden="1" customHeight="1" x14ac:dyDescent="0.25">
      <c r="A322" s="53" t="s">
        <v>459</v>
      </c>
      <c r="B322" s="53" t="s">
        <v>460</v>
      </c>
      <c r="C322" s="30">
        <v>4301031140</v>
      </c>
      <c r="D322" s="310">
        <v>4607091384826</v>
      </c>
      <c r="E322" s="308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hidden="1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6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hidden="1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6" t="s">
        <v>65</v>
      </c>
      <c r="V324" s="304">
        <f>IFERROR(SUM(V321:V322),"0")</f>
        <v>0</v>
      </c>
      <c r="W324" s="304">
        <f>IFERROR(SUM(W321:W322),"0")</f>
        <v>0</v>
      </c>
      <c r="X324" s="36"/>
      <c r="Y324" s="305"/>
      <c r="Z324" s="305"/>
    </row>
    <row r="325" spans="1:53" ht="14.25" hidden="1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10">
        <v>4607091384246</v>
      </c>
      <c r="E326" s="308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3"/>
      <c r="T326" s="33"/>
      <c r="U326" s="34" t="s">
        <v>65</v>
      </c>
      <c r="V326" s="302">
        <v>2500</v>
      </c>
      <c r="W326" s="303">
        <f>IFERROR(IF(V326="",0,CEILING((V326/$H326),1)*$H326),"")</f>
        <v>2503.7999999999997</v>
      </c>
      <c r="X326" s="35">
        <f>IFERROR(IF(W326=0,"",ROUNDUP(W326/H326,0)*0.02175),"")</f>
        <v>6.9817499999999999</v>
      </c>
      <c r="Y326" s="55"/>
      <c r="Z326" s="56"/>
      <c r="AD326" s="57"/>
      <c r="BA326" s="230" t="s">
        <v>1</v>
      </c>
    </row>
    <row r="327" spans="1:53" ht="27" hidden="1" customHeight="1" x14ac:dyDescent="0.25">
      <c r="A327" s="53" t="s">
        <v>463</v>
      </c>
      <c r="B327" s="53" t="s">
        <v>464</v>
      </c>
      <c r="C327" s="30">
        <v>4301051445</v>
      </c>
      <c r="D327" s="310">
        <v>4680115881976</v>
      </c>
      <c r="E327" s="308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3"/>
      <c r="T327" s="33"/>
      <c r="U327" s="34" t="s">
        <v>65</v>
      </c>
      <c r="V327" s="302">
        <v>0</v>
      </c>
      <c r="W327" s="303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hidden="1" customHeight="1" x14ac:dyDescent="0.25">
      <c r="A328" s="53" t="s">
        <v>465</v>
      </c>
      <c r="B328" s="53" t="s">
        <v>466</v>
      </c>
      <c r="C328" s="30">
        <v>4301051297</v>
      </c>
      <c r="D328" s="310">
        <v>4607091384253</v>
      </c>
      <c r="E328" s="308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3"/>
      <c r="T328" s="33"/>
      <c r="U328" s="34" t="s">
        <v>65</v>
      </c>
      <c r="V328" s="302">
        <v>0</v>
      </c>
      <c r="W328" s="303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2" t="s">
        <v>1</v>
      </c>
    </row>
    <row r="329" spans="1:53" ht="27" hidden="1" customHeight="1" x14ac:dyDescent="0.25">
      <c r="A329" s="53" t="s">
        <v>467</v>
      </c>
      <c r="B329" s="53" t="s">
        <v>468</v>
      </c>
      <c r="C329" s="30">
        <v>4301051444</v>
      </c>
      <c r="D329" s="310">
        <v>4680115881969</v>
      </c>
      <c r="E329" s="308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6" t="s">
        <v>67</v>
      </c>
      <c r="V330" s="304">
        <f>IFERROR(V326/H326,"0")+IFERROR(V327/H327,"0")+IFERROR(V328/H328,"0")+IFERROR(V329/H329,"0")</f>
        <v>320.5128205128205</v>
      </c>
      <c r="W330" s="304">
        <f>IFERROR(W326/H326,"0")+IFERROR(W327/H327,"0")+IFERROR(W328/H328,"0")+IFERROR(W329/H329,"0")</f>
        <v>321</v>
      </c>
      <c r="X330" s="304">
        <f>IFERROR(IF(X326="",0,X326),"0")+IFERROR(IF(X327="",0,X327),"0")+IFERROR(IF(X328="",0,X328),"0")+IFERROR(IF(X329="",0,X329),"0")</f>
        <v>6.9817499999999999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6" t="s">
        <v>65</v>
      </c>
      <c r="V331" s="304">
        <f>IFERROR(SUM(V326:V329),"0")</f>
        <v>2500</v>
      </c>
      <c r="W331" s="304">
        <f>IFERROR(SUM(W326:W329),"0")</f>
        <v>2503.7999999999997</v>
      </c>
      <c r="X331" s="36"/>
      <c r="Y331" s="305"/>
      <c r="Z331" s="305"/>
    </row>
    <row r="332" spans="1:53" ht="14.25" hidden="1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5"/>
      <c r="Z332" s="295"/>
    </row>
    <row r="333" spans="1:53" ht="27" hidden="1" customHeight="1" x14ac:dyDescent="0.25">
      <c r="A333" s="53" t="s">
        <v>469</v>
      </c>
      <c r="B333" s="53" t="s">
        <v>470</v>
      </c>
      <c r="C333" s="30">
        <v>4301060322</v>
      </c>
      <c r="D333" s="310">
        <v>4607091389357</v>
      </c>
      <c r="E333" s="308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3"/>
      <c r="T333" s="33"/>
      <c r="U333" s="34" t="s">
        <v>65</v>
      </c>
      <c r="V333" s="302">
        <v>0</v>
      </c>
      <c r="W333" s="303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4" t="s">
        <v>1</v>
      </c>
    </row>
    <row r="334" spans="1:53" hidden="1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6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hidden="1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6" t="s">
        <v>65</v>
      </c>
      <c r="V335" s="304">
        <f>IFERROR(SUM(V333:V333),"0")</f>
        <v>0</v>
      </c>
      <c r="W335" s="304">
        <f>IFERROR(SUM(W333:W333),"0")</f>
        <v>0</v>
      </c>
      <c r="X335" s="36"/>
      <c r="Y335" s="305"/>
      <c r="Z335" s="305"/>
    </row>
    <row r="336" spans="1:53" ht="27.75" hidden="1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7"/>
      <c r="Z336" s="47"/>
    </row>
    <row r="337" spans="1:53" ht="16.5" hidden="1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8"/>
      <c r="Z337" s="298"/>
    </row>
    <row r="338" spans="1:53" ht="14.25" hidden="1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5"/>
      <c r="Z338" s="295"/>
    </row>
    <row r="339" spans="1:53" ht="27" hidden="1" customHeight="1" x14ac:dyDescent="0.25">
      <c r="A339" s="53" t="s">
        <v>473</v>
      </c>
      <c r="B339" s="53" t="s">
        <v>474</v>
      </c>
      <c r="C339" s="30">
        <v>4301011428</v>
      </c>
      <c r="D339" s="310">
        <v>4607091389708</v>
      </c>
      <c r="E339" s="308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hidden="1" customHeight="1" x14ac:dyDescent="0.25">
      <c r="A340" s="53" t="s">
        <v>475</v>
      </c>
      <c r="B340" s="53" t="s">
        <v>476</v>
      </c>
      <c r="C340" s="30">
        <v>4301011427</v>
      </c>
      <c r="D340" s="310">
        <v>4607091389692</v>
      </c>
      <c r="E340" s="308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idden="1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hidden="1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hidden="1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5"/>
      <c r="Z343" s="295"/>
    </row>
    <row r="344" spans="1:53" ht="27" hidden="1" customHeight="1" x14ac:dyDescent="0.25">
      <c r="A344" s="53" t="s">
        <v>477</v>
      </c>
      <c r="B344" s="53" t="s">
        <v>478</v>
      </c>
      <c r="C344" s="30">
        <v>4301031177</v>
      </c>
      <c r="D344" s="310">
        <v>4607091389753</v>
      </c>
      <c r="E344" s="308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3"/>
      <c r="T344" s="33"/>
      <c r="U344" s="34" t="s">
        <v>65</v>
      </c>
      <c r="V344" s="302">
        <v>0</v>
      </c>
      <c r="W344" s="303">
        <f t="shared" ref="W344:W356" si="15"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37" t="s">
        <v>1</v>
      </c>
    </row>
    <row r="345" spans="1:53" ht="27" hidden="1" customHeight="1" x14ac:dyDescent="0.25">
      <c r="A345" s="53" t="s">
        <v>479</v>
      </c>
      <c r="B345" s="53" t="s">
        <v>480</v>
      </c>
      <c r="C345" s="30">
        <v>4301031174</v>
      </c>
      <c r="D345" s="310">
        <v>4607091389760</v>
      </c>
      <c r="E345" s="308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3"/>
      <c r="T345" s="33"/>
      <c r="U345" s="34" t="s">
        <v>65</v>
      </c>
      <c r="V345" s="302">
        <v>0</v>
      </c>
      <c r="W345" s="303">
        <f t="shared" si="15"/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hidden="1" customHeight="1" x14ac:dyDescent="0.25">
      <c r="A346" s="53" t="s">
        <v>481</v>
      </c>
      <c r="B346" s="53" t="s">
        <v>482</v>
      </c>
      <c r="C346" s="30">
        <v>4301031175</v>
      </c>
      <c r="D346" s="310">
        <v>4607091389746</v>
      </c>
      <c r="E346" s="308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3"/>
      <c r="T346" s="33"/>
      <c r="U346" s="34" t="s">
        <v>65</v>
      </c>
      <c r="V346" s="302">
        <v>0</v>
      </c>
      <c r="W346" s="303">
        <f t="shared" si="15"/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37.5" hidden="1" customHeight="1" x14ac:dyDescent="0.25">
      <c r="A347" s="53" t="s">
        <v>483</v>
      </c>
      <c r="B347" s="53" t="s">
        <v>484</v>
      </c>
      <c r="C347" s="30">
        <v>4301031236</v>
      </c>
      <c r="D347" s="310">
        <v>4680115882928</v>
      </c>
      <c r="E347" s="308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3"/>
      <c r="T347" s="33"/>
      <c r="U347" s="34" t="s">
        <v>65</v>
      </c>
      <c r="V347" s="302">
        <v>0</v>
      </c>
      <c r="W347" s="303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hidden="1" customHeight="1" x14ac:dyDescent="0.25">
      <c r="A348" s="53" t="s">
        <v>485</v>
      </c>
      <c r="B348" s="53" t="s">
        <v>486</v>
      </c>
      <c r="C348" s="30">
        <v>4301031257</v>
      </c>
      <c r="D348" s="310">
        <v>4680115883147</v>
      </c>
      <c r="E348" s="308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hidden="1" customHeight="1" x14ac:dyDescent="0.25">
      <c r="A349" s="53" t="s">
        <v>487</v>
      </c>
      <c r="B349" s="53" t="s">
        <v>488</v>
      </c>
      <c r="C349" s="30">
        <v>4301031178</v>
      </c>
      <c r="D349" s="310">
        <v>4607091384338</v>
      </c>
      <c r="E349" s="308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3"/>
      <c r="T349" s="33"/>
      <c r="U349" s="34" t="s">
        <v>65</v>
      </c>
      <c r="V349" s="302">
        <v>0</v>
      </c>
      <c r="W349" s="303">
        <f t="shared" si="15"/>
        <v>0</v>
      </c>
      <c r="X349" s="35" t="str">
        <f t="shared" si="16"/>
        <v/>
      </c>
      <c r="Y349" s="55"/>
      <c r="Z349" s="56"/>
      <c r="AD349" s="57"/>
      <c r="BA349" s="242" t="s">
        <v>1</v>
      </c>
    </row>
    <row r="350" spans="1:53" ht="37.5" hidden="1" customHeight="1" x14ac:dyDescent="0.25">
      <c r="A350" s="53" t="s">
        <v>489</v>
      </c>
      <c r="B350" s="53" t="s">
        <v>490</v>
      </c>
      <c r="C350" s="30">
        <v>4301031254</v>
      </c>
      <c r="D350" s="310">
        <v>4680115883154</v>
      </c>
      <c r="E350" s="308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hidden="1" customHeight="1" x14ac:dyDescent="0.25">
      <c r="A351" s="53" t="s">
        <v>491</v>
      </c>
      <c r="B351" s="53" t="s">
        <v>492</v>
      </c>
      <c r="C351" s="30">
        <v>4301031171</v>
      </c>
      <c r="D351" s="310">
        <v>4607091389524</v>
      </c>
      <c r="E351" s="308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hidden="1" customHeight="1" x14ac:dyDescent="0.25">
      <c r="A352" s="53" t="s">
        <v>493</v>
      </c>
      <c r="B352" s="53" t="s">
        <v>494</v>
      </c>
      <c r="C352" s="30">
        <v>4301031258</v>
      </c>
      <c r="D352" s="310">
        <v>4680115883161</v>
      </c>
      <c r="E352" s="308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hidden="1" customHeight="1" x14ac:dyDescent="0.25">
      <c r="A353" s="53" t="s">
        <v>495</v>
      </c>
      <c r="B353" s="53" t="s">
        <v>496</v>
      </c>
      <c r="C353" s="30">
        <v>4301031170</v>
      </c>
      <c r="D353" s="310">
        <v>4607091384345</v>
      </c>
      <c r="E353" s="308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3"/>
      <c r="T353" s="33"/>
      <c r="U353" s="34" t="s">
        <v>65</v>
      </c>
      <c r="V353" s="302">
        <v>0</v>
      </c>
      <c r="W353" s="303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hidden="1" customHeight="1" x14ac:dyDescent="0.25">
      <c r="A354" s="53" t="s">
        <v>497</v>
      </c>
      <c r="B354" s="53" t="s">
        <v>498</v>
      </c>
      <c r="C354" s="30">
        <v>4301031256</v>
      </c>
      <c r="D354" s="310">
        <v>4680115883178</v>
      </c>
      <c r="E354" s="308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hidden="1" customHeight="1" x14ac:dyDescent="0.25">
      <c r="A355" s="53" t="s">
        <v>499</v>
      </c>
      <c r="B355" s="53" t="s">
        <v>500</v>
      </c>
      <c r="C355" s="30">
        <v>4301031172</v>
      </c>
      <c r="D355" s="310">
        <v>4607091389531</v>
      </c>
      <c r="E355" s="308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hidden="1" customHeight="1" x14ac:dyDescent="0.25">
      <c r="A356" s="53" t="s">
        <v>501</v>
      </c>
      <c r="B356" s="53" t="s">
        <v>502</v>
      </c>
      <c r="C356" s="30">
        <v>4301031255</v>
      </c>
      <c r="D356" s="310">
        <v>4680115883185</v>
      </c>
      <c r="E356" s="308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578" t="s">
        <v>503</v>
      </c>
      <c r="O356" s="307"/>
      <c r="P356" s="307"/>
      <c r="Q356" s="307"/>
      <c r="R356" s="308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idden="1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hidden="1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6" t="s">
        <v>65</v>
      </c>
      <c r="V358" s="304">
        <f>IFERROR(SUM(V344:V356),"0")</f>
        <v>0</v>
      </c>
      <c r="W358" s="304">
        <f>IFERROR(SUM(W344:W356),"0")</f>
        <v>0</v>
      </c>
      <c r="X358" s="36"/>
      <c r="Y358" s="305"/>
      <c r="Z358" s="305"/>
    </row>
    <row r="359" spans="1:53" ht="14.25" hidden="1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5"/>
      <c r="Z359" s="295"/>
    </row>
    <row r="360" spans="1:53" ht="27" hidden="1" customHeight="1" x14ac:dyDescent="0.25">
      <c r="A360" s="53" t="s">
        <v>504</v>
      </c>
      <c r="B360" s="53" t="s">
        <v>505</v>
      </c>
      <c r="C360" s="30">
        <v>4301051258</v>
      </c>
      <c r="D360" s="310">
        <v>4607091389685</v>
      </c>
      <c r="E360" s="308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hidden="1" customHeight="1" x14ac:dyDescent="0.25">
      <c r="A361" s="53" t="s">
        <v>506</v>
      </c>
      <c r="B361" s="53" t="s">
        <v>507</v>
      </c>
      <c r="C361" s="30">
        <v>4301051431</v>
      </c>
      <c r="D361" s="310">
        <v>4607091389654</v>
      </c>
      <c r="E361" s="308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hidden="1" customHeight="1" x14ac:dyDescent="0.25">
      <c r="A362" s="53" t="s">
        <v>508</v>
      </c>
      <c r="B362" s="53" t="s">
        <v>509</v>
      </c>
      <c r="C362" s="30">
        <v>4301051284</v>
      </c>
      <c r="D362" s="310">
        <v>4607091384352</v>
      </c>
      <c r="E362" s="308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hidden="1" customHeight="1" x14ac:dyDescent="0.25">
      <c r="A363" s="53" t="s">
        <v>510</v>
      </c>
      <c r="B363" s="53" t="s">
        <v>511</v>
      </c>
      <c r="C363" s="30">
        <v>4301051257</v>
      </c>
      <c r="D363" s="310">
        <v>4607091389661</v>
      </c>
      <c r="E363" s="308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idden="1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hidden="1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hidden="1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5"/>
      <c r="Z366" s="295"/>
    </row>
    <row r="367" spans="1:53" ht="27" hidden="1" customHeight="1" x14ac:dyDescent="0.25">
      <c r="A367" s="53" t="s">
        <v>512</v>
      </c>
      <c r="B367" s="53" t="s">
        <v>513</v>
      </c>
      <c r="C367" s="30">
        <v>4301060352</v>
      </c>
      <c r="D367" s="310">
        <v>4680115881648</v>
      </c>
      <c r="E367" s="308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hidden="1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hidden="1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hidden="1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5"/>
      <c r="Z370" s="295"/>
    </row>
    <row r="371" spans="1:53" ht="27" hidden="1" customHeight="1" x14ac:dyDescent="0.25">
      <c r="A371" s="53" t="s">
        <v>514</v>
      </c>
      <c r="B371" s="53" t="s">
        <v>515</v>
      </c>
      <c r="C371" s="30">
        <v>4301170009</v>
      </c>
      <c r="D371" s="310">
        <v>4680115882997</v>
      </c>
      <c r="E371" s="308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448" t="s">
        <v>518</v>
      </c>
      <c r="O371" s="307"/>
      <c r="P371" s="307"/>
      <c r="Q371" s="307"/>
      <c r="R371" s="308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hidden="1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hidden="1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hidden="1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8"/>
      <c r="Z374" s="298"/>
    </row>
    <row r="375" spans="1:53" ht="14.25" hidden="1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5"/>
      <c r="Z375" s="295"/>
    </row>
    <row r="376" spans="1:53" ht="27" hidden="1" customHeight="1" x14ac:dyDescent="0.25">
      <c r="A376" s="53" t="s">
        <v>520</v>
      </c>
      <c r="B376" s="53" t="s">
        <v>521</v>
      </c>
      <c r="C376" s="30">
        <v>4301020196</v>
      </c>
      <c r="D376" s="310">
        <v>4607091389388</v>
      </c>
      <c r="E376" s="308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3"/>
      <c r="T376" s="33"/>
      <c r="U376" s="34" t="s">
        <v>65</v>
      </c>
      <c r="V376" s="302">
        <v>0</v>
      </c>
      <c r="W376" s="303">
        <f>IFERROR(IF(V376="",0,CEILING((V376/$H376),1)*$H376),"")</f>
        <v>0</v>
      </c>
      <c r="X376" s="35" t="str">
        <f>IFERROR(IF(W376=0,"",ROUNDUP(W376/H376,0)*0.01196),"")</f>
        <v/>
      </c>
      <c r="Y376" s="55"/>
      <c r="Z376" s="56"/>
      <c r="AD376" s="57"/>
      <c r="BA376" s="256" t="s">
        <v>1</v>
      </c>
    </row>
    <row r="377" spans="1:53" ht="27" hidden="1" customHeight="1" x14ac:dyDescent="0.25">
      <c r="A377" s="53" t="s">
        <v>522</v>
      </c>
      <c r="B377" s="53" t="s">
        <v>523</v>
      </c>
      <c r="C377" s="30">
        <v>4301020185</v>
      </c>
      <c r="D377" s="310">
        <v>4607091389364</v>
      </c>
      <c r="E377" s="308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hidden="1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6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hidden="1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6" t="s">
        <v>65</v>
      </c>
      <c r="V379" s="304">
        <f>IFERROR(SUM(V376:V377),"0")</f>
        <v>0</v>
      </c>
      <c r="W379" s="304">
        <f>IFERROR(SUM(W376:W377),"0")</f>
        <v>0</v>
      </c>
      <c r="X379" s="36"/>
      <c r="Y379" s="305"/>
      <c r="Z379" s="305"/>
    </row>
    <row r="380" spans="1:53" ht="14.25" hidden="1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5"/>
      <c r="Z380" s="295"/>
    </row>
    <row r="381" spans="1:53" ht="27" hidden="1" customHeight="1" x14ac:dyDescent="0.25">
      <c r="A381" s="53" t="s">
        <v>524</v>
      </c>
      <c r="B381" s="53" t="s">
        <v>525</v>
      </c>
      <c r="C381" s="30">
        <v>4301031212</v>
      </c>
      <c r="D381" s="310">
        <v>4607091389739</v>
      </c>
      <c r="E381" s="308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3"/>
      <c r="T381" s="33"/>
      <c r="U381" s="34" t="s">
        <v>65</v>
      </c>
      <c r="V381" s="302">
        <v>0</v>
      </c>
      <c r="W381" s="303">
        <f t="shared" ref="W381:W387" si="17">IFERROR(IF(V381="",0,CEILING((V381/$H381),1)*$H381),"")</f>
        <v>0</v>
      </c>
      <c r="X381" s="35" t="str">
        <f>IFERROR(IF(W381=0,"",ROUNDUP(W381/H381,0)*0.00753),"")</f>
        <v/>
      </c>
      <c r="Y381" s="55"/>
      <c r="Z381" s="56"/>
      <c r="AD381" s="57"/>
      <c r="BA381" s="258" t="s">
        <v>1</v>
      </c>
    </row>
    <row r="382" spans="1:53" ht="27" hidden="1" customHeight="1" x14ac:dyDescent="0.25">
      <c r="A382" s="53" t="s">
        <v>526</v>
      </c>
      <c r="B382" s="53" t="s">
        <v>527</v>
      </c>
      <c r="C382" s="30">
        <v>4301031247</v>
      </c>
      <c r="D382" s="310">
        <v>4680115883048</v>
      </c>
      <c r="E382" s="308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hidden="1" customHeight="1" x14ac:dyDescent="0.25">
      <c r="A383" s="53" t="s">
        <v>528</v>
      </c>
      <c r="B383" s="53" t="s">
        <v>529</v>
      </c>
      <c r="C383" s="30">
        <v>4301031176</v>
      </c>
      <c r="D383" s="310">
        <v>4607091389425</v>
      </c>
      <c r="E383" s="308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3"/>
      <c r="T383" s="33"/>
      <c r="U383" s="34" t="s">
        <v>65</v>
      </c>
      <c r="V383" s="302">
        <v>0</v>
      </c>
      <c r="W383" s="303">
        <f t="shared" si="17"/>
        <v>0</v>
      </c>
      <c r="X383" s="35" t="str">
        <f>IFERROR(IF(W383=0,"",ROUNDUP(W383/H383,0)*0.00502),"")</f>
        <v/>
      </c>
      <c r="Y383" s="55"/>
      <c r="Z383" s="56"/>
      <c r="AD383" s="57"/>
      <c r="BA383" s="260" t="s">
        <v>1</v>
      </c>
    </row>
    <row r="384" spans="1:53" ht="27" hidden="1" customHeight="1" x14ac:dyDescent="0.25">
      <c r="A384" s="53" t="s">
        <v>530</v>
      </c>
      <c r="B384" s="53" t="s">
        <v>531</v>
      </c>
      <c r="C384" s="30">
        <v>4301031215</v>
      </c>
      <c r="D384" s="310">
        <v>4680115882911</v>
      </c>
      <c r="E384" s="308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455" t="s">
        <v>532</v>
      </c>
      <c r="O384" s="307"/>
      <c r="P384" s="307"/>
      <c r="Q384" s="307"/>
      <c r="R384" s="308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hidden="1" customHeight="1" x14ac:dyDescent="0.25">
      <c r="A385" s="53" t="s">
        <v>533</v>
      </c>
      <c r="B385" s="53" t="s">
        <v>534</v>
      </c>
      <c r="C385" s="30">
        <v>4301031167</v>
      </c>
      <c r="D385" s="310">
        <v>4680115880771</v>
      </c>
      <c r="E385" s="308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hidden="1" customHeight="1" x14ac:dyDescent="0.25">
      <c r="A386" s="53" t="s">
        <v>535</v>
      </c>
      <c r="B386" s="53" t="s">
        <v>536</v>
      </c>
      <c r="C386" s="30">
        <v>4301031173</v>
      </c>
      <c r="D386" s="310">
        <v>4607091389500</v>
      </c>
      <c r="E386" s="308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3"/>
      <c r="T386" s="33"/>
      <c r="U386" s="34" t="s">
        <v>65</v>
      </c>
      <c r="V386" s="302">
        <v>0</v>
      </c>
      <c r="W386" s="303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hidden="1" customHeight="1" x14ac:dyDescent="0.25">
      <c r="A387" s="53" t="s">
        <v>537</v>
      </c>
      <c r="B387" s="53" t="s">
        <v>538</v>
      </c>
      <c r="C387" s="30">
        <v>4301031103</v>
      </c>
      <c r="D387" s="310">
        <v>4680115881983</v>
      </c>
      <c r="E387" s="308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idden="1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6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hidden="1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6" t="s">
        <v>65</v>
      </c>
      <c r="V389" s="304">
        <f>IFERROR(SUM(V381:V387),"0")</f>
        <v>0</v>
      </c>
      <c r="W389" s="304">
        <f>IFERROR(SUM(W381:W387),"0")</f>
        <v>0</v>
      </c>
      <c r="X389" s="36"/>
      <c r="Y389" s="305"/>
      <c r="Z389" s="305"/>
    </row>
    <row r="390" spans="1:53" ht="14.25" hidden="1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5"/>
      <c r="Z390" s="295"/>
    </row>
    <row r="391" spans="1:53" ht="27" hidden="1" customHeight="1" x14ac:dyDescent="0.25">
      <c r="A391" s="53" t="s">
        <v>539</v>
      </c>
      <c r="B391" s="53" t="s">
        <v>540</v>
      </c>
      <c r="C391" s="30">
        <v>4301170008</v>
      </c>
      <c r="D391" s="310">
        <v>4680115882980</v>
      </c>
      <c r="E391" s="308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hidden="1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hidden="1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hidden="1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7"/>
      <c r="Z394" s="47"/>
    </row>
    <row r="395" spans="1:53" ht="16.5" hidden="1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8"/>
      <c r="Z395" s="298"/>
    </row>
    <row r="396" spans="1:53" ht="14.25" hidden="1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10">
        <v>4607091389067</v>
      </c>
      <c r="E397" s="308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3"/>
      <c r="T397" s="33"/>
      <c r="U397" s="34" t="s">
        <v>65</v>
      </c>
      <c r="V397" s="302">
        <v>150</v>
      </c>
      <c r="W397" s="303">
        <f t="shared" ref="W397:W405" si="18">IFERROR(IF(V397="",0,CEILING((V397/$H397),1)*$H397),"")</f>
        <v>153.12</v>
      </c>
      <c r="X397" s="35">
        <f>IFERROR(IF(W397=0,"",ROUNDUP(W397/H397,0)*0.01196),"")</f>
        <v>0.34683999999999998</v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10">
        <v>4607091383522</v>
      </c>
      <c r="E398" s="308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10">
        <v>4607091384437</v>
      </c>
      <c r="E399" s="308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3"/>
      <c r="T399" s="33"/>
      <c r="U399" s="34" t="s">
        <v>65</v>
      </c>
      <c r="V399" s="302">
        <v>100</v>
      </c>
      <c r="W399" s="303">
        <f t="shared" si="18"/>
        <v>100.32000000000001</v>
      </c>
      <c r="X399" s="35">
        <f>IFERROR(IF(W399=0,"",ROUNDUP(W399/H399,0)*0.01196),"")</f>
        <v>0.22724</v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10">
        <v>4607091389104</v>
      </c>
      <c r="E400" s="308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hidden="1" customHeight="1" x14ac:dyDescent="0.25">
      <c r="A401" s="53" t="s">
        <v>550</v>
      </c>
      <c r="B401" s="53" t="s">
        <v>551</v>
      </c>
      <c r="C401" s="30">
        <v>4301011367</v>
      </c>
      <c r="D401" s="310">
        <v>4680115880603</v>
      </c>
      <c r="E401" s="308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hidden="1" customHeight="1" x14ac:dyDescent="0.25">
      <c r="A402" s="53" t="s">
        <v>552</v>
      </c>
      <c r="B402" s="53" t="s">
        <v>553</v>
      </c>
      <c r="C402" s="30">
        <v>4301011168</v>
      </c>
      <c r="D402" s="310">
        <v>4607091389999</v>
      </c>
      <c r="E402" s="308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hidden="1" customHeight="1" x14ac:dyDescent="0.25">
      <c r="A403" s="53" t="s">
        <v>554</v>
      </c>
      <c r="B403" s="53" t="s">
        <v>555</v>
      </c>
      <c r="C403" s="30">
        <v>4301011372</v>
      </c>
      <c r="D403" s="310">
        <v>4680115882782</v>
      </c>
      <c r="E403" s="308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hidden="1" customHeight="1" x14ac:dyDescent="0.25">
      <c r="A404" s="53" t="s">
        <v>556</v>
      </c>
      <c r="B404" s="53" t="s">
        <v>557</v>
      </c>
      <c r="C404" s="30">
        <v>4301011190</v>
      </c>
      <c r="D404" s="310">
        <v>4607091389098</v>
      </c>
      <c r="E404" s="308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3"/>
      <c r="T404" s="33"/>
      <c r="U404" s="34" t="s">
        <v>65</v>
      </c>
      <c r="V404" s="302">
        <v>0</v>
      </c>
      <c r="W404" s="303">
        <f t="shared" si="18"/>
        <v>0</v>
      </c>
      <c r="X404" s="35" t="str">
        <f>IFERROR(IF(W404=0,"",ROUNDUP(W404/H404,0)*0.00753),"")</f>
        <v/>
      </c>
      <c r="Y404" s="55"/>
      <c r="Z404" s="56"/>
      <c r="AD404" s="57"/>
      <c r="BA404" s="273" t="s">
        <v>1</v>
      </c>
    </row>
    <row r="405" spans="1:53" ht="27" hidden="1" customHeight="1" x14ac:dyDescent="0.25">
      <c r="A405" s="53" t="s">
        <v>558</v>
      </c>
      <c r="B405" s="53" t="s">
        <v>559</v>
      </c>
      <c r="C405" s="30">
        <v>4301011366</v>
      </c>
      <c r="D405" s="310">
        <v>4607091389982</v>
      </c>
      <c r="E405" s="308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47.348484848484844</v>
      </c>
      <c r="W406" s="304">
        <f>IFERROR(W397/H397,"0")+IFERROR(W398/H398,"0")+IFERROR(W399/H399,"0")+IFERROR(W400/H400,"0")+IFERROR(W401/H401,"0")+IFERROR(W402/H402,"0")+IFERROR(W403/H403,"0")+IFERROR(W404/H404,"0")+IFERROR(W405/H405,"0")</f>
        <v>48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0.57407999999999992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6" t="s">
        <v>65</v>
      </c>
      <c r="V407" s="304">
        <f>IFERROR(SUM(V397:V405),"0")</f>
        <v>250</v>
      </c>
      <c r="W407" s="304">
        <f>IFERROR(SUM(W397:W405),"0")</f>
        <v>253.44</v>
      </c>
      <c r="X407" s="36"/>
      <c r="Y407" s="305"/>
      <c r="Z407" s="305"/>
    </row>
    <row r="408" spans="1:53" ht="14.25" hidden="1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10">
        <v>4607091388930</v>
      </c>
      <c r="E409" s="308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3"/>
      <c r="T409" s="33"/>
      <c r="U409" s="34" t="s">
        <v>65</v>
      </c>
      <c r="V409" s="302">
        <v>2000</v>
      </c>
      <c r="W409" s="303">
        <f>IFERROR(IF(V409="",0,CEILING((V409/$H409),1)*$H409),"")</f>
        <v>2001.1200000000001</v>
      </c>
      <c r="X409" s="35">
        <f>IFERROR(IF(W409=0,"",ROUNDUP(W409/H409,0)*0.01196),"")</f>
        <v>4.5328400000000002</v>
      </c>
      <c r="Y409" s="55"/>
      <c r="Z409" s="56"/>
      <c r="AD409" s="57"/>
      <c r="BA409" s="275" t="s">
        <v>1</v>
      </c>
    </row>
    <row r="410" spans="1:53" ht="16.5" hidden="1" customHeight="1" x14ac:dyDescent="0.25">
      <c r="A410" s="53" t="s">
        <v>562</v>
      </c>
      <c r="B410" s="53" t="s">
        <v>563</v>
      </c>
      <c r="C410" s="30">
        <v>4301020206</v>
      </c>
      <c r="D410" s="310">
        <v>4680115880054</v>
      </c>
      <c r="E410" s="308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6" t="s">
        <v>67</v>
      </c>
      <c r="V411" s="304">
        <f>IFERROR(V409/H409,"0")+IFERROR(V410/H410,"0")</f>
        <v>378.78787878787875</v>
      </c>
      <c r="W411" s="304">
        <f>IFERROR(W409/H409,"0")+IFERROR(W410/H410,"0")</f>
        <v>379</v>
      </c>
      <c r="X411" s="304">
        <f>IFERROR(IF(X409="",0,X409),"0")+IFERROR(IF(X410="",0,X410),"0")</f>
        <v>4.5328400000000002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6" t="s">
        <v>65</v>
      </c>
      <c r="V412" s="304">
        <f>IFERROR(SUM(V409:V410),"0")</f>
        <v>2000</v>
      </c>
      <c r="W412" s="304">
        <f>IFERROR(SUM(W409:W410),"0")</f>
        <v>2001.1200000000001</v>
      </c>
      <c r="X412" s="36"/>
      <c r="Y412" s="305"/>
      <c r="Z412" s="305"/>
    </row>
    <row r="413" spans="1:53" ht="14.25" hidden="1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5"/>
      <c r="Z413" s="295"/>
    </row>
    <row r="414" spans="1:53" ht="27" hidden="1" customHeight="1" x14ac:dyDescent="0.25">
      <c r="A414" s="53" t="s">
        <v>564</v>
      </c>
      <c r="B414" s="53" t="s">
        <v>565</v>
      </c>
      <c r="C414" s="30">
        <v>4301031252</v>
      </c>
      <c r="D414" s="310">
        <v>4680115883116</v>
      </c>
      <c r="E414" s="308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3"/>
      <c r="T414" s="33"/>
      <c r="U414" s="34" t="s">
        <v>65</v>
      </c>
      <c r="V414" s="302">
        <v>0</v>
      </c>
      <c r="W414" s="303">
        <f t="shared" ref="W414:W419" si="19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10">
        <v>4680115883093</v>
      </c>
      <c r="E415" s="308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3"/>
      <c r="T415" s="33"/>
      <c r="U415" s="34" t="s">
        <v>65</v>
      </c>
      <c r="V415" s="302">
        <v>500</v>
      </c>
      <c r="W415" s="303">
        <f t="shared" si="19"/>
        <v>501.6</v>
      </c>
      <c r="X415" s="35">
        <f>IFERROR(IF(W415=0,"",ROUNDUP(W415/H415,0)*0.01196),"")</f>
        <v>1.1362000000000001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10">
        <v>4680115883109</v>
      </c>
      <c r="E416" s="308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3"/>
      <c r="T416" s="33"/>
      <c r="U416" s="34" t="s">
        <v>65</v>
      </c>
      <c r="V416" s="302">
        <v>1200</v>
      </c>
      <c r="W416" s="303">
        <f t="shared" si="19"/>
        <v>1203.8400000000001</v>
      </c>
      <c r="X416" s="35">
        <f>IFERROR(IF(W416=0,"",ROUNDUP(W416/H416,0)*0.01196),"")</f>
        <v>2.72688</v>
      </c>
      <c r="Y416" s="55"/>
      <c r="Z416" s="56"/>
      <c r="AD416" s="57"/>
      <c r="BA416" s="279" t="s">
        <v>1</v>
      </c>
    </row>
    <row r="417" spans="1:53" ht="27" hidden="1" customHeight="1" x14ac:dyDescent="0.25">
      <c r="A417" s="53" t="s">
        <v>570</v>
      </c>
      <c r="B417" s="53" t="s">
        <v>571</v>
      </c>
      <c r="C417" s="30">
        <v>4301031249</v>
      </c>
      <c r="D417" s="310">
        <v>4680115882072</v>
      </c>
      <c r="E417" s="308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549" t="s">
        <v>572</v>
      </c>
      <c r="O417" s="307"/>
      <c r="P417" s="307"/>
      <c r="Q417" s="307"/>
      <c r="R417" s="308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hidden="1" customHeight="1" x14ac:dyDescent="0.25">
      <c r="A418" s="53" t="s">
        <v>573</v>
      </c>
      <c r="B418" s="53" t="s">
        <v>574</v>
      </c>
      <c r="C418" s="30">
        <v>4301031251</v>
      </c>
      <c r="D418" s="310">
        <v>4680115882102</v>
      </c>
      <c r="E418" s="308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577" t="s">
        <v>575</v>
      </c>
      <c r="O418" s="307"/>
      <c r="P418" s="307"/>
      <c r="Q418" s="307"/>
      <c r="R418" s="308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hidden="1" customHeight="1" x14ac:dyDescent="0.25">
      <c r="A419" s="53" t="s">
        <v>576</v>
      </c>
      <c r="B419" s="53" t="s">
        <v>577</v>
      </c>
      <c r="C419" s="30">
        <v>4301031253</v>
      </c>
      <c r="D419" s="310">
        <v>4680115882096</v>
      </c>
      <c r="E419" s="308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59" t="s">
        <v>578</v>
      </c>
      <c r="O419" s="307"/>
      <c r="P419" s="307"/>
      <c r="Q419" s="307"/>
      <c r="R419" s="308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6" t="s">
        <v>67</v>
      </c>
      <c r="V420" s="304">
        <f>IFERROR(V414/H414,"0")+IFERROR(V415/H415,"0")+IFERROR(V416/H416,"0")+IFERROR(V417/H417,"0")+IFERROR(V418/H418,"0")+IFERROR(V419/H419,"0")</f>
        <v>321.96969696969694</v>
      </c>
      <c r="W420" s="304">
        <f>IFERROR(W414/H414,"0")+IFERROR(W415/H415,"0")+IFERROR(W416/H416,"0")+IFERROR(W417/H417,"0")+IFERROR(W418/H418,"0")+IFERROR(W419/H419,"0")</f>
        <v>323</v>
      </c>
      <c r="X420" s="304">
        <f>IFERROR(IF(X414="",0,X414),"0")+IFERROR(IF(X415="",0,X415),"0")+IFERROR(IF(X416="",0,X416),"0")+IFERROR(IF(X417="",0,X417),"0")+IFERROR(IF(X418="",0,X418),"0")+IFERROR(IF(X419="",0,X419),"0")</f>
        <v>3.8630800000000001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6" t="s">
        <v>65</v>
      </c>
      <c r="V421" s="304">
        <f>IFERROR(SUM(V414:V419),"0")</f>
        <v>1700</v>
      </c>
      <c r="W421" s="304">
        <f>IFERROR(SUM(W414:W419),"0")</f>
        <v>1705.44</v>
      </c>
      <c r="X421" s="36"/>
      <c r="Y421" s="305"/>
      <c r="Z421" s="305"/>
    </row>
    <row r="422" spans="1:53" ht="14.25" hidden="1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5"/>
      <c r="Z422" s="295"/>
    </row>
    <row r="423" spans="1:53" ht="16.5" hidden="1" customHeight="1" x14ac:dyDescent="0.25">
      <c r="A423" s="53" t="s">
        <v>579</v>
      </c>
      <c r="B423" s="53" t="s">
        <v>580</v>
      </c>
      <c r="C423" s="30">
        <v>4301051230</v>
      </c>
      <c r="D423" s="310">
        <v>4607091383409</v>
      </c>
      <c r="E423" s="308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hidden="1" customHeight="1" x14ac:dyDescent="0.25">
      <c r="A424" s="53" t="s">
        <v>581</v>
      </c>
      <c r="B424" s="53" t="s">
        <v>582</v>
      </c>
      <c r="C424" s="30">
        <v>4301051231</v>
      </c>
      <c r="D424" s="310">
        <v>4607091383416</v>
      </c>
      <c r="E424" s="308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idden="1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hidden="1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hidden="1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7"/>
      <c r="Z427" s="47"/>
    </row>
    <row r="428" spans="1:53" ht="16.5" hidden="1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8"/>
      <c r="Z428" s="298"/>
    </row>
    <row r="429" spans="1:53" ht="14.25" hidden="1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5"/>
      <c r="Z429" s="295"/>
    </row>
    <row r="430" spans="1:53" ht="27" hidden="1" customHeight="1" x14ac:dyDescent="0.25">
      <c r="A430" s="53" t="s">
        <v>585</v>
      </c>
      <c r="B430" s="53" t="s">
        <v>586</v>
      </c>
      <c r="C430" s="30">
        <v>4301011585</v>
      </c>
      <c r="D430" s="310">
        <v>4640242180441</v>
      </c>
      <c r="E430" s="308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568" t="s">
        <v>587</v>
      </c>
      <c r="O430" s="307"/>
      <c r="P430" s="307"/>
      <c r="Q430" s="307"/>
      <c r="R430" s="308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hidden="1" customHeight="1" x14ac:dyDescent="0.25">
      <c r="A431" s="53" t="s">
        <v>588</v>
      </c>
      <c r="B431" s="53" t="s">
        <v>589</v>
      </c>
      <c r="C431" s="30">
        <v>4301011584</v>
      </c>
      <c r="D431" s="310">
        <v>4640242180564</v>
      </c>
      <c r="E431" s="308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49" t="s">
        <v>590</v>
      </c>
      <c r="O431" s="307"/>
      <c r="P431" s="307"/>
      <c r="Q431" s="307"/>
      <c r="R431" s="308"/>
      <c r="S431" s="33"/>
      <c r="T431" s="33"/>
      <c r="U431" s="34" t="s">
        <v>65</v>
      </c>
      <c r="V431" s="302">
        <v>0</v>
      </c>
      <c r="W431" s="303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idden="1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6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hidden="1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6" t="s">
        <v>65</v>
      </c>
      <c r="V433" s="304">
        <f>IFERROR(SUM(V430:V431),"0")</f>
        <v>0</v>
      </c>
      <c r="W433" s="304">
        <f>IFERROR(SUM(W430:W431),"0")</f>
        <v>0</v>
      </c>
      <c r="X433" s="36"/>
      <c r="Y433" s="305"/>
      <c r="Z433" s="305"/>
    </row>
    <row r="434" spans="1:53" ht="14.25" hidden="1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5"/>
      <c r="Z434" s="295"/>
    </row>
    <row r="435" spans="1:53" ht="27" hidden="1" customHeight="1" x14ac:dyDescent="0.25">
      <c r="A435" s="53" t="s">
        <v>591</v>
      </c>
      <c r="B435" s="53" t="s">
        <v>592</v>
      </c>
      <c r="C435" s="30">
        <v>4301020260</v>
      </c>
      <c r="D435" s="310">
        <v>4640242180526</v>
      </c>
      <c r="E435" s="308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608" t="s">
        <v>593</v>
      </c>
      <c r="O435" s="307"/>
      <c r="P435" s="307"/>
      <c r="Q435" s="307"/>
      <c r="R435" s="308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hidden="1" customHeight="1" x14ac:dyDescent="0.25">
      <c r="A436" s="53" t="s">
        <v>594</v>
      </c>
      <c r="B436" s="53" t="s">
        <v>595</v>
      </c>
      <c r="C436" s="30">
        <v>4301020269</v>
      </c>
      <c r="D436" s="310">
        <v>4640242180519</v>
      </c>
      <c r="E436" s="308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442" t="s">
        <v>596</v>
      </c>
      <c r="O436" s="307"/>
      <c r="P436" s="307"/>
      <c r="Q436" s="307"/>
      <c r="R436" s="308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idden="1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hidden="1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hidden="1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5"/>
      <c r="Z439" s="295"/>
    </row>
    <row r="440" spans="1:53" ht="27" hidden="1" customHeight="1" x14ac:dyDescent="0.25">
      <c r="A440" s="53" t="s">
        <v>597</v>
      </c>
      <c r="B440" s="53" t="s">
        <v>598</v>
      </c>
      <c r="C440" s="30">
        <v>4301031280</v>
      </c>
      <c r="D440" s="310">
        <v>4640242180816</v>
      </c>
      <c r="E440" s="308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599" t="s">
        <v>599</v>
      </c>
      <c r="O440" s="307"/>
      <c r="P440" s="307"/>
      <c r="Q440" s="307"/>
      <c r="R440" s="308"/>
      <c r="S440" s="33"/>
      <c r="T440" s="33"/>
      <c r="U440" s="34" t="s">
        <v>65</v>
      </c>
      <c r="V440" s="302">
        <v>0</v>
      </c>
      <c r="W440" s="303">
        <f>IFERROR(IF(V440="",0,CEILING((V440/$H440),1)*$H440),"")</f>
        <v>0</v>
      </c>
      <c r="X440" s="35" t="str">
        <f>IFERROR(IF(W440=0,"",ROUNDUP(W440/H440,0)*0.00753),"")</f>
        <v/>
      </c>
      <c r="Y440" s="55"/>
      <c r="Z440" s="56"/>
      <c r="AD440" s="57"/>
      <c r="BA440" s="289" t="s">
        <v>1</v>
      </c>
    </row>
    <row r="441" spans="1:53" ht="27" hidden="1" customHeight="1" x14ac:dyDescent="0.25">
      <c r="A441" s="53" t="s">
        <v>600</v>
      </c>
      <c r="B441" s="53" t="s">
        <v>601</v>
      </c>
      <c r="C441" s="30">
        <v>4301031244</v>
      </c>
      <c r="D441" s="310">
        <v>4640242180595</v>
      </c>
      <c r="E441" s="308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6" t="s">
        <v>602</v>
      </c>
      <c r="O441" s="307"/>
      <c r="P441" s="307"/>
      <c r="Q441" s="307"/>
      <c r="R441" s="308"/>
      <c r="S441" s="33"/>
      <c r="T441" s="33"/>
      <c r="U441" s="34" t="s">
        <v>65</v>
      </c>
      <c r="V441" s="302">
        <v>0</v>
      </c>
      <c r="W441" s="303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idden="1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6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hidden="1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6" t="s">
        <v>65</v>
      </c>
      <c r="V443" s="304">
        <f>IFERROR(SUM(V440:V441),"0")</f>
        <v>0</v>
      </c>
      <c r="W443" s="304">
        <f>IFERROR(SUM(W440:W441),"0")</f>
        <v>0</v>
      </c>
      <c r="X443" s="36"/>
      <c r="Y443" s="305"/>
      <c r="Z443" s="305"/>
    </row>
    <row r="444" spans="1:53" ht="14.25" hidden="1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5"/>
      <c r="Z444" s="295"/>
    </row>
    <row r="445" spans="1:53" ht="27" hidden="1" customHeight="1" x14ac:dyDescent="0.25">
      <c r="A445" s="53" t="s">
        <v>603</v>
      </c>
      <c r="B445" s="53" t="s">
        <v>604</v>
      </c>
      <c r="C445" s="30">
        <v>4301051510</v>
      </c>
      <c r="D445" s="310">
        <v>4640242180540</v>
      </c>
      <c r="E445" s="308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73" t="s">
        <v>605</v>
      </c>
      <c r="O445" s="307"/>
      <c r="P445" s="307"/>
      <c r="Q445" s="307"/>
      <c r="R445" s="308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hidden="1" customHeight="1" x14ac:dyDescent="0.25">
      <c r="A446" s="53" t="s">
        <v>606</v>
      </c>
      <c r="B446" s="53" t="s">
        <v>607</v>
      </c>
      <c r="C446" s="30">
        <v>4301051508</v>
      </c>
      <c r="D446" s="310">
        <v>4640242180557</v>
      </c>
      <c r="E446" s="308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509" t="s">
        <v>608</v>
      </c>
      <c r="O446" s="307"/>
      <c r="P446" s="307"/>
      <c r="Q446" s="307"/>
      <c r="R446" s="308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hidden="1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hidden="1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hidden="1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8"/>
      <c r="Z449" s="298"/>
    </row>
    <row r="450" spans="1:53" ht="14.25" hidden="1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5"/>
      <c r="Z450" s="295"/>
    </row>
    <row r="451" spans="1:53" ht="16.5" customHeight="1" x14ac:dyDescent="0.25">
      <c r="A451" s="53" t="s">
        <v>610</v>
      </c>
      <c r="B451" s="53" t="s">
        <v>611</v>
      </c>
      <c r="C451" s="30">
        <v>4301051310</v>
      </c>
      <c r="D451" s="310">
        <v>4680115880870</v>
      </c>
      <c r="E451" s="308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3"/>
      <c r="T451" s="33"/>
      <c r="U451" s="34" t="s">
        <v>65</v>
      </c>
      <c r="V451" s="302">
        <v>0</v>
      </c>
      <c r="W451" s="303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293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6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6" t="s">
        <v>65</v>
      </c>
      <c r="V453" s="304">
        <f>IFERROR(SUM(V451:V451),"0")</f>
        <v>0</v>
      </c>
      <c r="W453" s="304">
        <f>IFERROR(SUM(W451:W451),"0")</f>
        <v>0</v>
      </c>
      <c r="X453" s="36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11985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12020.880000000001</v>
      </c>
      <c r="X454" s="36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12682.560916860917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12720.231999999998</v>
      </c>
      <c r="X455" s="36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22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22</v>
      </c>
      <c r="X456" s="36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6" t="s">
        <v>65</v>
      </c>
      <c r="V457" s="304">
        <f>GrossWeightTotal+PalletQtyTotal*25</f>
        <v>13232.560916860917</v>
      </c>
      <c r="W457" s="304">
        <f>GrossWeightTotalR+PalletQtyTotalR*25</f>
        <v>13270.231999999998</v>
      </c>
      <c r="X457" s="36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1676.6530691530693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1681</v>
      </c>
      <c r="X458" s="36"/>
      <c r="Y458" s="305"/>
      <c r="Z458" s="305"/>
    </row>
    <row r="459" spans="1:53" ht="14.25" hidden="1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25.735349999999997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7" t="s">
        <v>541</v>
      </c>
      <c r="S461" s="329" t="s">
        <v>583</v>
      </c>
      <c r="T461" s="379"/>
      <c r="U461" s="294"/>
      <c r="Z461" s="51"/>
      <c r="AC461" s="294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4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4"/>
      <c r="Z462" s="51"/>
      <c r="AC462" s="294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4"/>
      <c r="L463" s="330"/>
      <c r="M463" s="330"/>
      <c r="N463" s="330"/>
      <c r="O463" s="330"/>
      <c r="P463" s="330"/>
      <c r="Q463" s="330"/>
      <c r="R463" s="330"/>
      <c r="S463" s="330"/>
      <c r="T463" s="330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0</v>
      </c>
      <c r="C464" s="45">
        <f>IFERROR(W49*1,"0")+IFERROR(W50*1,"0")</f>
        <v>0</v>
      </c>
      <c r="D464" s="45">
        <f>IFERROR(W55*1,"0")+IFERROR(W56*1,"0")+IFERROR(W57*1,"0")+IFERROR(W58*1,"0")</f>
        <v>0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135</v>
      </c>
      <c r="F464" s="45">
        <f>IFERROR(W126*1,"0")+IFERROR(W127*1,"0")+IFERROR(W128*1,"0")</f>
        <v>151.20000000000002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0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600.6</v>
      </c>
      <c r="K464" s="294"/>
      <c r="L464" s="45">
        <f>IFERROR(W253*1,"0")+IFERROR(W254*1,"0")+IFERROR(W255*1,"0")+IFERROR(W256*1,"0")+IFERROR(W257*1,"0")+IFERROR(W258*1,"0")+IFERROR(W259*1,"0")+IFERROR(W263*1,"0")+IFERROR(W264*1,"0")</f>
        <v>0</v>
      </c>
      <c r="M464" s="45">
        <f>IFERROR(W269*1,"0")+IFERROR(W273*1,"0")+IFERROR(W274*1,"0")+IFERROR(W275*1,"0")+IFERROR(W279*1,"0")+IFERROR(W283*1,"0")</f>
        <v>350.28000000000003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4320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2503.7999999999997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5">
        <f>IFERROR(W376*1,"0")+IFERROR(W377*1,"0")+IFERROR(W381*1,"0")+IFERROR(W382*1,"0")+IFERROR(W383*1,"0")+IFERROR(W384*1,"0")+IFERROR(W385*1,"0")+IFERROR(W386*1,"0")+IFERROR(W387*1,"0")+IFERROR(W391*1,"0")</f>
        <v>0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3960</v>
      </c>
      <c r="S464" s="45">
        <f>IFERROR(W430*1,"0")+IFERROR(W431*1,"0")+IFERROR(W435*1,"0")+IFERROR(W436*1,"0")+IFERROR(W440*1,"0")+IFERROR(W441*1,"0")+IFERROR(W445*1,"0")+IFERROR(W446*1,"0")</f>
        <v>0</v>
      </c>
      <c r="T464" s="45">
        <f>IFERROR(W451*1,"0")</f>
        <v>0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226,80"/>
        <filter val="1 700,00"/>
        <filter val="100,00"/>
        <filter val="109,52"/>
        <filter val="135,00"/>
        <filter val="150,00"/>
        <filter val="167,33"/>
        <filter val="18 333,48"/>
        <filter val="19 458,39"/>
        <filter val="2 000,00"/>
        <filter val="2 500,00"/>
        <filter val="2 746,04"/>
        <filter val="20 333,39"/>
        <filter val="200,00"/>
        <filter val="207,46"/>
        <filter val="226,80"/>
        <filter val="25,64"/>
        <filter val="253,33"/>
        <filter val="3 000,00"/>
        <filter val="3 800,00"/>
        <filter val="320,51"/>
        <filter val="321,97"/>
        <filter val="33,33"/>
        <filter val="35"/>
        <filter val="378,79"/>
        <filter val="4 250,00"/>
        <filter val="421,68"/>
        <filter val="46,30"/>
        <filter val="500,00"/>
        <filter val="600,00"/>
        <filter val="635,00"/>
        <filter val="76,92"/>
        <filter val="800,00"/>
        <filter val="804,92"/>
      </filters>
    </filterColumn>
  </autoFilter>
  <mergeCells count="825"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N149:T149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2023-10-27T09:54:47Z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