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заказа'!$V$259:$V$259</definedName>
    <definedName name="GrossWeightTotalR">'Бланк заказа'!$W$259:$W$259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заказа'!$V$260:$V$260</definedName>
    <definedName name="PalletQtyTotalR">'Бланк заказа'!$W$260:$W$260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заказа'!$B$145:$B$145</definedName>
    <definedName name="ProductId52">'Бланк заказа'!$B$150:$B$150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заказа'!$B$162:$B$162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заказа'!$B$180:$B$180</definedName>
    <definedName name="ProductId63">'Бланк заказа'!$B$186:$B$186</definedName>
    <definedName name="ProductId64">'Бланк заказа'!$B$191:$B$191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заказа'!$B$204:$B$204</definedName>
    <definedName name="ProductId7">'Бланк заказа'!$B$37:$B$37</definedName>
    <definedName name="ProductId70">'Бланк заказа'!$B$209:$B$209</definedName>
    <definedName name="ProductId71">'Бланк заказа'!$B$210:$B$210</definedName>
    <definedName name="ProductId72">'Бланк заказа'!$B$216:$B$216</definedName>
    <definedName name="ProductId73">'Бланк заказа'!$B$222:$B$222</definedName>
    <definedName name="ProductId74">'Бланк заказа'!$B$227:$B$227</definedName>
    <definedName name="ProductId75">'Бланк заказа'!$B$233:$B$233</definedName>
    <definedName name="ProductId76">'Бланк заказа'!$B$237:$B$237</definedName>
    <definedName name="ProductId77">'Бланк заказа'!$B$241:$B$241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заказа'!$V$145:$V$145</definedName>
    <definedName name="SalesQty52">'Бланк заказа'!$V$150:$V$150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заказа'!$V$162:$V$162</definedName>
    <definedName name="SalesQty58">'Бланк заказа'!$V$163:$V$163</definedName>
    <definedName name="SalesQty59">'Бланк заказа'!$V$169:$V$169</definedName>
    <definedName name="SalesQty6">'Бланк заказа'!$V$36:$V$36</definedName>
    <definedName name="SalesQty60">'Бланк заказа'!$V$170:$V$170</definedName>
    <definedName name="SalesQty61">'Бланк заказа'!$V$175:$V$175</definedName>
    <definedName name="SalesQty62">'Бланк заказа'!$V$180:$V$180</definedName>
    <definedName name="SalesQty63">'Бланк заказа'!$V$186:$V$186</definedName>
    <definedName name="SalesQty64">'Бланк заказа'!$V$191:$V$191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заказа'!$V$204:$V$204</definedName>
    <definedName name="SalesQty7">'Бланк заказа'!$V$37:$V$37</definedName>
    <definedName name="SalesQty70">'Бланк заказа'!$V$209:$V$209</definedName>
    <definedName name="SalesQty71">'Бланк заказа'!$V$210:$V$210</definedName>
    <definedName name="SalesQty72">'Бланк заказа'!$V$216:$V$216</definedName>
    <definedName name="SalesQty73">'Бланк заказа'!$V$222:$V$222</definedName>
    <definedName name="SalesQty74">'Бланк заказа'!$V$227:$V$227</definedName>
    <definedName name="SalesQty75">'Бланк заказа'!$V$233:$V$233</definedName>
    <definedName name="SalesQty76">'Бланк заказа'!$V$237:$V$237</definedName>
    <definedName name="SalesQty77">'Бланк заказа'!$V$241:$V$241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заказа'!$W$145:$W$145</definedName>
    <definedName name="SalesRoundBox52">'Бланк заказа'!$W$150:$W$150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заказа'!$W$162:$W$162</definedName>
    <definedName name="SalesRoundBox58">'Бланк заказа'!$W$163:$W$163</definedName>
    <definedName name="SalesRoundBox59">'Бланк заказа'!$W$169:$W$169</definedName>
    <definedName name="SalesRoundBox6">'Бланк заказа'!$W$36:$W$36</definedName>
    <definedName name="SalesRoundBox60">'Бланк заказа'!$W$170:$W$170</definedName>
    <definedName name="SalesRoundBox61">'Бланк заказа'!$W$175:$W$175</definedName>
    <definedName name="SalesRoundBox62">'Бланк заказа'!$W$180:$W$180</definedName>
    <definedName name="SalesRoundBox63">'Бланк заказа'!$W$186:$W$186</definedName>
    <definedName name="SalesRoundBox64">'Бланк заказа'!$W$191:$W$191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заказа'!$W$204:$W$204</definedName>
    <definedName name="SalesRoundBox7">'Бланк заказа'!$W$37:$W$37</definedName>
    <definedName name="SalesRoundBox70">'Бланк заказа'!$W$209:$W$209</definedName>
    <definedName name="SalesRoundBox71">'Бланк заказа'!$W$210:$W$210</definedName>
    <definedName name="SalesRoundBox72">'Бланк заказа'!$W$216:$W$216</definedName>
    <definedName name="SalesRoundBox73">'Бланк заказа'!$W$222:$W$222</definedName>
    <definedName name="SalesRoundBox74">'Бланк заказа'!$W$227:$W$227</definedName>
    <definedName name="SalesRoundBox75">'Бланк заказа'!$W$233:$W$233</definedName>
    <definedName name="SalesRoundBox76">'Бланк заказа'!$W$237:$W$237</definedName>
    <definedName name="SalesRoundBox77">'Бланк заказа'!$W$241:$W$241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заказа'!$U$145:$U$145</definedName>
    <definedName name="UnitOfMeasure52">'Бланк заказа'!$U$150:$U$150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заказа'!$U$162:$U$162</definedName>
    <definedName name="UnitOfMeasure58">'Бланк заказа'!$U$163:$U$163</definedName>
    <definedName name="UnitOfMeasure59">'Бланк заказа'!$U$169:$U$169</definedName>
    <definedName name="UnitOfMeasure6">'Бланк заказа'!$U$36:$U$36</definedName>
    <definedName name="UnitOfMeasure60">'Бланк заказа'!$U$170:$U$170</definedName>
    <definedName name="UnitOfMeasure61">'Бланк заказа'!$U$175:$U$175</definedName>
    <definedName name="UnitOfMeasure62">'Бланк заказа'!$U$180:$U$180</definedName>
    <definedName name="UnitOfMeasure63">'Бланк заказа'!$U$186:$U$186</definedName>
    <definedName name="UnitOfMeasure64">'Бланк заказа'!$U$191:$U$191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заказа'!$U$204:$U$204</definedName>
    <definedName name="UnitOfMeasure7">'Бланк заказа'!$U$37:$U$37</definedName>
    <definedName name="UnitOfMeasure70">'Бланк заказа'!$U$209:$U$209</definedName>
    <definedName name="UnitOfMeasure71">'Бланк заказа'!$U$210:$U$210</definedName>
    <definedName name="UnitOfMeasure72">'Бланк заказа'!$U$216:$U$216</definedName>
    <definedName name="UnitOfMeasure73">'Бланк заказа'!$U$222:$U$222</definedName>
    <definedName name="UnitOfMeasure74">'Бланк заказа'!$U$227:$U$227</definedName>
    <definedName name="UnitOfMeasure75">'Бланк заказа'!$U$233:$U$233</definedName>
    <definedName name="UnitOfMeasure76">'Бланк заказа'!$U$237:$U$237</definedName>
    <definedName name="UnitOfMeasure77">'Бланк заказа'!$U$241:$U$241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8" i="1" l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J268" i="1"/>
  <c r="I268" i="1"/>
  <c r="H268" i="1"/>
  <c r="G268" i="1"/>
  <c r="F268" i="1"/>
  <c r="E268" i="1"/>
  <c r="D268" i="1"/>
  <c r="C268" i="1"/>
  <c r="B268" i="1"/>
  <c r="V260" i="1"/>
  <c r="V259" i="1"/>
  <c r="V261" i="1" s="1"/>
  <c r="V257" i="1"/>
  <c r="V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X256" i="1" s="1"/>
  <c r="W248" i="1"/>
  <c r="W256" i="1" s="1"/>
  <c r="X247" i="1"/>
  <c r="W247" i="1"/>
  <c r="V245" i="1"/>
  <c r="V244" i="1"/>
  <c r="X243" i="1"/>
  <c r="W243" i="1"/>
  <c r="X242" i="1"/>
  <c r="W242" i="1"/>
  <c r="W244" i="1" s="1"/>
  <c r="X241" i="1"/>
  <c r="X244" i="1" s="1"/>
  <c r="W241" i="1"/>
  <c r="V239" i="1"/>
  <c r="X238" i="1"/>
  <c r="V238" i="1"/>
  <c r="X237" i="1"/>
  <c r="W237" i="1"/>
  <c r="W238" i="1" s="1"/>
  <c r="V235" i="1"/>
  <c r="X234" i="1"/>
  <c r="W234" i="1"/>
  <c r="V234" i="1"/>
  <c r="X233" i="1"/>
  <c r="W233" i="1"/>
  <c r="W235" i="1" s="1"/>
  <c r="W229" i="1"/>
  <c r="V229" i="1"/>
  <c r="X228" i="1"/>
  <c r="W228" i="1"/>
  <c r="V228" i="1"/>
  <c r="X227" i="1"/>
  <c r="W227" i="1"/>
  <c r="N227" i="1"/>
  <c r="W224" i="1"/>
  <c r="V224" i="1"/>
  <c r="X223" i="1"/>
  <c r="W223" i="1"/>
  <c r="V223" i="1"/>
  <c r="X222" i="1"/>
  <c r="W222" i="1"/>
  <c r="N222" i="1"/>
  <c r="W218" i="1"/>
  <c r="V218" i="1"/>
  <c r="X217" i="1"/>
  <c r="W217" i="1"/>
  <c r="V217" i="1"/>
  <c r="X216" i="1"/>
  <c r="W216" i="1"/>
  <c r="N216" i="1"/>
  <c r="W212" i="1"/>
  <c r="V212" i="1"/>
  <c r="W211" i="1"/>
  <c r="V211" i="1"/>
  <c r="X210" i="1"/>
  <c r="W210" i="1"/>
  <c r="N210" i="1"/>
  <c r="X209" i="1"/>
  <c r="X211" i="1" s="1"/>
  <c r="W209" i="1"/>
  <c r="N209" i="1"/>
  <c r="W206" i="1"/>
  <c r="V206" i="1"/>
  <c r="W205" i="1"/>
  <c r="V205" i="1"/>
  <c r="X204" i="1"/>
  <c r="X205" i="1" s="1"/>
  <c r="W204" i="1"/>
  <c r="V201" i="1"/>
  <c r="V200" i="1"/>
  <c r="X199" i="1"/>
  <c r="W199" i="1"/>
  <c r="N199" i="1"/>
  <c r="X198" i="1"/>
  <c r="W198" i="1"/>
  <c r="N198" i="1"/>
  <c r="X197" i="1"/>
  <c r="W197" i="1"/>
  <c r="W201" i="1" s="1"/>
  <c r="N197" i="1"/>
  <c r="X196" i="1"/>
  <c r="X200" i="1" s="1"/>
  <c r="W196" i="1"/>
  <c r="W200" i="1" s="1"/>
  <c r="N196" i="1"/>
  <c r="W193" i="1"/>
  <c r="V193" i="1"/>
  <c r="W192" i="1"/>
  <c r="V192" i="1"/>
  <c r="X191" i="1"/>
  <c r="X192" i="1" s="1"/>
  <c r="W191" i="1"/>
  <c r="V188" i="1"/>
  <c r="X187" i="1"/>
  <c r="V187" i="1"/>
  <c r="X186" i="1"/>
  <c r="W186" i="1"/>
  <c r="W187" i="1" s="1"/>
  <c r="N186" i="1"/>
  <c r="V182" i="1"/>
  <c r="X181" i="1"/>
  <c r="V181" i="1"/>
  <c r="X180" i="1"/>
  <c r="W180" i="1"/>
  <c r="W181" i="1" s="1"/>
  <c r="V177" i="1"/>
  <c r="X176" i="1"/>
  <c r="W176" i="1"/>
  <c r="V176" i="1"/>
  <c r="X175" i="1"/>
  <c r="W175" i="1"/>
  <c r="W177" i="1" s="1"/>
  <c r="N175" i="1"/>
  <c r="V172" i="1"/>
  <c r="X171" i="1"/>
  <c r="W171" i="1"/>
  <c r="V171" i="1"/>
  <c r="X170" i="1"/>
  <c r="W170" i="1"/>
  <c r="N170" i="1"/>
  <c r="X169" i="1"/>
  <c r="W169" i="1"/>
  <c r="W172" i="1" s="1"/>
  <c r="N169" i="1"/>
  <c r="W165" i="1"/>
  <c r="V165" i="1"/>
  <c r="W164" i="1"/>
  <c r="V164" i="1"/>
  <c r="X163" i="1"/>
  <c r="W163" i="1"/>
  <c r="N163" i="1"/>
  <c r="X162" i="1"/>
  <c r="X164" i="1" s="1"/>
  <c r="W162" i="1"/>
  <c r="N162" i="1"/>
  <c r="V160" i="1"/>
  <c r="V159" i="1"/>
  <c r="X158" i="1"/>
  <c r="W158" i="1"/>
  <c r="N158" i="1"/>
  <c r="X157" i="1"/>
  <c r="W157" i="1"/>
  <c r="N157" i="1"/>
  <c r="X156" i="1"/>
  <c r="W156" i="1"/>
  <c r="W160" i="1" s="1"/>
  <c r="N156" i="1"/>
  <c r="X155" i="1"/>
  <c r="X159" i="1" s="1"/>
  <c r="W155" i="1"/>
  <c r="W159" i="1" s="1"/>
  <c r="N155" i="1"/>
  <c r="W152" i="1"/>
  <c r="V152" i="1"/>
  <c r="X151" i="1"/>
  <c r="W151" i="1"/>
  <c r="V151" i="1"/>
  <c r="X150" i="1"/>
  <c r="W150" i="1"/>
  <c r="N150" i="1"/>
  <c r="W147" i="1"/>
  <c r="V147" i="1"/>
  <c r="W146" i="1"/>
  <c r="V146" i="1"/>
  <c r="X145" i="1"/>
  <c r="W145" i="1"/>
  <c r="N145" i="1"/>
  <c r="X144" i="1"/>
  <c r="X146" i="1" s="1"/>
  <c r="W144" i="1"/>
  <c r="N144" i="1"/>
  <c r="W142" i="1"/>
  <c r="V142" i="1"/>
  <c r="W141" i="1"/>
  <c r="V141" i="1"/>
  <c r="X140" i="1"/>
  <c r="X141" i="1" s="1"/>
  <c r="W140" i="1"/>
  <c r="N140" i="1"/>
  <c r="W136" i="1"/>
  <c r="V136" i="1"/>
  <c r="W135" i="1"/>
  <c r="V135" i="1"/>
  <c r="X134" i="1"/>
  <c r="X135" i="1" s="1"/>
  <c r="W134" i="1"/>
  <c r="N134" i="1"/>
  <c r="V131" i="1"/>
  <c r="V130" i="1"/>
  <c r="X129" i="1"/>
  <c r="W129" i="1"/>
  <c r="N129" i="1"/>
  <c r="X128" i="1"/>
  <c r="X130" i="1" s="1"/>
  <c r="W128" i="1"/>
  <c r="W130" i="1" s="1"/>
  <c r="N128" i="1"/>
  <c r="V125" i="1"/>
  <c r="X124" i="1"/>
  <c r="V124" i="1"/>
  <c r="X123" i="1"/>
  <c r="W123" i="1"/>
  <c r="W124" i="1" s="1"/>
  <c r="N123" i="1"/>
  <c r="V120" i="1"/>
  <c r="X119" i="1"/>
  <c r="V119" i="1"/>
  <c r="X118" i="1"/>
  <c r="W118" i="1"/>
  <c r="N118" i="1"/>
  <c r="X117" i="1"/>
  <c r="W117" i="1"/>
  <c r="N117" i="1"/>
  <c r="X116" i="1"/>
  <c r="W116" i="1"/>
  <c r="X115" i="1"/>
  <c r="W115" i="1"/>
  <c r="W119" i="1" s="1"/>
  <c r="N115" i="1"/>
  <c r="V112" i="1"/>
  <c r="X111" i="1"/>
  <c r="V111" i="1"/>
  <c r="X110" i="1"/>
  <c r="W110" i="1"/>
  <c r="W111" i="1" s="1"/>
  <c r="N110" i="1"/>
  <c r="V107" i="1"/>
  <c r="X106" i="1"/>
  <c r="V106" i="1"/>
  <c r="X105" i="1"/>
  <c r="W105" i="1"/>
  <c r="N105" i="1"/>
  <c r="X104" i="1"/>
  <c r="W104" i="1"/>
  <c r="W106" i="1" s="1"/>
  <c r="N104" i="1"/>
  <c r="V101" i="1"/>
  <c r="W100" i="1"/>
  <c r="V100" i="1"/>
  <c r="X99" i="1"/>
  <c r="W99" i="1"/>
  <c r="X98" i="1"/>
  <c r="W98" i="1"/>
  <c r="X97" i="1"/>
  <c r="W97" i="1"/>
  <c r="X96" i="1"/>
  <c r="X100" i="1" s="1"/>
  <c r="W96" i="1"/>
  <c r="W101" i="1" s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N56" i="1"/>
  <c r="X55" i="1"/>
  <c r="W55" i="1"/>
  <c r="X54" i="1"/>
  <c r="X57" i="1" s="1"/>
  <c r="W54" i="1"/>
  <c r="X53" i="1"/>
  <c r="W53" i="1"/>
  <c r="N53" i="1"/>
  <c r="X52" i="1"/>
  <c r="W52" i="1"/>
  <c r="X51" i="1"/>
  <c r="W51" i="1"/>
  <c r="X50" i="1"/>
  <c r="W50" i="1"/>
  <c r="W57" i="1" s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8" i="1" s="1"/>
  <c r="V32" i="1"/>
  <c r="X31" i="1"/>
  <c r="W31" i="1"/>
  <c r="N31" i="1"/>
  <c r="X30" i="1"/>
  <c r="W30" i="1"/>
  <c r="W259" i="1" s="1"/>
  <c r="W261" i="1" s="1"/>
  <c r="N30" i="1"/>
  <c r="X29" i="1"/>
  <c r="W29" i="1"/>
  <c r="W33" i="1" s="1"/>
  <c r="N29" i="1"/>
  <c r="X28" i="1"/>
  <c r="X32" i="1" s="1"/>
  <c r="W28" i="1"/>
  <c r="W32" i="1" s="1"/>
  <c r="N28" i="1"/>
  <c r="W24" i="1"/>
  <c r="V24" i="1"/>
  <c r="X23" i="1"/>
  <c r="W23" i="1"/>
  <c r="V23" i="1"/>
  <c r="V262" i="1" s="1"/>
  <c r="X22" i="1"/>
  <c r="W22" i="1"/>
  <c r="W260" i="1" s="1"/>
  <c r="N22" i="1"/>
  <c r="H10" i="1"/>
  <c r="J9" i="1"/>
  <c r="H9" i="1"/>
  <c r="A9" i="1"/>
  <c r="F10" i="1" s="1"/>
  <c r="D7" i="1"/>
  <c r="O6" i="1"/>
  <c r="N2" i="1"/>
  <c r="W262" i="1" l="1"/>
  <c r="X263" i="1"/>
  <c r="W86" i="1"/>
  <c r="W257" i="1"/>
  <c r="W41" i="1"/>
  <c r="W258" i="1" s="1"/>
  <c r="W131" i="1"/>
  <c r="W245" i="1"/>
  <c r="A10" i="1"/>
  <c r="W58" i="1"/>
  <c r="W75" i="1"/>
  <c r="W93" i="1"/>
  <c r="W107" i="1"/>
  <c r="W112" i="1"/>
  <c r="W120" i="1"/>
  <c r="W125" i="1"/>
  <c r="W182" i="1"/>
  <c r="W188" i="1"/>
  <c r="W239" i="1"/>
  <c r="F9" i="1"/>
  <c r="B271" i="1" l="1"/>
  <c r="A271" i="1"/>
  <c r="C271" i="1"/>
</calcChain>
</file>

<file path=xl/sharedStrings.xml><?xml version="1.0" encoding="utf-8"?>
<sst xmlns="http://schemas.openxmlformats.org/spreadsheetml/2006/main" count="923" uniqueCount="354">
  <si>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</si>
  <si>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</si>
  <si>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</si>
  <si>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</si>
  <si>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</si>
  <si>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</si>
  <si>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</si>
  <si>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</si>
  <si>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</si>
  <si>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</si>
  <si>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</si>
  <si>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</si>
  <si>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</si>
  <si>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</si>
  <si>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</si>
  <si>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</si>
  <si>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</si>
  <si>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</si>
  <si>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</si>
  <si>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</si>
  <si>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</si>
  <si>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</si>
  <si>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</si>
  <si>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</si>
  <si>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</si>
  <si>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</si>
  <si>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</si>
  <si>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</si>
  <si>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</si>
  <si>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</si>
  <si>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</si>
  <si>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</si>
  <si>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</si>
  <si>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</si>
  <si>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</si>
  <si>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</si>
  <si>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</si>
  <si>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</si>
  <si>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</si>
  <si>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</si>
  <si>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</si>
  <si>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</si>
  <si>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</si>
  <si>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</si>
  <si>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</si>
  <si>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</si>
  <si>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</si>
  <si>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</si>
  <si>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</si>
  <si>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</si>
  <si>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</si>
  <si>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</si>
  <si>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</si>
  <si>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</si>
  <si>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</si>
  <si>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</si>
  <si>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</si>
  <si>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</si>
  <si>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</si>
  <si>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</si>
  <si>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</si>
  <si>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</si>
  <si>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</si>
  <si>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</si>
  <si>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</si>
  <si>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</si>
  <si>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</si>
  <si>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</si>
  <si>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</si>
  <si>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</si>
  <si>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</si>
  <si>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</si>
  <si>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</si>
  <si>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</si>
  <si>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</si>
  <si>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</si>
  <si>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</si>
  <si>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</si>
  <si>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</si>
  <si>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</si>
  <si>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</si>
  <si>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</si>
  <si>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</si>
  <si>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</si>
  <si>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</si>
  <si>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</si>
  <si>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</si>
  <si>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</si>
  <si>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</si>
  <si>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</si>
  <si>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</si>
  <si>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</si>
  <si>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</si>
  <si>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</si>
  <si>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</si>
  <si>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</si>
  <si>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</si>
  <si>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</si>
  <si>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</si>
  <si>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</si>
  <si>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</si>
  <si>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</si>
  <si>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</si>
  <si>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</si>
  <si>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</si>
  <si>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</si>
  <si>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</si>
  <si>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</si>
  <si>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</si>
  <si>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</si>
  <si>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</si>
  <si>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</si>
  <si>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</si>
  <si>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</si>
  <si>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</si>
  <si>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</si>
  <si>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</si>
  <si>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</si>
  <si>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</si>
  <si>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</si>
  <si>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</si>
  <si>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</si>
  <si>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</si>
  <si>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</si>
  <si>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</si>
  <si>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</si>
  <si>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</si>
  <si>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</si>
  <si>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</si>
  <si>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</si>
  <si>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</si>
  <si>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</si>
  <si>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</si>
  <si>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</si>
  <si>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</si>
  <si>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</si>
  <si>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</si>
  <si>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</si>
  <si>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</si>
  <si>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</si>
  <si>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</si>
  <si>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</si>
  <si>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</si>
  <si>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</si>
  <si>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</si>
  <si>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</si>
  <si>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</si>
  <si>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</si>
  <si>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</si>
  <si>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</si>
  <si>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</si>
  <si>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</si>
  <si>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</si>
  <si>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</si>
  <si>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</si>
  <si>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</si>
  <si>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</si>
  <si>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</si>
  <si>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</si>
  <si>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</si>
  <si>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</si>
  <si>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</si>
  <si>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</si>
  <si>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</si>
  <si>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</si>
  <si>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</si>
  <si>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</si>
  <si>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</si>
  <si>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</si>
  <si>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</si>
  <si>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</si>
  <si>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</si>
  <si>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</si>
  <si>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</si>
  <si>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</si>
  <si>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</si>
  <si>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</si>
  <si>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</si>
  <si>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</si>
  <si>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</si>
  <si>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</si>
  <si>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</si>
  <si>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</si>
  <si>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</si>
  <si>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</si>
  <si>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</si>
  <si>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</si>
  <si>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</si>
  <si>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</si>
  <si>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</si>
  <si>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</si>
  <si>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</si>
  <si>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</si>
  <si>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</si>
  <si>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</si>
  <si>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</si>
  <si>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</si>
  <si>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</si>
  <si>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</si>
  <si>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</si>
  <si>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</si>
  <si>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</si>
  <si>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</si>
  <si>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</si>
  <si>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</si>
  <si>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</si>
  <si>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SU002772</t>
  </si>
  <si>
    <t>P003159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</si>
  <si>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</si>
  <si>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</si>
  <si>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</si>
  <si>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</si>
  <si>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</si>
  <si>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</si>
  <si>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</si>
  <si>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</si>
  <si>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</si>
  <si>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</si>
  <si>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</si>
  <si>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</si>
  <si>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</si>
  <si>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</si>
  <si>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</si>
  <si>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</si>
  <si>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</si>
  <si>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</si>
  <si>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</si>
  <si>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</si>
  <si>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</si>
  <si>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</si>
  <si>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</si>
  <si>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</si>
  <si>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</si>
  <si>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</si>
  <si>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</si>
  <si>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</si>
  <si>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</si>
  <si>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</si>
  <si>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</si>
  <si>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</si>
  <si>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</si>
  <si>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</si>
  <si>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</si>
  <si>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</si>
  <si>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</si>
  <si>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</si>
  <si>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</si>
  <si>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</si>
  <si>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</si>
  <si>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</si>
  <si>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</si>
  <si>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</si>
  <si>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</si>
  <si>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</si>
  <si>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</si>
  <si>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</si>
  <si>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</si>
  <si>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</si>
  <si>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</si>
  <si>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</si>
  <si>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</si>
  <si>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</si>
  <si>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</si>
  <si>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</si>
  <si>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</si>
  <si>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</si>
  <si>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</si>
  <si>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</si>
  <si>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</si>
  <si>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</si>
  <si>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</si>
  <si>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</si>
  <si>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</si>
  <si>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</si>
  <si>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</si>
  <si>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</si>
  <si>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</si>
  <si>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</si>
  <si>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</si>
  <si>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</si>
  <si>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</si>
  <si>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</si>
  <si>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</si>
  <si>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</si>
  <si>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</si>
  <si>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</si>
  <si>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</si>
  <si>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</si>
  <si>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</si>
  <si>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</si>
  <si>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</si>
  <si>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</si>
  <si>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</si>
  <si>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</si>
  <si>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</si>
  <si>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</si>
  <si>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</si>
  <si>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</si>
  <si>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</si>
  <si>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</si>
  <si>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</si>
  <si>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</si>
  <si>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</si>
  <si>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</si>
  <si>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</si>
  <si>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</si>
  <si>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</si>
  <si>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</si>
  <si>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</si>
  <si>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</si>
  <si>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</si>
  <si>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</si>
  <si>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</si>
  <si>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</si>
  <si>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</si>
  <si>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</si>
  <si>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</si>
  <si>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</si>
  <si>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</si>
  <si>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</si>
  <si>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</si>
  <si>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</si>
  <si>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</si>
  <si>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</si>
  <si>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</si>
  <si>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</si>
  <si>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</si>
  <si>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</si>
  <si>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</si>
  <si>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</si>
  <si>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</si>
  <si>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</si>
  <si>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</si>
  <si>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</si>
  <si>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</si>
  <si>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</si>
  <si>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</si>
  <si>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</si>
  <si>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</si>
  <si>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</si>
  <si>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</si>
  <si>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</si>
  <si>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</si>
  <si>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</si>
  <si>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</si>
  <si>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</si>
  <si>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</si>
  <si>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</si>
  <si>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</si>
  <si>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</si>
  <si>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</si>
  <si>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</si>
  <si>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</si>
  <si>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23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</si>
</sst>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30" t="s">
        <v>0</v>
      </c>
      <c r="E1" s="231"/>
      <c r="F1" s="231"/>
      <c r="G1" s="12" t="s">
        <v>1</v>
      </c>
      <c r="H1" s="230" t="s">
        <v>2</v>
      </c>
      <c r="I1" s="231"/>
      <c r="J1" s="231"/>
      <c r="K1" s="231"/>
      <c r="L1" s="231"/>
      <c r="M1" s="231"/>
      <c r="N1" s="231"/>
      <c r="O1" s="231"/>
      <c r="P1" s="334" t="s">
        <v>3</v>
      </c>
      <c r="Q1" s="231"/>
      <c r="R1" s="23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73"/>
      <c r="O3" s="173"/>
      <c r="P3" s="173"/>
      <c r="Q3" s="173"/>
      <c r="R3" s="173"/>
      <c r="S3" s="173"/>
      <c r="T3" s="173"/>
      <c r="U3" s="173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45" t="s">
        <v>7</v>
      </c>
      <c r="B5" s="165"/>
      <c r="C5" s="166"/>
      <c r="D5" s="188"/>
      <c r="E5" s="190"/>
      <c r="F5" s="312" t="s">
        <v>8</v>
      </c>
      <c r="G5" s="166"/>
      <c r="H5" s="188" t="s">
        <v>353</v>
      </c>
      <c r="I5" s="189"/>
      <c r="J5" s="189"/>
      <c r="K5" s="189"/>
      <c r="L5" s="190"/>
      <c r="N5" s="24" t="s">
        <v>9</v>
      </c>
      <c r="O5" s="287">
        <v>45228</v>
      </c>
      <c r="P5" s="223"/>
      <c r="R5" s="323" t="s">
        <v>10</v>
      </c>
      <c r="S5" s="207"/>
      <c r="T5" s="263" t="s">
        <v>11</v>
      </c>
      <c r="U5" s="223"/>
      <c r="Z5" s="51"/>
      <c r="AA5" s="51"/>
      <c r="AB5" s="51"/>
    </row>
    <row r="6" spans="1:29" s="155" customFormat="1" ht="24" customHeight="1" x14ac:dyDescent="0.2">
      <c r="A6" s="245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23"/>
      <c r="N6" s="24" t="s">
        <v>14</v>
      </c>
      <c r="O6" s="239" t="str">
        <f>IF(O5=0," ",CHOOSE(WEEKDAY(O5,2),"Понедельник","Вторник","Среда","Четверг","Пятница","Суббота","Воскресенье"))</f>
        <v>Воскресенье</v>
      </c>
      <c r="P6" s="163"/>
      <c r="R6" s="206" t="s">
        <v>15</v>
      </c>
      <c r="S6" s="207"/>
      <c r="T6" s="265" t="s">
        <v>16</v>
      </c>
      <c r="U6" s="199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5" t="str">
        <f>IFERROR(VLOOKUP(DeliveryAddress,Table,3,0),1)</f>
        <v>1</v>
      </c>
      <c r="E7" s="276"/>
      <c r="F7" s="276"/>
      <c r="G7" s="276"/>
      <c r="H7" s="276"/>
      <c r="I7" s="276"/>
      <c r="J7" s="276"/>
      <c r="K7" s="276"/>
      <c r="L7" s="277"/>
      <c r="N7" s="24"/>
      <c r="O7" s="42"/>
      <c r="P7" s="42"/>
      <c r="R7" s="173"/>
      <c r="S7" s="207"/>
      <c r="T7" s="266"/>
      <c r="U7" s="267"/>
      <c r="Z7" s="51"/>
      <c r="AA7" s="51"/>
      <c r="AB7" s="51"/>
    </row>
    <row r="8" spans="1:29" s="155" customFormat="1" ht="25.5" customHeight="1" x14ac:dyDescent="0.2">
      <c r="A8" s="328" t="s">
        <v>17</v>
      </c>
      <c r="B8" s="170"/>
      <c r="C8" s="171"/>
      <c r="D8" s="225" t="s">
        <v>18</v>
      </c>
      <c r="E8" s="226"/>
      <c r="F8" s="226"/>
      <c r="G8" s="226"/>
      <c r="H8" s="226"/>
      <c r="I8" s="226"/>
      <c r="J8" s="226"/>
      <c r="K8" s="226"/>
      <c r="L8" s="227"/>
      <c r="N8" s="24" t="s">
        <v>19</v>
      </c>
      <c r="O8" s="222">
        <v>0.33333333333333331</v>
      </c>
      <c r="P8" s="223"/>
      <c r="R8" s="173"/>
      <c r="S8" s="207"/>
      <c r="T8" s="266"/>
      <c r="U8" s="267"/>
      <c r="Z8" s="51"/>
      <c r="AA8" s="51"/>
      <c r="AB8" s="51"/>
    </row>
    <row r="9" spans="1:29" s="155" customFormat="1" ht="39.950000000000003" customHeight="1" x14ac:dyDescent="0.2">
      <c r="A9" s="2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3"/>
      <c r="E9" s="176"/>
      <c r="F9" s="2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6" t="s">
        <v>20</v>
      </c>
      <c r="O9" s="287"/>
      <c r="P9" s="223"/>
      <c r="R9" s="173"/>
      <c r="S9" s="207"/>
      <c r="T9" s="268"/>
      <c r="U9" s="269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3"/>
      <c r="E10" s="176"/>
      <c r="F10" s="2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291" t="str">
        <f>IFERROR(VLOOKUP($D$10,Proxy,2,FALSE),"")</f>
        <v/>
      </c>
      <c r="I10" s="173"/>
      <c r="J10" s="173"/>
      <c r="K10" s="173"/>
      <c r="L10" s="173"/>
      <c r="N10" s="26" t="s">
        <v>21</v>
      </c>
      <c r="O10" s="222"/>
      <c r="P10" s="223"/>
      <c r="S10" s="24" t="s">
        <v>22</v>
      </c>
      <c r="T10" s="198" t="s">
        <v>23</v>
      </c>
      <c r="U10" s="199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22"/>
      <c r="P11" s="223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10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5"/>
      <c r="P12" s="277"/>
      <c r="Q12" s="23"/>
      <c r="S12" s="24"/>
      <c r="T12" s="231"/>
      <c r="U12" s="173"/>
      <c r="Z12" s="51"/>
      <c r="AA12" s="51"/>
      <c r="AB12" s="51"/>
    </row>
    <row r="13" spans="1:29" s="155" customFormat="1" ht="23.25" customHeight="1" x14ac:dyDescent="0.2">
      <c r="A13" s="310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10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1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8" t="s">
        <v>34</v>
      </c>
      <c r="O15" s="231"/>
      <c r="P15" s="231"/>
      <c r="Q15" s="231"/>
      <c r="R15" s="23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9"/>
      <c r="O16" s="259"/>
      <c r="P16" s="259"/>
      <c r="Q16" s="259"/>
      <c r="R16" s="25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93" t="s">
        <v>35</v>
      </c>
      <c r="B17" s="193" t="s">
        <v>36</v>
      </c>
      <c r="C17" s="252" t="s">
        <v>37</v>
      </c>
      <c r="D17" s="193" t="s">
        <v>38</v>
      </c>
      <c r="E17" s="234"/>
      <c r="F17" s="193" t="s">
        <v>39</v>
      </c>
      <c r="G17" s="193" t="s">
        <v>40</v>
      </c>
      <c r="H17" s="193" t="s">
        <v>41</v>
      </c>
      <c r="I17" s="193" t="s">
        <v>42</v>
      </c>
      <c r="J17" s="193" t="s">
        <v>43</v>
      </c>
      <c r="K17" s="193" t="s">
        <v>44</v>
      </c>
      <c r="L17" s="193" t="s">
        <v>45</v>
      </c>
      <c r="M17" s="193" t="s">
        <v>46</v>
      </c>
      <c r="N17" s="193" t="s">
        <v>47</v>
      </c>
      <c r="O17" s="233"/>
      <c r="P17" s="233"/>
      <c r="Q17" s="233"/>
      <c r="R17" s="234"/>
      <c r="S17" s="327" t="s">
        <v>48</v>
      </c>
      <c r="T17" s="166"/>
      <c r="U17" s="193" t="s">
        <v>49</v>
      </c>
      <c r="V17" s="193" t="s">
        <v>50</v>
      </c>
      <c r="W17" s="201" t="s">
        <v>51</v>
      </c>
      <c r="X17" s="193" t="s">
        <v>52</v>
      </c>
      <c r="Y17" s="211" t="s">
        <v>53</v>
      </c>
      <c r="Z17" s="211" t="s">
        <v>54</v>
      </c>
      <c r="AA17" s="211" t="s">
        <v>55</v>
      </c>
      <c r="AB17" s="212"/>
      <c r="AC17" s="213"/>
      <c r="AD17" s="247"/>
      <c r="BA17" s="210" t="s">
        <v>56</v>
      </c>
    </row>
    <row r="18" spans="1:53" ht="14.25" customHeight="1" x14ac:dyDescent="0.2">
      <c r="A18" s="194"/>
      <c r="B18" s="194"/>
      <c r="C18" s="194"/>
      <c r="D18" s="235"/>
      <c r="E18" s="237"/>
      <c r="F18" s="194"/>
      <c r="G18" s="194"/>
      <c r="H18" s="194"/>
      <c r="I18" s="194"/>
      <c r="J18" s="194"/>
      <c r="K18" s="194"/>
      <c r="L18" s="194"/>
      <c r="M18" s="194"/>
      <c r="N18" s="235"/>
      <c r="O18" s="236"/>
      <c r="P18" s="236"/>
      <c r="Q18" s="236"/>
      <c r="R18" s="237"/>
      <c r="S18" s="154" t="s">
        <v>57</v>
      </c>
      <c r="T18" s="154" t="s">
        <v>58</v>
      </c>
      <c r="U18" s="194"/>
      <c r="V18" s="194"/>
      <c r="W18" s="202"/>
      <c r="X18" s="194"/>
      <c r="Y18" s="289"/>
      <c r="Z18" s="289"/>
      <c r="AA18" s="214"/>
      <c r="AB18" s="215"/>
      <c r="AC18" s="216"/>
      <c r="AD18" s="248"/>
      <c r="BA18" s="173"/>
    </row>
    <row r="19" spans="1:53" ht="27.75" customHeight="1" x14ac:dyDescent="0.2">
      <c r="A19" s="167" t="s">
        <v>59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48"/>
      <c r="Z19" s="48"/>
    </row>
    <row r="20" spans="1:53" ht="16.5" customHeight="1" x14ac:dyDescent="0.25">
      <c r="A20" s="205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53"/>
      <c r="Z20" s="153"/>
    </row>
    <row r="21" spans="1:53" ht="14.25" customHeight="1" x14ac:dyDescent="0.25">
      <c r="A21" s="172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2"/>
      <c r="Z21" s="152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74">
        <v>4607111035752</v>
      </c>
      <c r="E22" s="163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2"/>
      <c r="P22" s="162"/>
      <c r="Q22" s="162"/>
      <c r="R22" s="163"/>
      <c r="S22" s="34"/>
      <c r="T22" s="34"/>
      <c r="U22" s="35" t="s">
        <v>65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20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204"/>
      <c r="N23" s="169" t="s">
        <v>66</v>
      </c>
      <c r="O23" s="170"/>
      <c r="P23" s="170"/>
      <c r="Q23" s="170"/>
      <c r="R23" s="170"/>
      <c r="S23" s="170"/>
      <c r="T23" s="171"/>
      <c r="U23" s="37" t="s">
        <v>65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204"/>
      <c r="N24" s="169" t="s">
        <v>66</v>
      </c>
      <c r="O24" s="170"/>
      <c r="P24" s="170"/>
      <c r="Q24" s="170"/>
      <c r="R24" s="170"/>
      <c r="S24" s="170"/>
      <c r="T24" s="171"/>
      <c r="U24" s="37" t="s">
        <v>67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67" t="s">
        <v>68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48"/>
      <c r="Z25" s="48"/>
    </row>
    <row r="26" spans="1:53" ht="16.5" customHeight="1" x14ac:dyDescent="0.25">
      <c r="A26" s="205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53"/>
      <c r="Z26" s="153"/>
    </row>
    <row r="27" spans="1:53" ht="14.25" customHeight="1" x14ac:dyDescent="0.25">
      <c r="A27" s="172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2"/>
      <c r="Z27" s="152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74">
        <v>4607111036520</v>
      </c>
      <c r="E28" s="163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8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2"/>
      <c r="P28" s="162"/>
      <c r="Q28" s="162"/>
      <c r="R28" s="163"/>
      <c r="S28" s="34"/>
      <c r="T28" s="34"/>
      <c r="U28" s="35" t="s">
        <v>65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74">
        <v>4607111036605</v>
      </c>
      <c r="E29" s="163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7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2"/>
      <c r="P29" s="162"/>
      <c r="Q29" s="162"/>
      <c r="R29" s="163"/>
      <c r="S29" s="34"/>
      <c r="T29" s="34"/>
      <c r="U29" s="35" t="s">
        <v>65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74">
        <v>4607111036537</v>
      </c>
      <c r="E30" s="163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2"/>
      <c r="P30" s="162"/>
      <c r="Q30" s="162"/>
      <c r="R30" s="163"/>
      <c r="S30" s="34"/>
      <c r="T30" s="34"/>
      <c r="U30" s="35" t="s">
        <v>65</v>
      </c>
      <c r="V30" s="157">
        <v>150</v>
      </c>
      <c r="W30" s="158">
        <f>IFERROR(IF(V30="","",V30),"")</f>
        <v>150</v>
      </c>
      <c r="X30" s="36">
        <f>IFERROR(IF(V30="","",V30*0.00936),"")</f>
        <v>1.4040000000000001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74">
        <v>4607111036599</v>
      </c>
      <c r="E31" s="163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7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2"/>
      <c r="P31" s="162"/>
      <c r="Q31" s="162"/>
      <c r="R31" s="163"/>
      <c r="S31" s="34"/>
      <c r="T31" s="34"/>
      <c r="U31" s="35" t="s">
        <v>65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20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204"/>
      <c r="N32" s="169" t="s">
        <v>66</v>
      </c>
      <c r="O32" s="170"/>
      <c r="P32" s="170"/>
      <c r="Q32" s="170"/>
      <c r="R32" s="170"/>
      <c r="S32" s="170"/>
      <c r="T32" s="171"/>
      <c r="U32" s="37" t="s">
        <v>65</v>
      </c>
      <c r="V32" s="159">
        <f>IFERROR(SUM(V28:V31),"0")</f>
        <v>150</v>
      </c>
      <c r="W32" s="159">
        <f>IFERROR(SUM(W28:W31),"0")</f>
        <v>150</v>
      </c>
      <c r="X32" s="159">
        <f>IFERROR(IF(X28="",0,X28),"0")+IFERROR(IF(X29="",0,X29),"0")+IFERROR(IF(X30="",0,X30),"0")+IFERROR(IF(X31="",0,X31),"0")</f>
        <v>1.4040000000000001</v>
      </c>
      <c r="Y32" s="160"/>
      <c r="Z32" s="160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204"/>
      <c r="N33" s="169" t="s">
        <v>66</v>
      </c>
      <c r="O33" s="170"/>
      <c r="P33" s="170"/>
      <c r="Q33" s="170"/>
      <c r="R33" s="170"/>
      <c r="S33" s="170"/>
      <c r="T33" s="171"/>
      <c r="U33" s="37" t="s">
        <v>67</v>
      </c>
      <c r="V33" s="159">
        <f>IFERROR(SUMPRODUCT(V28:V31*H28:H31),"0")</f>
        <v>225</v>
      </c>
      <c r="W33" s="159">
        <f>IFERROR(SUMPRODUCT(W28:W31*H28:H31),"0")</f>
        <v>225</v>
      </c>
      <c r="X33" s="37"/>
      <c r="Y33" s="160"/>
      <c r="Z33" s="160"/>
    </row>
    <row r="34" spans="1:53" ht="16.5" customHeight="1" x14ac:dyDescent="0.25">
      <c r="A34" s="205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53"/>
      <c r="Z34" s="153"/>
    </row>
    <row r="35" spans="1:53" ht="14.25" customHeight="1" x14ac:dyDescent="0.25">
      <c r="A35" s="172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2"/>
      <c r="Z35" s="152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74">
        <v>4607111036285</v>
      </c>
      <c r="E36" s="163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2"/>
      <c r="P36" s="162"/>
      <c r="Q36" s="162"/>
      <c r="R36" s="163"/>
      <c r="S36" s="34"/>
      <c r="T36" s="34"/>
      <c r="U36" s="35" t="s">
        <v>65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74">
        <v>4607111036308</v>
      </c>
      <c r="E37" s="163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8" t="s">
        <v>86</v>
      </c>
      <c r="O37" s="162"/>
      <c r="P37" s="162"/>
      <c r="Q37" s="162"/>
      <c r="R37" s="163"/>
      <c r="S37" s="34"/>
      <c r="T37" s="34"/>
      <c r="U37" s="35" t="s">
        <v>65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74">
        <v>4607111036315</v>
      </c>
      <c r="E38" s="163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2"/>
      <c r="P38" s="162"/>
      <c r="Q38" s="162"/>
      <c r="R38" s="163"/>
      <c r="S38" s="34"/>
      <c r="T38" s="34"/>
      <c r="U38" s="35" t="s">
        <v>65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74">
        <v>4607111036292</v>
      </c>
      <c r="E39" s="163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2"/>
      <c r="P39" s="162"/>
      <c r="Q39" s="162"/>
      <c r="R39" s="163"/>
      <c r="S39" s="34"/>
      <c r="T39" s="34"/>
      <c r="U39" s="35" t="s">
        <v>65</v>
      </c>
      <c r="V39" s="157">
        <v>20</v>
      </c>
      <c r="W39" s="158">
        <f>IFERROR(IF(V39="","",V39),"")</f>
        <v>20</v>
      </c>
      <c r="X39" s="36">
        <f>IFERROR(IF(V39="","",V39*0.0155),"")</f>
        <v>0.31</v>
      </c>
      <c r="Y39" s="56"/>
      <c r="Z39" s="57"/>
      <c r="AD39" s="61"/>
      <c r="BA39" s="70" t="s">
        <v>1</v>
      </c>
    </row>
    <row r="40" spans="1:53" x14ac:dyDescent="0.2">
      <c r="A40" s="20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204"/>
      <c r="N40" s="169" t="s">
        <v>66</v>
      </c>
      <c r="O40" s="170"/>
      <c r="P40" s="170"/>
      <c r="Q40" s="170"/>
      <c r="R40" s="170"/>
      <c r="S40" s="170"/>
      <c r="T40" s="171"/>
      <c r="U40" s="37" t="s">
        <v>65</v>
      </c>
      <c r="V40" s="159">
        <f>IFERROR(SUM(V36:V39),"0")</f>
        <v>20</v>
      </c>
      <c r="W40" s="159">
        <f>IFERROR(SUM(W36:W39),"0")</f>
        <v>20</v>
      </c>
      <c r="X40" s="159">
        <f>IFERROR(IF(X36="",0,X36),"0")+IFERROR(IF(X37="",0,X37),"0")+IFERROR(IF(X38="",0,X38),"0")+IFERROR(IF(X39="",0,X39),"0")</f>
        <v>0.31</v>
      </c>
      <c r="Y40" s="160"/>
      <c r="Z40" s="160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204"/>
      <c r="N41" s="169" t="s">
        <v>66</v>
      </c>
      <c r="O41" s="170"/>
      <c r="P41" s="170"/>
      <c r="Q41" s="170"/>
      <c r="R41" s="170"/>
      <c r="S41" s="170"/>
      <c r="T41" s="171"/>
      <c r="U41" s="37" t="s">
        <v>67</v>
      </c>
      <c r="V41" s="159">
        <f>IFERROR(SUMPRODUCT(V36:V39*H36:H39),"0")</f>
        <v>120</v>
      </c>
      <c r="W41" s="159">
        <f>IFERROR(SUMPRODUCT(W36:W39*H36:H39),"0")</f>
        <v>120</v>
      </c>
      <c r="X41" s="37"/>
      <c r="Y41" s="160"/>
      <c r="Z41" s="160"/>
    </row>
    <row r="42" spans="1:53" ht="16.5" customHeight="1" x14ac:dyDescent="0.25">
      <c r="A42" s="205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53"/>
      <c r="Z42" s="153"/>
    </row>
    <row r="43" spans="1:53" ht="14.25" customHeight="1" x14ac:dyDescent="0.25">
      <c r="A43" s="172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2"/>
      <c r="Z43" s="152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74">
        <v>4607111037053</v>
      </c>
      <c r="E44" s="163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2"/>
      <c r="P44" s="162"/>
      <c r="Q44" s="162"/>
      <c r="R44" s="163"/>
      <c r="S44" s="34"/>
      <c r="T44" s="34"/>
      <c r="U44" s="35" t="s">
        <v>65</v>
      </c>
      <c r="V44" s="157">
        <v>10</v>
      </c>
      <c r="W44" s="158">
        <f>IFERROR(IF(V44="","",V44),"")</f>
        <v>10</v>
      </c>
      <c r="X44" s="36">
        <f>IFERROR(IF(V44="","",V44*0.0095),"")</f>
        <v>9.5000000000000001E-2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74">
        <v>4607111037060</v>
      </c>
      <c r="E45" s="163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2"/>
      <c r="P45" s="162"/>
      <c r="Q45" s="162"/>
      <c r="R45" s="163"/>
      <c r="S45" s="34"/>
      <c r="T45" s="34"/>
      <c r="U45" s="35" t="s">
        <v>65</v>
      </c>
      <c r="V45" s="157">
        <v>10</v>
      </c>
      <c r="W45" s="158">
        <f>IFERROR(IF(V45="","",V45),"")</f>
        <v>10</v>
      </c>
      <c r="X45" s="36">
        <f>IFERROR(IF(V45="","",V45*0.0095),"")</f>
        <v>9.5000000000000001E-2</v>
      </c>
      <c r="Y45" s="56"/>
      <c r="Z45" s="57"/>
      <c r="AD45" s="61"/>
      <c r="BA45" s="72" t="s">
        <v>74</v>
      </c>
    </row>
    <row r="46" spans="1:53" x14ac:dyDescent="0.2">
      <c r="A46" s="20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204"/>
      <c r="N46" s="169" t="s">
        <v>66</v>
      </c>
      <c r="O46" s="170"/>
      <c r="P46" s="170"/>
      <c r="Q46" s="170"/>
      <c r="R46" s="170"/>
      <c r="S46" s="170"/>
      <c r="T46" s="171"/>
      <c r="U46" s="37" t="s">
        <v>65</v>
      </c>
      <c r="V46" s="159">
        <f>IFERROR(SUM(V44:V45),"0")</f>
        <v>20</v>
      </c>
      <c r="W46" s="159">
        <f>IFERROR(SUM(W44:W45),"0")</f>
        <v>20</v>
      </c>
      <c r="X46" s="159">
        <f>IFERROR(IF(X44="",0,X44),"0")+IFERROR(IF(X45="",0,X45),"0")</f>
        <v>0.19</v>
      </c>
      <c r="Y46" s="160"/>
      <c r="Z46" s="160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204"/>
      <c r="N47" s="169" t="s">
        <v>66</v>
      </c>
      <c r="O47" s="170"/>
      <c r="P47" s="170"/>
      <c r="Q47" s="170"/>
      <c r="R47" s="170"/>
      <c r="S47" s="170"/>
      <c r="T47" s="171"/>
      <c r="U47" s="37" t="s">
        <v>67</v>
      </c>
      <c r="V47" s="159">
        <f>IFERROR(SUMPRODUCT(V44:V45*H44:H45),"0")</f>
        <v>24</v>
      </c>
      <c r="W47" s="159">
        <f>IFERROR(SUMPRODUCT(W44:W45*H44:H45),"0")</f>
        <v>24</v>
      </c>
      <c r="X47" s="37"/>
      <c r="Y47" s="160"/>
      <c r="Z47" s="160"/>
    </row>
    <row r="48" spans="1:53" ht="16.5" customHeight="1" x14ac:dyDescent="0.25">
      <c r="A48" s="205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53"/>
      <c r="Z48" s="153"/>
    </row>
    <row r="49" spans="1:53" ht="14.25" customHeight="1" x14ac:dyDescent="0.25">
      <c r="A49" s="172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2"/>
      <c r="Z49" s="152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74">
        <v>4607111037190</v>
      </c>
      <c r="E50" s="163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4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2"/>
      <c r="P50" s="162"/>
      <c r="Q50" s="162"/>
      <c r="R50" s="163"/>
      <c r="S50" s="34"/>
      <c r="T50" s="34"/>
      <c r="U50" s="35" t="s">
        <v>65</v>
      </c>
      <c r="V50" s="157">
        <v>5</v>
      </c>
      <c r="W50" s="158">
        <f t="shared" ref="W50:W56" si="0">IFERROR(IF(V50="","",V50),"")</f>
        <v>5</v>
      </c>
      <c r="X50" s="36">
        <f t="shared" ref="X50:X56" si="1">IFERROR(IF(V50="","",V50*0.0155),"")</f>
        <v>7.7499999999999999E-2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74">
        <v>4607111037183</v>
      </c>
      <c r="E51" s="163"/>
      <c r="F51" s="156">
        <v>0.9</v>
      </c>
      <c r="G51" s="32">
        <v>8</v>
      </c>
      <c r="H51" s="156">
        <v>7.2</v>
      </c>
      <c r="I51" s="156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2"/>
      <c r="P51" s="162"/>
      <c r="Q51" s="162"/>
      <c r="R51" s="163"/>
      <c r="S51" s="34"/>
      <c r="T51" s="34"/>
      <c r="U51" s="35" t="s">
        <v>65</v>
      </c>
      <c r="V51" s="157">
        <v>50</v>
      </c>
      <c r="W51" s="158">
        <f t="shared" si="0"/>
        <v>50</v>
      </c>
      <c r="X51" s="36">
        <f t="shared" si="1"/>
        <v>0.77500000000000002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74">
        <v>4607111037091</v>
      </c>
      <c r="E52" s="163"/>
      <c r="F52" s="156">
        <v>0.43</v>
      </c>
      <c r="G52" s="32">
        <v>16</v>
      </c>
      <c r="H52" s="156">
        <v>6.88</v>
      </c>
      <c r="I52" s="156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24" t="s">
        <v>106</v>
      </c>
      <c r="O52" s="162"/>
      <c r="P52" s="162"/>
      <c r="Q52" s="162"/>
      <c r="R52" s="163"/>
      <c r="S52" s="34"/>
      <c r="T52" s="34"/>
      <c r="U52" s="35" t="s">
        <v>65</v>
      </c>
      <c r="V52" s="157">
        <v>30</v>
      </c>
      <c r="W52" s="158">
        <f t="shared" si="0"/>
        <v>30</v>
      </c>
      <c r="X52" s="36">
        <f t="shared" si="1"/>
        <v>0.46499999999999997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74">
        <v>4607111036902</v>
      </c>
      <c r="E53" s="163"/>
      <c r="F53" s="156">
        <v>0.9</v>
      </c>
      <c r="G53" s="32">
        <v>8</v>
      </c>
      <c r="H53" s="156">
        <v>7.2</v>
      </c>
      <c r="I53" s="156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2"/>
      <c r="P53" s="162"/>
      <c r="Q53" s="162"/>
      <c r="R53" s="163"/>
      <c r="S53" s="34"/>
      <c r="T53" s="34"/>
      <c r="U53" s="35" t="s">
        <v>65</v>
      </c>
      <c r="V53" s="157">
        <v>10</v>
      </c>
      <c r="W53" s="158">
        <f t="shared" si="0"/>
        <v>10</v>
      </c>
      <c r="X53" s="36">
        <f t="shared" si="1"/>
        <v>0.155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74">
        <v>4607111036902</v>
      </c>
      <c r="E54" s="163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95" t="s">
        <v>110</v>
      </c>
      <c r="O54" s="162"/>
      <c r="P54" s="162"/>
      <c r="Q54" s="162"/>
      <c r="R54" s="163"/>
      <c r="S54" s="34"/>
      <c r="T54" s="34"/>
      <c r="U54" s="35" t="s">
        <v>65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74">
        <v>4607111036858</v>
      </c>
      <c r="E55" s="163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50" t="s">
        <v>113</v>
      </c>
      <c r="O55" s="162"/>
      <c r="P55" s="162"/>
      <c r="Q55" s="162"/>
      <c r="R55" s="163"/>
      <c r="S55" s="34"/>
      <c r="T55" s="34"/>
      <c r="U55" s="35" t="s">
        <v>65</v>
      </c>
      <c r="V55" s="157">
        <v>5</v>
      </c>
      <c r="W55" s="158">
        <f t="shared" si="0"/>
        <v>5</v>
      </c>
      <c r="X55" s="36">
        <f t="shared" si="1"/>
        <v>7.7499999999999999E-2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74">
        <v>4607111036889</v>
      </c>
      <c r="E56" s="163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2"/>
      <c r="P56" s="162"/>
      <c r="Q56" s="162"/>
      <c r="R56" s="163"/>
      <c r="S56" s="34"/>
      <c r="T56" s="34"/>
      <c r="U56" s="35" t="s">
        <v>65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20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204"/>
      <c r="N57" s="169" t="s">
        <v>66</v>
      </c>
      <c r="O57" s="170"/>
      <c r="P57" s="170"/>
      <c r="Q57" s="170"/>
      <c r="R57" s="170"/>
      <c r="S57" s="170"/>
      <c r="T57" s="171"/>
      <c r="U57" s="37" t="s">
        <v>65</v>
      </c>
      <c r="V57" s="159">
        <f>IFERROR(SUM(V50:V56),"0")</f>
        <v>100</v>
      </c>
      <c r="W57" s="159">
        <f>IFERROR(SUM(W50:W56),"0")</f>
        <v>100</v>
      </c>
      <c r="X57" s="159">
        <f>IFERROR(IF(X50="",0,X50),"0")+IFERROR(IF(X51="",0,X51),"0")+IFERROR(IF(X52="",0,X52),"0")+IFERROR(IF(X53="",0,X53),"0")+IFERROR(IF(X54="",0,X54),"0")+IFERROR(IF(X55="",0,X55),"0")+IFERROR(IF(X56="",0,X56),"0")</f>
        <v>1.5499999999999998</v>
      </c>
      <c r="Y57" s="160"/>
      <c r="Z57" s="160"/>
    </row>
    <row r="58" spans="1:53" x14ac:dyDescent="0.2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204"/>
      <c r="N58" s="169" t="s">
        <v>66</v>
      </c>
      <c r="O58" s="170"/>
      <c r="P58" s="170"/>
      <c r="Q58" s="170"/>
      <c r="R58" s="170"/>
      <c r="S58" s="170"/>
      <c r="T58" s="171"/>
      <c r="U58" s="37" t="s">
        <v>67</v>
      </c>
      <c r="V58" s="159">
        <f>IFERROR(SUMPRODUCT(V50:V56*H50:H56),"0")</f>
        <v>707.19999999999993</v>
      </c>
      <c r="W58" s="159">
        <f>IFERROR(SUMPRODUCT(W50:W56*H50:H56),"0")</f>
        <v>707.19999999999993</v>
      </c>
      <c r="X58" s="37"/>
      <c r="Y58" s="160"/>
      <c r="Z58" s="160"/>
    </row>
    <row r="59" spans="1:53" ht="16.5" customHeight="1" x14ac:dyDescent="0.25">
      <c r="A59" s="205" t="s">
        <v>116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3"/>
      <c r="Z59" s="153"/>
    </row>
    <row r="60" spans="1:53" ht="14.25" customHeight="1" x14ac:dyDescent="0.25">
      <c r="A60" s="172" t="s">
        <v>60</v>
      </c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52"/>
      <c r="Z60" s="152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74">
        <v>4607111037411</v>
      </c>
      <c r="E61" s="163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4" t="s">
        <v>120</v>
      </c>
      <c r="O61" s="162"/>
      <c r="P61" s="162"/>
      <c r="Q61" s="162"/>
      <c r="R61" s="163"/>
      <c r="S61" s="34"/>
      <c r="T61" s="34"/>
      <c r="U61" s="35" t="s">
        <v>65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74">
        <v>4607111036728</v>
      </c>
      <c r="E62" s="163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7" t="s">
        <v>123</v>
      </c>
      <c r="O62" s="162"/>
      <c r="P62" s="162"/>
      <c r="Q62" s="162"/>
      <c r="R62" s="163"/>
      <c r="S62" s="34"/>
      <c r="T62" s="34"/>
      <c r="U62" s="35" t="s">
        <v>65</v>
      </c>
      <c r="V62" s="157">
        <v>140</v>
      </c>
      <c r="W62" s="158">
        <f>IFERROR(IF(V62="","",V62),"")</f>
        <v>140</v>
      </c>
      <c r="X62" s="36">
        <f>IFERROR(IF(V62="","",V62*0.00866),"")</f>
        <v>1.2123999999999999</v>
      </c>
      <c r="Y62" s="56"/>
      <c r="Z62" s="57"/>
      <c r="AD62" s="61"/>
      <c r="BA62" s="81" t="s">
        <v>1</v>
      </c>
    </row>
    <row r="63" spans="1:53" x14ac:dyDescent="0.2">
      <c r="A63" s="20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204"/>
      <c r="N63" s="169" t="s">
        <v>66</v>
      </c>
      <c r="O63" s="170"/>
      <c r="P63" s="170"/>
      <c r="Q63" s="170"/>
      <c r="R63" s="170"/>
      <c r="S63" s="170"/>
      <c r="T63" s="171"/>
      <c r="U63" s="37" t="s">
        <v>65</v>
      </c>
      <c r="V63" s="159">
        <f>IFERROR(SUM(V61:V62),"0")</f>
        <v>140</v>
      </c>
      <c r="W63" s="159">
        <f>IFERROR(SUM(W61:W62),"0")</f>
        <v>140</v>
      </c>
      <c r="X63" s="159">
        <f>IFERROR(IF(X61="",0,X61),"0")+IFERROR(IF(X62="",0,X62),"0")</f>
        <v>1.2123999999999999</v>
      </c>
      <c r="Y63" s="160"/>
      <c r="Z63" s="160"/>
    </row>
    <row r="64" spans="1:53" x14ac:dyDescent="0.2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204"/>
      <c r="N64" s="169" t="s">
        <v>66</v>
      </c>
      <c r="O64" s="170"/>
      <c r="P64" s="170"/>
      <c r="Q64" s="170"/>
      <c r="R64" s="170"/>
      <c r="S64" s="170"/>
      <c r="T64" s="171"/>
      <c r="U64" s="37" t="s">
        <v>67</v>
      </c>
      <c r="V64" s="159">
        <f>IFERROR(SUMPRODUCT(V61:V62*H61:H62),"0")</f>
        <v>700</v>
      </c>
      <c r="W64" s="159">
        <f>IFERROR(SUMPRODUCT(W61:W62*H61:H62),"0")</f>
        <v>700</v>
      </c>
      <c r="X64" s="37"/>
      <c r="Y64" s="160"/>
      <c r="Z64" s="160"/>
    </row>
    <row r="65" spans="1:53" ht="16.5" customHeight="1" x14ac:dyDescent="0.25">
      <c r="A65" s="205" t="s">
        <v>124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3"/>
      <c r="Z65" s="153"/>
    </row>
    <row r="66" spans="1:53" ht="14.25" customHeight="1" x14ac:dyDescent="0.25">
      <c r="A66" s="172" t="s">
        <v>125</v>
      </c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52"/>
      <c r="Z66" s="152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74">
        <v>4607111033659</v>
      </c>
      <c r="E67" s="163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2"/>
      <c r="P67" s="162"/>
      <c r="Q67" s="162"/>
      <c r="R67" s="163"/>
      <c r="S67" s="34"/>
      <c r="T67" s="34"/>
      <c r="U67" s="35" t="s">
        <v>65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20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204"/>
      <c r="N68" s="169" t="s">
        <v>66</v>
      </c>
      <c r="O68" s="170"/>
      <c r="P68" s="170"/>
      <c r="Q68" s="170"/>
      <c r="R68" s="170"/>
      <c r="S68" s="170"/>
      <c r="T68" s="171"/>
      <c r="U68" s="37" t="s">
        <v>65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204"/>
      <c r="N69" s="169" t="s">
        <v>66</v>
      </c>
      <c r="O69" s="170"/>
      <c r="P69" s="170"/>
      <c r="Q69" s="170"/>
      <c r="R69" s="170"/>
      <c r="S69" s="170"/>
      <c r="T69" s="171"/>
      <c r="U69" s="37" t="s">
        <v>67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205" t="s">
        <v>128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3"/>
      <c r="Z70" s="153"/>
    </row>
    <row r="71" spans="1:53" ht="14.25" customHeight="1" x14ac:dyDescent="0.25">
      <c r="A71" s="172" t="s">
        <v>129</v>
      </c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52"/>
      <c r="Z71" s="152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74">
        <v>4607111034137</v>
      </c>
      <c r="E72" s="163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2"/>
      <c r="P72" s="162"/>
      <c r="Q72" s="162"/>
      <c r="R72" s="163"/>
      <c r="S72" s="34"/>
      <c r="T72" s="34"/>
      <c r="U72" s="35" t="s">
        <v>65</v>
      </c>
      <c r="V72" s="157">
        <v>5</v>
      </c>
      <c r="W72" s="158">
        <f>IFERROR(IF(V72="","",V72),"")</f>
        <v>5</v>
      </c>
      <c r="X72" s="36">
        <f>IFERROR(IF(V72="","",V72*0.01788),"")</f>
        <v>8.9400000000000007E-2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74">
        <v>4607111034120</v>
      </c>
      <c r="E73" s="163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5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2"/>
      <c r="P73" s="162"/>
      <c r="Q73" s="162"/>
      <c r="R73" s="163"/>
      <c r="S73" s="34"/>
      <c r="T73" s="34"/>
      <c r="U73" s="35" t="s">
        <v>65</v>
      </c>
      <c r="V73" s="157">
        <v>5</v>
      </c>
      <c r="W73" s="158">
        <f>IFERROR(IF(V73="","",V73),"")</f>
        <v>5</v>
      </c>
      <c r="X73" s="36">
        <f>IFERROR(IF(V73="","",V73*0.01788),"")</f>
        <v>8.9400000000000007E-2</v>
      </c>
      <c r="Y73" s="56"/>
      <c r="Z73" s="57"/>
      <c r="AD73" s="61"/>
      <c r="BA73" s="84" t="s">
        <v>74</v>
      </c>
    </row>
    <row r="74" spans="1:53" x14ac:dyDescent="0.2">
      <c r="A74" s="20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204"/>
      <c r="N74" s="169" t="s">
        <v>66</v>
      </c>
      <c r="O74" s="170"/>
      <c r="P74" s="170"/>
      <c r="Q74" s="170"/>
      <c r="R74" s="170"/>
      <c r="S74" s="170"/>
      <c r="T74" s="171"/>
      <c r="U74" s="37" t="s">
        <v>65</v>
      </c>
      <c r="V74" s="159">
        <f>IFERROR(SUM(V72:V73),"0")</f>
        <v>10</v>
      </c>
      <c r="W74" s="159">
        <f>IFERROR(SUM(W72:W73),"0")</f>
        <v>10</v>
      </c>
      <c r="X74" s="159">
        <f>IFERROR(IF(X72="",0,X72),"0")+IFERROR(IF(X73="",0,X73),"0")</f>
        <v>0.17880000000000001</v>
      </c>
      <c r="Y74" s="160"/>
      <c r="Z74" s="160"/>
    </row>
    <row r="75" spans="1:53" x14ac:dyDescent="0.2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204"/>
      <c r="N75" s="169" t="s">
        <v>66</v>
      </c>
      <c r="O75" s="170"/>
      <c r="P75" s="170"/>
      <c r="Q75" s="170"/>
      <c r="R75" s="170"/>
      <c r="S75" s="170"/>
      <c r="T75" s="171"/>
      <c r="U75" s="37" t="s">
        <v>67</v>
      </c>
      <c r="V75" s="159">
        <f>IFERROR(SUMPRODUCT(V72:V73*H72:H73),"0")</f>
        <v>36</v>
      </c>
      <c r="W75" s="159">
        <f>IFERROR(SUMPRODUCT(W72:W73*H72:H73),"0")</f>
        <v>36</v>
      </c>
      <c r="X75" s="37"/>
      <c r="Y75" s="160"/>
      <c r="Z75" s="160"/>
    </row>
    <row r="76" spans="1:53" ht="16.5" customHeight="1" x14ac:dyDescent="0.25">
      <c r="A76" s="205" t="s">
        <v>134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3"/>
      <c r="Z76" s="153"/>
    </row>
    <row r="77" spans="1:53" ht="14.25" customHeight="1" x14ac:dyDescent="0.25">
      <c r="A77" s="172" t="s">
        <v>125</v>
      </c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52"/>
      <c r="Z77" s="152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74">
        <v>4607111036735</v>
      </c>
      <c r="E78" s="163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43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2"/>
      <c r="P78" s="162"/>
      <c r="Q78" s="162"/>
      <c r="R78" s="163"/>
      <c r="S78" s="34"/>
      <c r="T78" s="34"/>
      <c r="U78" s="35" t="s">
        <v>65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74">
        <v>4607111036407</v>
      </c>
      <c r="E79" s="163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2"/>
      <c r="P79" s="162"/>
      <c r="Q79" s="162"/>
      <c r="R79" s="163"/>
      <c r="S79" s="34"/>
      <c r="T79" s="34"/>
      <c r="U79" s="35" t="s">
        <v>65</v>
      </c>
      <c r="V79" s="157">
        <v>10</v>
      </c>
      <c r="W79" s="158">
        <f t="shared" si="2"/>
        <v>10</v>
      </c>
      <c r="X79" s="36">
        <f t="shared" si="3"/>
        <v>0.17880000000000001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74">
        <v>4607111033628</v>
      </c>
      <c r="E80" s="163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2"/>
      <c r="P80" s="162"/>
      <c r="Q80" s="162"/>
      <c r="R80" s="163"/>
      <c r="S80" s="34"/>
      <c r="T80" s="34"/>
      <c r="U80" s="35" t="s">
        <v>65</v>
      </c>
      <c r="V80" s="157">
        <v>5</v>
      </c>
      <c r="W80" s="158">
        <f t="shared" si="2"/>
        <v>5</v>
      </c>
      <c r="X80" s="36">
        <f t="shared" si="3"/>
        <v>8.9400000000000007E-2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74">
        <v>4607111033451</v>
      </c>
      <c r="E81" s="163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2"/>
      <c r="P81" s="162"/>
      <c r="Q81" s="162"/>
      <c r="R81" s="163"/>
      <c r="S81" s="34"/>
      <c r="T81" s="34"/>
      <c r="U81" s="35" t="s">
        <v>65</v>
      </c>
      <c r="V81" s="157">
        <v>50</v>
      </c>
      <c r="W81" s="158">
        <f t="shared" si="2"/>
        <v>50</v>
      </c>
      <c r="X81" s="36">
        <f t="shared" si="3"/>
        <v>0.89400000000000002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74">
        <v>4607111035141</v>
      </c>
      <c r="E82" s="163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2"/>
      <c r="P82" s="162"/>
      <c r="Q82" s="162"/>
      <c r="R82" s="163"/>
      <c r="S82" s="34"/>
      <c r="T82" s="34"/>
      <c r="U82" s="35" t="s">
        <v>65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74">
        <v>4607111035028</v>
      </c>
      <c r="E83" s="163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2"/>
      <c r="P83" s="162"/>
      <c r="Q83" s="162"/>
      <c r="R83" s="163"/>
      <c r="S83" s="34"/>
      <c r="T83" s="34"/>
      <c r="U83" s="35" t="s">
        <v>65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74">
        <v>4607111033444</v>
      </c>
      <c r="E84" s="163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2"/>
      <c r="P84" s="162"/>
      <c r="Q84" s="162"/>
      <c r="R84" s="163"/>
      <c r="S84" s="34"/>
      <c r="T84" s="34"/>
      <c r="U84" s="35" t="s">
        <v>65</v>
      </c>
      <c r="V84" s="157">
        <v>70</v>
      </c>
      <c r="W84" s="158">
        <f t="shared" si="2"/>
        <v>70</v>
      </c>
      <c r="X84" s="36">
        <f t="shared" si="3"/>
        <v>1.2516</v>
      </c>
      <c r="Y84" s="56"/>
      <c r="Z84" s="57"/>
      <c r="AD84" s="61"/>
      <c r="BA84" s="91" t="s">
        <v>74</v>
      </c>
    </row>
    <row r="85" spans="1:53" x14ac:dyDescent="0.2">
      <c r="A85" s="20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204"/>
      <c r="N85" s="169" t="s">
        <v>66</v>
      </c>
      <c r="O85" s="170"/>
      <c r="P85" s="170"/>
      <c r="Q85" s="170"/>
      <c r="R85" s="170"/>
      <c r="S85" s="170"/>
      <c r="T85" s="171"/>
      <c r="U85" s="37" t="s">
        <v>65</v>
      </c>
      <c r="V85" s="159">
        <f>IFERROR(SUM(V78:V84),"0")</f>
        <v>135</v>
      </c>
      <c r="W85" s="159">
        <f>IFERROR(SUM(W78:W84),"0")</f>
        <v>135</v>
      </c>
      <c r="X85" s="159">
        <f>IFERROR(IF(X78="",0,X78),"0")+IFERROR(IF(X79="",0,X79),"0")+IFERROR(IF(X80="",0,X80),"0")+IFERROR(IF(X81="",0,X81),"0")+IFERROR(IF(X82="",0,X82),"0")+IFERROR(IF(X83="",0,X83),"0")+IFERROR(IF(X84="",0,X84),"0")</f>
        <v>2.4138000000000002</v>
      </c>
      <c r="Y85" s="160"/>
      <c r="Z85" s="160"/>
    </row>
    <row r="86" spans="1:53" x14ac:dyDescent="0.2">
      <c r="A86" s="173"/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204"/>
      <c r="N86" s="169" t="s">
        <v>66</v>
      </c>
      <c r="O86" s="170"/>
      <c r="P86" s="170"/>
      <c r="Q86" s="170"/>
      <c r="R86" s="170"/>
      <c r="S86" s="170"/>
      <c r="T86" s="171"/>
      <c r="U86" s="37" t="s">
        <v>67</v>
      </c>
      <c r="V86" s="159">
        <f>IFERROR(SUMPRODUCT(V78:V84*H78:H84),"0")</f>
        <v>492</v>
      </c>
      <c r="W86" s="159">
        <f>IFERROR(SUMPRODUCT(W78:W84*H78:H84),"0")</f>
        <v>492</v>
      </c>
      <c r="X86" s="37"/>
      <c r="Y86" s="160"/>
      <c r="Z86" s="160"/>
    </row>
    <row r="87" spans="1:53" ht="16.5" customHeight="1" x14ac:dyDescent="0.25">
      <c r="A87" s="205" t="s">
        <v>149</v>
      </c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53"/>
      <c r="Z87" s="153"/>
    </row>
    <row r="88" spans="1:53" ht="14.25" customHeight="1" x14ac:dyDescent="0.25">
      <c r="A88" s="172" t="s">
        <v>149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52"/>
      <c r="Z88" s="152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74">
        <v>4607025784012</v>
      </c>
      <c r="E89" s="163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7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2"/>
      <c r="P89" s="162"/>
      <c r="Q89" s="162"/>
      <c r="R89" s="163"/>
      <c r="S89" s="34"/>
      <c r="T89" s="34"/>
      <c r="U89" s="35" t="s">
        <v>65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74">
        <v>4607025784319</v>
      </c>
      <c r="E90" s="163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2"/>
      <c r="P90" s="162"/>
      <c r="Q90" s="162"/>
      <c r="R90" s="163"/>
      <c r="S90" s="34"/>
      <c r="T90" s="34"/>
      <c r="U90" s="35" t="s">
        <v>65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74">
        <v>4607111035370</v>
      </c>
      <c r="E91" s="163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2"/>
      <c r="P91" s="162"/>
      <c r="Q91" s="162"/>
      <c r="R91" s="163"/>
      <c r="S91" s="34"/>
      <c r="T91" s="34"/>
      <c r="U91" s="35" t="s">
        <v>65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20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204"/>
      <c r="N92" s="169" t="s">
        <v>66</v>
      </c>
      <c r="O92" s="170"/>
      <c r="P92" s="170"/>
      <c r="Q92" s="170"/>
      <c r="R92" s="170"/>
      <c r="S92" s="170"/>
      <c r="T92" s="171"/>
      <c r="U92" s="37" t="s">
        <v>65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204"/>
      <c r="N93" s="169" t="s">
        <v>66</v>
      </c>
      <c r="O93" s="170"/>
      <c r="P93" s="170"/>
      <c r="Q93" s="170"/>
      <c r="R93" s="170"/>
      <c r="S93" s="170"/>
      <c r="T93" s="171"/>
      <c r="U93" s="37" t="s">
        <v>67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205" t="s">
        <v>156</v>
      </c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53"/>
      <c r="Z94" s="153"/>
    </row>
    <row r="95" spans="1:53" ht="14.25" customHeight="1" x14ac:dyDescent="0.25">
      <c r="A95" s="172" t="s">
        <v>60</v>
      </c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52"/>
      <c r="Z95" s="152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74">
        <v>4607111033970</v>
      </c>
      <c r="E96" s="163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1" t="s">
        <v>159</v>
      </c>
      <c r="O96" s="162"/>
      <c r="P96" s="162"/>
      <c r="Q96" s="162"/>
      <c r="R96" s="163"/>
      <c r="S96" s="34"/>
      <c r="T96" s="34"/>
      <c r="U96" s="35" t="s">
        <v>65</v>
      </c>
      <c r="V96" s="157">
        <v>30</v>
      </c>
      <c r="W96" s="158">
        <f>IFERROR(IF(V96="","",V96),"")</f>
        <v>30</v>
      </c>
      <c r="X96" s="36">
        <f>IFERROR(IF(V96="","",V96*0.0155),"")</f>
        <v>0.46499999999999997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74">
        <v>4607111034144</v>
      </c>
      <c r="E97" s="163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80" t="s">
        <v>162</v>
      </c>
      <c r="O97" s="162"/>
      <c r="P97" s="162"/>
      <c r="Q97" s="162"/>
      <c r="R97" s="163"/>
      <c r="S97" s="34"/>
      <c r="T97" s="34"/>
      <c r="U97" s="35" t="s">
        <v>65</v>
      </c>
      <c r="V97" s="157">
        <v>50</v>
      </c>
      <c r="W97" s="158">
        <f>IFERROR(IF(V97="","",V97),"")</f>
        <v>50</v>
      </c>
      <c r="X97" s="36">
        <f>IFERROR(IF(V97="","",V97*0.0155),"")</f>
        <v>0.77500000000000002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74">
        <v>4607111033987</v>
      </c>
      <c r="E98" s="163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2"/>
      <c r="P98" s="162"/>
      <c r="Q98" s="162"/>
      <c r="R98" s="163"/>
      <c r="S98" s="34"/>
      <c r="T98" s="34"/>
      <c r="U98" s="35" t="s">
        <v>65</v>
      </c>
      <c r="V98" s="157">
        <v>25</v>
      </c>
      <c r="W98" s="158">
        <f>IFERROR(IF(V98="","",V98),"")</f>
        <v>25</v>
      </c>
      <c r="X98" s="36">
        <f>IFERROR(IF(V98="","",V98*0.0155),"")</f>
        <v>0.38750000000000001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74">
        <v>4607111034151</v>
      </c>
      <c r="E99" s="163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60" t="s">
        <v>168</v>
      </c>
      <c r="O99" s="162"/>
      <c r="P99" s="162"/>
      <c r="Q99" s="162"/>
      <c r="R99" s="163"/>
      <c r="S99" s="34"/>
      <c r="T99" s="34"/>
      <c r="U99" s="35" t="s">
        <v>65</v>
      </c>
      <c r="V99" s="157">
        <v>150</v>
      </c>
      <c r="W99" s="158">
        <f>IFERROR(IF(V99="","",V99),"")</f>
        <v>150</v>
      </c>
      <c r="X99" s="36">
        <f>IFERROR(IF(V99="","",V99*0.0155),"")</f>
        <v>2.3250000000000002</v>
      </c>
      <c r="Y99" s="56"/>
      <c r="Z99" s="57"/>
      <c r="AD99" s="61"/>
      <c r="BA99" s="98" t="s">
        <v>1</v>
      </c>
    </row>
    <row r="100" spans="1:53" x14ac:dyDescent="0.2">
      <c r="A100" s="20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204"/>
      <c r="N100" s="169" t="s">
        <v>66</v>
      </c>
      <c r="O100" s="170"/>
      <c r="P100" s="170"/>
      <c r="Q100" s="170"/>
      <c r="R100" s="170"/>
      <c r="S100" s="170"/>
      <c r="T100" s="171"/>
      <c r="U100" s="37" t="s">
        <v>65</v>
      </c>
      <c r="V100" s="159">
        <f>IFERROR(SUM(V96:V99),"0")</f>
        <v>255</v>
      </c>
      <c r="W100" s="159">
        <f>IFERROR(SUM(W96:W99),"0")</f>
        <v>255</v>
      </c>
      <c r="X100" s="159">
        <f>IFERROR(IF(X96="",0,X96),"0")+IFERROR(IF(X97="",0,X97),"0")+IFERROR(IF(X98="",0,X98),"0")+IFERROR(IF(X99="",0,X99),"0")</f>
        <v>3.9525000000000001</v>
      </c>
      <c r="Y100" s="160"/>
      <c r="Z100" s="160"/>
    </row>
    <row r="101" spans="1:53" x14ac:dyDescent="0.2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204"/>
      <c r="N101" s="169" t="s">
        <v>66</v>
      </c>
      <c r="O101" s="170"/>
      <c r="P101" s="170"/>
      <c r="Q101" s="170"/>
      <c r="R101" s="170"/>
      <c r="S101" s="170"/>
      <c r="T101" s="171"/>
      <c r="U101" s="37" t="s">
        <v>67</v>
      </c>
      <c r="V101" s="159">
        <f>IFERROR(SUMPRODUCT(V96:V99*H96:H99),"0")</f>
        <v>1818.4</v>
      </c>
      <c r="W101" s="159">
        <f>IFERROR(SUMPRODUCT(W96:W99*H96:H99),"0")</f>
        <v>1818.4</v>
      </c>
      <c r="X101" s="37"/>
      <c r="Y101" s="160"/>
      <c r="Z101" s="160"/>
    </row>
    <row r="102" spans="1:53" ht="16.5" customHeight="1" x14ac:dyDescent="0.25">
      <c r="A102" s="205" t="s">
        <v>169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3"/>
      <c r="Z102" s="153"/>
    </row>
    <row r="103" spans="1:53" ht="14.25" customHeight="1" x14ac:dyDescent="0.25">
      <c r="A103" s="172" t="s">
        <v>125</v>
      </c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52"/>
      <c r="Z103" s="152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74">
        <v>4607111034014</v>
      </c>
      <c r="E104" s="163"/>
      <c r="F104" s="156">
        <v>0.25</v>
      </c>
      <c r="G104" s="32">
        <v>12</v>
      </c>
      <c r="H104" s="156">
        <v>3</v>
      </c>
      <c r="I104" s="156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9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2"/>
      <c r="P104" s="162"/>
      <c r="Q104" s="162"/>
      <c r="R104" s="163"/>
      <c r="S104" s="34"/>
      <c r="T104" s="34"/>
      <c r="U104" s="35" t="s">
        <v>65</v>
      </c>
      <c r="V104" s="157">
        <v>150</v>
      </c>
      <c r="W104" s="158">
        <f>IFERROR(IF(V104="","",V104),"")</f>
        <v>150</v>
      </c>
      <c r="X104" s="36">
        <f>IFERROR(IF(V104="","",V104*0.01788),"")</f>
        <v>2.6819999999999999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74">
        <v>4607111033994</v>
      </c>
      <c r="E105" s="163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2"/>
      <c r="P105" s="162"/>
      <c r="Q105" s="162"/>
      <c r="R105" s="163"/>
      <c r="S105" s="34"/>
      <c r="T105" s="34"/>
      <c r="U105" s="35" t="s">
        <v>65</v>
      </c>
      <c r="V105" s="157">
        <v>150</v>
      </c>
      <c r="W105" s="158">
        <f>IFERROR(IF(V105="","",V105),"")</f>
        <v>150</v>
      </c>
      <c r="X105" s="36">
        <f>IFERROR(IF(V105="","",V105*0.01788),"")</f>
        <v>2.6819999999999999</v>
      </c>
      <c r="Y105" s="56"/>
      <c r="Z105" s="57"/>
      <c r="AD105" s="61"/>
      <c r="BA105" s="100" t="s">
        <v>74</v>
      </c>
    </row>
    <row r="106" spans="1:53" x14ac:dyDescent="0.2">
      <c r="A106" s="20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204"/>
      <c r="N106" s="169" t="s">
        <v>66</v>
      </c>
      <c r="O106" s="170"/>
      <c r="P106" s="170"/>
      <c r="Q106" s="170"/>
      <c r="R106" s="170"/>
      <c r="S106" s="170"/>
      <c r="T106" s="171"/>
      <c r="U106" s="37" t="s">
        <v>65</v>
      </c>
      <c r="V106" s="159">
        <f>IFERROR(SUM(V104:V105),"0")</f>
        <v>300</v>
      </c>
      <c r="W106" s="159">
        <f>IFERROR(SUM(W104:W105),"0")</f>
        <v>300</v>
      </c>
      <c r="X106" s="159">
        <f>IFERROR(IF(X104="",0,X104),"0")+IFERROR(IF(X105="",0,X105),"0")</f>
        <v>5.3639999999999999</v>
      </c>
      <c r="Y106" s="160"/>
      <c r="Z106" s="160"/>
    </row>
    <row r="107" spans="1:53" x14ac:dyDescent="0.2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204"/>
      <c r="N107" s="169" t="s">
        <v>66</v>
      </c>
      <c r="O107" s="170"/>
      <c r="P107" s="170"/>
      <c r="Q107" s="170"/>
      <c r="R107" s="170"/>
      <c r="S107" s="170"/>
      <c r="T107" s="171"/>
      <c r="U107" s="37" t="s">
        <v>67</v>
      </c>
      <c r="V107" s="159">
        <f>IFERROR(SUMPRODUCT(V104:V105*H104:H105),"0")</f>
        <v>900</v>
      </c>
      <c r="W107" s="159">
        <f>IFERROR(SUMPRODUCT(W104:W105*H104:H105),"0")</f>
        <v>900</v>
      </c>
      <c r="X107" s="37"/>
      <c r="Y107" s="160"/>
      <c r="Z107" s="160"/>
    </row>
    <row r="108" spans="1:53" ht="16.5" customHeight="1" x14ac:dyDescent="0.25">
      <c r="A108" s="205" t="s">
        <v>174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3"/>
      <c r="Z108" s="153"/>
    </row>
    <row r="109" spans="1:53" ht="14.25" customHeight="1" x14ac:dyDescent="0.25">
      <c r="A109" s="172" t="s">
        <v>125</v>
      </c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52"/>
      <c r="Z109" s="152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74">
        <v>4607111034199</v>
      </c>
      <c r="E110" s="163"/>
      <c r="F110" s="156">
        <v>0.25</v>
      </c>
      <c r="G110" s="32">
        <v>12</v>
      </c>
      <c r="H110" s="156">
        <v>3</v>
      </c>
      <c r="I110" s="156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2"/>
      <c r="P110" s="162"/>
      <c r="Q110" s="162"/>
      <c r="R110" s="163"/>
      <c r="S110" s="34"/>
      <c r="T110" s="34"/>
      <c r="U110" s="35" t="s">
        <v>65</v>
      </c>
      <c r="V110" s="157">
        <v>0</v>
      </c>
      <c r="W110" s="158">
        <f>IFERROR(IF(V110="","",V110),"")</f>
        <v>0</v>
      </c>
      <c r="X110" s="36">
        <f>IFERROR(IF(V110="","",V110*0.01788),"")</f>
        <v>0</v>
      </c>
      <c r="Y110" s="56"/>
      <c r="Z110" s="57"/>
      <c r="AD110" s="61"/>
      <c r="BA110" s="101" t="s">
        <v>74</v>
      </c>
    </row>
    <row r="111" spans="1:53" x14ac:dyDescent="0.2">
      <c r="A111" s="20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204"/>
      <c r="N111" s="169" t="s">
        <v>66</v>
      </c>
      <c r="O111" s="170"/>
      <c r="P111" s="170"/>
      <c r="Q111" s="170"/>
      <c r="R111" s="170"/>
      <c r="S111" s="170"/>
      <c r="T111" s="171"/>
      <c r="U111" s="37" t="s">
        <v>65</v>
      </c>
      <c r="V111" s="159">
        <f>IFERROR(SUM(V110:V110),"0")</f>
        <v>0</v>
      </c>
      <c r="W111" s="159">
        <f>IFERROR(SUM(W110:W110),"0")</f>
        <v>0</v>
      </c>
      <c r="X111" s="159">
        <f>IFERROR(IF(X110="",0,X110),"0")</f>
        <v>0</v>
      </c>
      <c r="Y111" s="160"/>
      <c r="Z111" s="160"/>
    </row>
    <row r="112" spans="1:53" x14ac:dyDescent="0.2">
      <c r="A112" s="173"/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204"/>
      <c r="N112" s="169" t="s">
        <v>66</v>
      </c>
      <c r="O112" s="170"/>
      <c r="P112" s="170"/>
      <c r="Q112" s="170"/>
      <c r="R112" s="170"/>
      <c r="S112" s="170"/>
      <c r="T112" s="171"/>
      <c r="U112" s="37" t="s">
        <v>67</v>
      </c>
      <c r="V112" s="159">
        <f>IFERROR(SUMPRODUCT(V110:V110*H110:H110),"0")</f>
        <v>0</v>
      </c>
      <c r="W112" s="159">
        <f>IFERROR(SUMPRODUCT(W110:W110*H110:H110),"0")</f>
        <v>0</v>
      </c>
      <c r="X112" s="37"/>
      <c r="Y112" s="160"/>
      <c r="Z112" s="160"/>
    </row>
    <row r="113" spans="1:53" ht="16.5" customHeight="1" x14ac:dyDescent="0.25">
      <c r="A113" s="205" t="s">
        <v>177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3"/>
      <c r="Z113" s="153"/>
    </row>
    <row r="114" spans="1:53" ht="14.25" customHeight="1" x14ac:dyDescent="0.25">
      <c r="A114" s="172" t="s">
        <v>125</v>
      </c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52"/>
      <c r="Z114" s="152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74">
        <v>4607111034670</v>
      </c>
      <c r="E115" s="163"/>
      <c r="F115" s="156">
        <v>3</v>
      </c>
      <c r="G115" s="32">
        <v>1</v>
      </c>
      <c r="H115" s="156">
        <v>3</v>
      </c>
      <c r="I115" s="156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2"/>
      <c r="P115" s="162"/>
      <c r="Q115" s="162"/>
      <c r="R115" s="163"/>
      <c r="S115" s="34"/>
      <c r="T115" s="34"/>
      <c r="U115" s="35" t="s">
        <v>65</v>
      </c>
      <c r="V115" s="157">
        <v>0</v>
      </c>
      <c r="W115" s="158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74">
        <v>4607111034687</v>
      </c>
      <c r="E116" s="163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9" t="s">
        <v>183</v>
      </c>
      <c r="O116" s="162"/>
      <c r="P116" s="162"/>
      <c r="Q116" s="162"/>
      <c r="R116" s="163"/>
      <c r="S116" s="34"/>
      <c r="T116" s="34"/>
      <c r="U116" s="35" t="s">
        <v>65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74">
        <v>4607111034380</v>
      </c>
      <c r="E117" s="163"/>
      <c r="F117" s="156">
        <v>0.25</v>
      </c>
      <c r="G117" s="32">
        <v>12</v>
      </c>
      <c r="H117" s="156">
        <v>3</v>
      </c>
      <c r="I117" s="156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2"/>
      <c r="P117" s="162"/>
      <c r="Q117" s="162"/>
      <c r="R117" s="163"/>
      <c r="S117" s="34"/>
      <c r="T117" s="34"/>
      <c r="U117" s="35" t="s">
        <v>65</v>
      </c>
      <c r="V117" s="157">
        <v>0</v>
      </c>
      <c r="W117" s="158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74">
        <v>4607111034397</v>
      </c>
      <c r="E118" s="163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2"/>
      <c r="P118" s="162"/>
      <c r="Q118" s="162"/>
      <c r="R118" s="163"/>
      <c r="S118" s="34"/>
      <c r="T118" s="34"/>
      <c r="U118" s="35" t="s">
        <v>65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20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204"/>
      <c r="N119" s="169" t="s">
        <v>66</v>
      </c>
      <c r="O119" s="170"/>
      <c r="P119" s="170"/>
      <c r="Q119" s="170"/>
      <c r="R119" s="170"/>
      <c r="S119" s="170"/>
      <c r="T119" s="171"/>
      <c r="U119" s="37" t="s">
        <v>65</v>
      </c>
      <c r="V119" s="159">
        <f>IFERROR(SUM(V115:V118),"0")</f>
        <v>0</v>
      </c>
      <c r="W119" s="159">
        <f>IFERROR(SUM(W115:W118),"0")</f>
        <v>0</v>
      </c>
      <c r="X119" s="159">
        <f>IFERROR(IF(X115="",0,X115),"0")+IFERROR(IF(X116="",0,X116),"0")+IFERROR(IF(X117="",0,X117),"0")+IFERROR(IF(X118="",0,X118),"0")</f>
        <v>0</v>
      </c>
      <c r="Y119" s="160"/>
      <c r="Z119" s="160"/>
    </row>
    <row r="120" spans="1:53" x14ac:dyDescent="0.2">
      <c r="A120" s="173"/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204"/>
      <c r="N120" s="169" t="s">
        <v>66</v>
      </c>
      <c r="O120" s="170"/>
      <c r="P120" s="170"/>
      <c r="Q120" s="170"/>
      <c r="R120" s="170"/>
      <c r="S120" s="170"/>
      <c r="T120" s="171"/>
      <c r="U120" s="37" t="s">
        <v>67</v>
      </c>
      <c r="V120" s="159">
        <f>IFERROR(SUMPRODUCT(V115:V118*H115:H118),"0")</f>
        <v>0</v>
      </c>
      <c r="W120" s="159">
        <f>IFERROR(SUMPRODUCT(W115:W118*H115:H118),"0")</f>
        <v>0</v>
      </c>
      <c r="X120" s="37"/>
      <c r="Y120" s="160"/>
      <c r="Z120" s="160"/>
    </row>
    <row r="121" spans="1:53" ht="16.5" customHeight="1" x14ac:dyDescent="0.25">
      <c r="A121" s="205" t="s">
        <v>188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3"/>
      <c r="Z121" s="153"/>
    </row>
    <row r="122" spans="1:53" ht="14.25" customHeight="1" x14ac:dyDescent="0.25">
      <c r="A122" s="172" t="s">
        <v>125</v>
      </c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52"/>
      <c r="Z122" s="152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74">
        <v>4607111035806</v>
      </c>
      <c r="E123" s="163"/>
      <c r="F123" s="156">
        <v>0.25</v>
      </c>
      <c r="G123" s="32">
        <v>12</v>
      </c>
      <c r="H123" s="156">
        <v>3</v>
      </c>
      <c r="I123" s="156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2"/>
      <c r="P123" s="162"/>
      <c r="Q123" s="162"/>
      <c r="R123" s="163"/>
      <c r="S123" s="34"/>
      <c r="T123" s="34"/>
      <c r="U123" s="35" t="s">
        <v>65</v>
      </c>
      <c r="V123" s="157">
        <v>0</v>
      </c>
      <c r="W123" s="158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20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204"/>
      <c r="N124" s="169" t="s">
        <v>66</v>
      </c>
      <c r="O124" s="170"/>
      <c r="P124" s="170"/>
      <c r="Q124" s="170"/>
      <c r="R124" s="170"/>
      <c r="S124" s="170"/>
      <c r="T124" s="171"/>
      <c r="U124" s="37" t="s">
        <v>65</v>
      </c>
      <c r="V124" s="159">
        <f>IFERROR(SUM(V123:V123),"0")</f>
        <v>0</v>
      </c>
      <c r="W124" s="159">
        <f>IFERROR(SUM(W123:W123),"0")</f>
        <v>0</v>
      </c>
      <c r="X124" s="159">
        <f>IFERROR(IF(X123="",0,X123),"0")</f>
        <v>0</v>
      </c>
      <c r="Y124" s="160"/>
      <c r="Z124" s="160"/>
    </row>
    <row r="125" spans="1:53" x14ac:dyDescent="0.2">
      <c r="A125" s="173"/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204"/>
      <c r="N125" s="169" t="s">
        <v>66</v>
      </c>
      <c r="O125" s="170"/>
      <c r="P125" s="170"/>
      <c r="Q125" s="170"/>
      <c r="R125" s="170"/>
      <c r="S125" s="170"/>
      <c r="T125" s="171"/>
      <c r="U125" s="37" t="s">
        <v>67</v>
      </c>
      <c r="V125" s="159">
        <f>IFERROR(SUMPRODUCT(V123:V123*H123:H123),"0")</f>
        <v>0</v>
      </c>
      <c r="W125" s="159">
        <f>IFERROR(SUMPRODUCT(W123:W123*H123:H123),"0")</f>
        <v>0</v>
      </c>
      <c r="X125" s="37"/>
      <c r="Y125" s="160"/>
      <c r="Z125" s="160"/>
    </row>
    <row r="126" spans="1:53" ht="16.5" customHeight="1" x14ac:dyDescent="0.25">
      <c r="A126" s="205" t="s">
        <v>191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3"/>
      <c r="Z126" s="153"/>
    </row>
    <row r="127" spans="1:53" ht="14.25" customHeight="1" x14ac:dyDescent="0.25">
      <c r="A127" s="172" t="s">
        <v>192</v>
      </c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52"/>
      <c r="Z127" s="152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74">
        <v>4607111035639</v>
      </c>
      <c r="E128" s="163"/>
      <c r="F128" s="156">
        <v>0.2</v>
      </c>
      <c r="G128" s="32">
        <v>12</v>
      </c>
      <c r="H128" s="156">
        <v>2.4</v>
      </c>
      <c r="I128" s="156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2"/>
      <c r="P128" s="162"/>
      <c r="Q128" s="162"/>
      <c r="R128" s="163"/>
      <c r="S128" s="34"/>
      <c r="T128" s="34"/>
      <c r="U128" s="35" t="s">
        <v>65</v>
      </c>
      <c r="V128" s="157">
        <v>0</v>
      </c>
      <c r="W128" s="158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74">
        <v>4607111035646</v>
      </c>
      <c r="E129" s="163"/>
      <c r="F129" s="156">
        <v>0.2</v>
      </c>
      <c r="G129" s="32">
        <v>8</v>
      </c>
      <c r="H129" s="156">
        <v>1.6</v>
      </c>
      <c r="I129" s="156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2"/>
      <c r="P129" s="162"/>
      <c r="Q129" s="162"/>
      <c r="R129" s="163"/>
      <c r="S129" s="34"/>
      <c r="T129" s="34"/>
      <c r="U129" s="35" t="s">
        <v>65</v>
      </c>
      <c r="V129" s="157">
        <v>0</v>
      </c>
      <c r="W129" s="158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20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204"/>
      <c r="N130" s="169" t="s">
        <v>66</v>
      </c>
      <c r="O130" s="170"/>
      <c r="P130" s="170"/>
      <c r="Q130" s="170"/>
      <c r="R130" s="170"/>
      <c r="S130" s="170"/>
      <c r="T130" s="171"/>
      <c r="U130" s="37" t="s">
        <v>65</v>
      </c>
      <c r="V130" s="159">
        <f>IFERROR(SUM(V128:V129),"0")</f>
        <v>0</v>
      </c>
      <c r="W130" s="159">
        <f>IFERROR(SUM(W128:W129),"0")</f>
        <v>0</v>
      </c>
      <c r="X130" s="159">
        <f>IFERROR(IF(X128="",0,X128),"0")+IFERROR(IF(X129="",0,X129),"0")</f>
        <v>0</v>
      </c>
      <c r="Y130" s="160"/>
      <c r="Z130" s="160"/>
    </row>
    <row r="131" spans="1:53" x14ac:dyDescent="0.2">
      <c r="A131" s="173"/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204"/>
      <c r="N131" s="169" t="s">
        <v>66</v>
      </c>
      <c r="O131" s="170"/>
      <c r="P131" s="170"/>
      <c r="Q131" s="170"/>
      <c r="R131" s="170"/>
      <c r="S131" s="170"/>
      <c r="T131" s="171"/>
      <c r="U131" s="37" t="s">
        <v>67</v>
      </c>
      <c r="V131" s="159">
        <f>IFERROR(SUMPRODUCT(V128:V129*H128:H129),"0")</f>
        <v>0</v>
      </c>
      <c r="W131" s="159">
        <f>IFERROR(SUMPRODUCT(W128:W129*H128:H129),"0")</f>
        <v>0</v>
      </c>
      <c r="X131" s="37"/>
      <c r="Y131" s="160"/>
      <c r="Z131" s="160"/>
    </row>
    <row r="132" spans="1:53" ht="16.5" customHeight="1" x14ac:dyDescent="0.25">
      <c r="A132" s="205" t="s">
        <v>199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3"/>
      <c r="Z132" s="153"/>
    </row>
    <row r="133" spans="1:53" ht="14.25" customHeight="1" x14ac:dyDescent="0.25">
      <c r="A133" s="172" t="s">
        <v>125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52"/>
      <c r="Z133" s="152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74">
        <v>4607111036124</v>
      </c>
      <c r="E134" s="163"/>
      <c r="F134" s="156">
        <v>0.4</v>
      </c>
      <c r="G134" s="32">
        <v>12</v>
      </c>
      <c r="H134" s="156">
        <v>4.8</v>
      </c>
      <c r="I134" s="156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4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2"/>
      <c r="P134" s="162"/>
      <c r="Q134" s="162"/>
      <c r="R134" s="163"/>
      <c r="S134" s="34"/>
      <c r="T134" s="34"/>
      <c r="U134" s="35" t="s">
        <v>65</v>
      </c>
      <c r="V134" s="157">
        <v>0</v>
      </c>
      <c r="W134" s="158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20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204"/>
      <c r="N135" s="169" t="s">
        <v>66</v>
      </c>
      <c r="O135" s="170"/>
      <c r="P135" s="170"/>
      <c r="Q135" s="170"/>
      <c r="R135" s="170"/>
      <c r="S135" s="170"/>
      <c r="T135" s="171"/>
      <c r="U135" s="37" t="s">
        <v>65</v>
      </c>
      <c r="V135" s="159">
        <f>IFERROR(SUM(V134:V134),"0")</f>
        <v>0</v>
      </c>
      <c r="W135" s="159">
        <f>IFERROR(SUM(W134:W134),"0")</f>
        <v>0</v>
      </c>
      <c r="X135" s="159">
        <f>IFERROR(IF(X134="",0,X134),"0")</f>
        <v>0</v>
      </c>
      <c r="Y135" s="160"/>
      <c r="Z135" s="160"/>
    </row>
    <row r="136" spans="1:53" x14ac:dyDescent="0.2">
      <c r="A136" s="173"/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204"/>
      <c r="N136" s="169" t="s">
        <v>66</v>
      </c>
      <c r="O136" s="170"/>
      <c r="P136" s="170"/>
      <c r="Q136" s="170"/>
      <c r="R136" s="170"/>
      <c r="S136" s="170"/>
      <c r="T136" s="171"/>
      <c r="U136" s="37" t="s">
        <v>67</v>
      </c>
      <c r="V136" s="159">
        <f>IFERROR(SUMPRODUCT(V134:V134*H134:H134),"0")</f>
        <v>0</v>
      </c>
      <c r="W136" s="159">
        <f>IFERROR(SUMPRODUCT(W134:W134*H134:H134),"0")</f>
        <v>0</v>
      </c>
      <c r="X136" s="37"/>
      <c r="Y136" s="160"/>
      <c r="Z136" s="160"/>
    </row>
    <row r="137" spans="1:53" ht="27.75" customHeight="1" x14ac:dyDescent="0.2">
      <c r="A137" s="167" t="s">
        <v>202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48"/>
      <c r="Z137" s="48"/>
    </row>
    <row r="138" spans="1:53" ht="16.5" customHeight="1" x14ac:dyDescent="0.25">
      <c r="A138" s="205" t="s">
        <v>203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3"/>
      <c r="Z138" s="153"/>
    </row>
    <row r="139" spans="1:53" ht="14.25" customHeight="1" x14ac:dyDescent="0.25">
      <c r="A139" s="172" t="s">
        <v>129</v>
      </c>
      <c r="B139" s="173"/>
      <c r="C139" s="173"/>
      <c r="D139" s="173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52"/>
      <c r="Z139" s="152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74">
        <v>4607111037930</v>
      </c>
      <c r="E140" s="163"/>
      <c r="F140" s="156">
        <v>1.8</v>
      </c>
      <c r="G140" s="32">
        <v>1</v>
      </c>
      <c r="H140" s="156">
        <v>1.8</v>
      </c>
      <c r="I140" s="156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64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2"/>
      <c r="P140" s="162"/>
      <c r="Q140" s="162"/>
      <c r="R140" s="163"/>
      <c r="S140" s="34"/>
      <c r="T140" s="34"/>
      <c r="U140" s="35" t="s">
        <v>65</v>
      </c>
      <c r="V140" s="157">
        <v>0</v>
      </c>
      <c r="W140" s="158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20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204"/>
      <c r="N141" s="169" t="s">
        <v>66</v>
      </c>
      <c r="O141" s="170"/>
      <c r="P141" s="170"/>
      <c r="Q141" s="170"/>
      <c r="R141" s="170"/>
      <c r="S141" s="170"/>
      <c r="T141" s="171"/>
      <c r="U141" s="37" t="s">
        <v>65</v>
      </c>
      <c r="V141" s="159">
        <f>IFERROR(SUM(V140:V140),"0")</f>
        <v>0</v>
      </c>
      <c r="W141" s="159">
        <f>IFERROR(SUM(W140:W140),"0")</f>
        <v>0</v>
      </c>
      <c r="X141" s="159">
        <f>IFERROR(IF(X140="",0,X140),"0")</f>
        <v>0</v>
      </c>
      <c r="Y141" s="160"/>
      <c r="Z141" s="160"/>
    </row>
    <row r="142" spans="1:53" x14ac:dyDescent="0.2">
      <c r="A142" s="173"/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204"/>
      <c r="N142" s="169" t="s">
        <v>66</v>
      </c>
      <c r="O142" s="170"/>
      <c r="P142" s="170"/>
      <c r="Q142" s="170"/>
      <c r="R142" s="170"/>
      <c r="S142" s="170"/>
      <c r="T142" s="171"/>
      <c r="U142" s="37" t="s">
        <v>67</v>
      </c>
      <c r="V142" s="159">
        <f>IFERROR(SUMPRODUCT(V140:V140*H140:H140),"0")</f>
        <v>0</v>
      </c>
      <c r="W142" s="159">
        <f>IFERROR(SUMPRODUCT(W140:W140*H140:H140),"0")</f>
        <v>0</v>
      </c>
      <c r="X142" s="37"/>
      <c r="Y142" s="160"/>
      <c r="Z142" s="160"/>
    </row>
    <row r="143" spans="1:53" ht="14.25" customHeight="1" x14ac:dyDescent="0.25">
      <c r="A143" s="172" t="s">
        <v>125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2"/>
      <c r="Z143" s="152"/>
    </row>
    <row r="144" spans="1:53" ht="27" customHeight="1" x14ac:dyDescent="0.25">
      <c r="A144" s="54" t="s">
        <v>206</v>
      </c>
      <c r="B144" s="54" t="s">
        <v>207</v>
      </c>
      <c r="C144" s="31">
        <v>4301135156</v>
      </c>
      <c r="D144" s="174">
        <v>4607111037275</v>
      </c>
      <c r="E144" s="163"/>
      <c r="F144" s="156">
        <v>3</v>
      </c>
      <c r="G144" s="32">
        <v>1</v>
      </c>
      <c r="H144" s="156">
        <v>3</v>
      </c>
      <c r="I144" s="156">
        <v>3.1920000000000002</v>
      </c>
      <c r="J144" s="32">
        <v>126</v>
      </c>
      <c r="K144" s="32" t="s">
        <v>73</v>
      </c>
      <c r="L144" s="33" t="s">
        <v>64</v>
      </c>
      <c r="M144" s="32">
        <v>180</v>
      </c>
      <c r="N144" s="16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O144" s="162"/>
      <c r="P144" s="162"/>
      <c r="Q144" s="162"/>
      <c r="R144" s="163"/>
      <c r="S144" s="34"/>
      <c r="T144" s="34"/>
      <c r="U144" s="35" t="s">
        <v>65</v>
      </c>
      <c r="V144" s="157">
        <v>0</v>
      </c>
      <c r="W144" s="158">
        <f>IFERROR(IF(V144="","",V144),"")</f>
        <v>0</v>
      </c>
      <c r="X144" s="36">
        <f>IFERROR(IF(V144="","",V144*0.00936),"")</f>
        <v>0</v>
      </c>
      <c r="Y144" s="56"/>
      <c r="Z144" s="57"/>
      <c r="AD144" s="61"/>
      <c r="BA144" s="111" t="s">
        <v>74</v>
      </c>
    </row>
    <row r="145" spans="1:53" ht="27" customHeight="1" x14ac:dyDescent="0.25">
      <c r="A145" s="54" t="s">
        <v>208</v>
      </c>
      <c r="B145" s="54" t="s">
        <v>209</v>
      </c>
      <c r="C145" s="31">
        <v>4301135177</v>
      </c>
      <c r="D145" s="174">
        <v>4607111037862</v>
      </c>
      <c r="E145" s="163"/>
      <c r="F145" s="156">
        <v>1.8</v>
      </c>
      <c r="G145" s="32">
        <v>1</v>
      </c>
      <c r="H145" s="156">
        <v>1.8</v>
      </c>
      <c r="I145" s="156">
        <v>1.9119999999999999</v>
      </c>
      <c r="J145" s="32">
        <v>234</v>
      </c>
      <c r="K145" s="32" t="s">
        <v>119</v>
      </c>
      <c r="L145" s="33" t="s">
        <v>64</v>
      </c>
      <c r="M145" s="32">
        <v>180</v>
      </c>
      <c r="N145" s="26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5" s="162"/>
      <c r="P145" s="162"/>
      <c r="Q145" s="162"/>
      <c r="R145" s="163"/>
      <c r="S145" s="34"/>
      <c r="T145" s="34"/>
      <c r="U145" s="35" t="s">
        <v>65</v>
      </c>
      <c r="V145" s="157">
        <v>33</v>
      </c>
      <c r="W145" s="158">
        <f>IFERROR(IF(V145="","",V145),"")</f>
        <v>33</v>
      </c>
      <c r="X145" s="36">
        <f>IFERROR(IF(V145="","",V145*0.00502),"")</f>
        <v>0.16566</v>
      </c>
      <c r="Y145" s="56"/>
      <c r="Z145" s="57"/>
      <c r="AD145" s="61"/>
      <c r="BA145" s="112" t="s">
        <v>74</v>
      </c>
    </row>
    <row r="146" spans="1:53" x14ac:dyDescent="0.2">
      <c r="A146" s="203"/>
      <c r="B146" s="173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/>
      <c r="M146" s="204"/>
      <c r="N146" s="169" t="s">
        <v>66</v>
      </c>
      <c r="O146" s="170"/>
      <c r="P146" s="170"/>
      <c r="Q146" s="170"/>
      <c r="R146" s="170"/>
      <c r="S146" s="170"/>
      <c r="T146" s="171"/>
      <c r="U146" s="37" t="s">
        <v>65</v>
      </c>
      <c r="V146" s="159">
        <f>IFERROR(SUM(V144:V145),"0")</f>
        <v>33</v>
      </c>
      <c r="W146" s="159">
        <f>IFERROR(SUM(W144:W145),"0")</f>
        <v>33</v>
      </c>
      <c r="X146" s="159">
        <f>IFERROR(IF(X144="",0,X144),"0")+IFERROR(IF(X145="",0,X145),"0")</f>
        <v>0.16566</v>
      </c>
      <c r="Y146" s="160"/>
      <c r="Z146" s="160"/>
    </row>
    <row r="147" spans="1:53" x14ac:dyDescent="0.2">
      <c r="A147" s="173"/>
      <c r="B147" s="173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/>
      <c r="M147" s="204"/>
      <c r="N147" s="169" t="s">
        <v>66</v>
      </c>
      <c r="O147" s="170"/>
      <c r="P147" s="170"/>
      <c r="Q147" s="170"/>
      <c r="R147" s="170"/>
      <c r="S147" s="170"/>
      <c r="T147" s="171"/>
      <c r="U147" s="37" t="s">
        <v>67</v>
      </c>
      <c r="V147" s="159">
        <f>IFERROR(SUMPRODUCT(V144:V145*H144:H145),"0")</f>
        <v>59.4</v>
      </c>
      <c r="W147" s="159">
        <f>IFERROR(SUMPRODUCT(W144:W145*H144:H145),"0")</f>
        <v>59.4</v>
      </c>
      <c r="X147" s="37"/>
      <c r="Y147" s="160"/>
      <c r="Z147" s="160"/>
    </row>
    <row r="148" spans="1:53" ht="16.5" customHeight="1" x14ac:dyDescent="0.25">
      <c r="A148" s="205" t="s">
        <v>210</v>
      </c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53"/>
      <c r="Z148" s="153"/>
    </row>
    <row r="149" spans="1:53" ht="14.25" customHeight="1" x14ac:dyDescent="0.25">
      <c r="A149" s="172" t="s">
        <v>192</v>
      </c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52"/>
      <c r="Z149" s="152"/>
    </row>
    <row r="150" spans="1:53" ht="16.5" customHeight="1" x14ac:dyDescent="0.25">
      <c r="A150" s="54" t="s">
        <v>211</v>
      </c>
      <c r="B150" s="54" t="s">
        <v>212</v>
      </c>
      <c r="C150" s="31">
        <v>4301071010</v>
      </c>
      <c r="D150" s="174">
        <v>4607111037701</v>
      </c>
      <c r="E150" s="163"/>
      <c r="F150" s="156">
        <v>5</v>
      </c>
      <c r="G150" s="32">
        <v>1</v>
      </c>
      <c r="H150" s="156">
        <v>5</v>
      </c>
      <c r="I150" s="156">
        <v>5.2</v>
      </c>
      <c r="J150" s="32">
        <v>144</v>
      </c>
      <c r="K150" s="32" t="s">
        <v>63</v>
      </c>
      <c r="L150" s="33" t="s">
        <v>64</v>
      </c>
      <c r="M150" s="32">
        <v>180</v>
      </c>
      <c r="N150" s="25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0" s="162"/>
      <c r="P150" s="162"/>
      <c r="Q150" s="162"/>
      <c r="R150" s="163"/>
      <c r="S150" s="34"/>
      <c r="T150" s="34"/>
      <c r="U150" s="35" t="s">
        <v>65</v>
      </c>
      <c r="V150" s="157">
        <v>0</v>
      </c>
      <c r="W150" s="158">
        <f>IFERROR(IF(V150="","",V150),"")</f>
        <v>0</v>
      </c>
      <c r="X150" s="36">
        <f>IFERROR(IF(V150="","",V150*0.00866),"")</f>
        <v>0</v>
      </c>
      <c r="Y150" s="56"/>
      <c r="Z150" s="57"/>
      <c r="AD150" s="61"/>
      <c r="BA150" s="113" t="s">
        <v>74</v>
      </c>
    </row>
    <row r="151" spans="1:53" x14ac:dyDescent="0.2">
      <c r="A151" s="20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/>
      <c r="M151" s="204"/>
      <c r="N151" s="169" t="s">
        <v>66</v>
      </c>
      <c r="O151" s="170"/>
      <c r="P151" s="170"/>
      <c r="Q151" s="170"/>
      <c r="R151" s="170"/>
      <c r="S151" s="170"/>
      <c r="T151" s="171"/>
      <c r="U151" s="37" t="s">
        <v>65</v>
      </c>
      <c r="V151" s="159">
        <f>IFERROR(SUM(V150:V150),"0")</f>
        <v>0</v>
      </c>
      <c r="W151" s="159">
        <f>IFERROR(SUM(W150:W150),"0")</f>
        <v>0</v>
      </c>
      <c r="X151" s="159">
        <f>IFERROR(IF(X150="",0,X150),"0")</f>
        <v>0</v>
      </c>
      <c r="Y151" s="160"/>
      <c r="Z151" s="160"/>
    </row>
    <row r="152" spans="1:53" x14ac:dyDescent="0.2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/>
      <c r="M152" s="204"/>
      <c r="N152" s="169" t="s">
        <v>66</v>
      </c>
      <c r="O152" s="170"/>
      <c r="P152" s="170"/>
      <c r="Q152" s="170"/>
      <c r="R152" s="170"/>
      <c r="S152" s="170"/>
      <c r="T152" s="171"/>
      <c r="U152" s="37" t="s">
        <v>67</v>
      </c>
      <c r="V152" s="159">
        <f>IFERROR(SUMPRODUCT(V150:V150*H150:H150),"0")</f>
        <v>0</v>
      </c>
      <c r="W152" s="159">
        <f>IFERROR(SUMPRODUCT(W150:W150*H150:H150),"0")</f>
        <v>0</v>
      </c>
      <c r="X152" s="37"/>
      <c r="Y152" s="160"/>
      <c r="Z152" s="160"/>
    </row>
    <row r="153" spans="1:53" ht="16.5" customHeight="1" x14ac:dyDescent="0.25">
      <c r="A153" s="205" t="s">
        <v>213</v>
      </c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53"/>
      <c r="Z153" s="153"/>
    </row>
    <row r="154" spans="1:53" ht="14.25" customHeight="1" x14ac:dyDescent="0.25">
      <c r="A154" s="172" t="s">
        <v>60</v>
      </c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52"/>
      <c r="Z154" s="152"/>
    </row>
    <row r="155" spans="1:53" ht="16.5" customHeight="1" x14ac:dyDescent="0.25">
      <c r="A155" s="54" t="s">
        <v>214</v>
      </c>
      <c r="B155" s="54" t="s">
        <v>215</v>
      </c>
      <c r="C155" s="31">
        <v>4301070871</v>
      </c>
      <c r="D155" s="174">
        <v>4607111036384</v>
      </c>
      <c r="E155" s="163"/>
      <c r="F155" s="156">
        <v>1</v>
      </c>
      <c r="G155" s="32">
        <v>5</v>
      </c>
      <c r="H155" s="156">
        <v>5</v>
      </c>
      <c r="I155" s="156">
        <v>5.2530000000000001</v>
      </c>
      <c r="J155" s="32">
        <v>144</v>
      </c>
      <c r="K155" s="32" t="s">
        <v>63</v>
      </c>
      <c r="L155" s="33" t="s">
        <v>64</v>
      </c>
      <c r="M155" s="32">
        <v>90</v>
      </c>
      <c r="N155" s="177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5" s="162"/>
      <c r="P155" s="162"/>
      <c r="Q155" s="162"/>
      <c r="R155" s="163"/>
      <c r="S155" s="34"/>
      <c r="T155" s="34"/>
      <c r="U155" s="35" t="s">
        <v>65</v>
      </c>
      <c r="V155" s="157">
        <v>0</v>
      </c>
      <c r="W155" s="158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4301070858</v>
      </c>
      <c r="D156" s="174">
        <v>4607111036193</v>
      </c>
      <c r="E156" s="163"/>
      <c r="F156" s="156">
        <v>1</v>
      </c>
      <c r="G156" s="32">
        <v>5</v>
      </c>
      <c r="H156" s="156">
        <v>5</v>
      </c>
      <c r="I156" s="156">
        <v>5.2750000000000004</v>
      </c>
      <c r="J156" s="32">
        <v>144</v>
      </c>
      <c r="K156" s="32" t="s">
        <v>63</v>
      </c>
      <c r="L156" s="33" t="s">
        <v>64</v>
      </c>
      <c r="M156" s="32">
        <v>90</v>
      </c>
      <c r="N156" s="32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6" s="162"/>
      <c r="P156" s="162"/>
      <c r="Q156" s="162"/>
      <c r="R156" s="163"/>
      <c r="S156" s="34"/>
      <c r="T156" s="34"/>
      <c r="U156" s="35" t="s">
        <v>65</v>
      </c>
      <c r="V156" s="157">
        <v>0</v>
      </c>
      <c r="W156" s="158">
        <f>IFERROR(IF(V156="","",V156),"")</f>
        <v>0</v>
      </c>
      <c r="X156" s="36">
        <f>IFERROR(IF(V156="","",V156*0.00866),"")</f>
        <v>0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4301070827</v>
      </c>
      <c r="D157" s="174">
        <v>4607111036216</v>
      </c>
      <c r="E157" s="163"/>
      <c r="F157" s="156">
        <v>1</v>
      </c>
      <c r="G157" s="32">
        <v>5</v>
      </c>
      <c r="H157" s="156">
        <v>5</v>
      </c>
      <c r="I157" s="156">
        <v>5.266</v>
      </c>
      <c r="J157" s="32">
        <v>144</v>
      </c>
      <c r="K157" s="32" t="s">
        <v>63</v>
      </c>
      <c r="L157" s="33" t="s">
        <v>64</v>
      </c>
      <c r="M157" s="32">
        <v>90</v>
      </c>
      <c r="N157" s="18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7" s="162"/>
      <c r="P157" s="162"/>
      <c r="Q157" s="162"/>
      <c r="R157" s="163"/>
      <c r="S157" s="34"/>
      <c r="T157" s="34"/>
      <c r="U157" s="35" t="s">
        <v>65</v>
      </c>
      <c r="V157" s="157">
        <v>88</v>
      </c>
      <c r="W157" s="158">
        <f>IFERROR(IF(V157="","",V157),"")</f>
        <v>88</v>
      </c>
      <c r="X157" s="36">
        <f>IFERROR(IF(V157="","",V157*0.00866),"")</f>
        <v>0.76207999999999998</v>
      </c>
      <c r="Y157" s="56"/>
      <c r="Z157" s="57"/>
      <c r="AD157" s="61"/>
      <c r="BA157" s="116" t="s">
        <v>1</v>
      </c>
    </row>
    <row r="158" spans="1:53" ht="27" customHeight="1" x14ac:dyDescent="0.25">
      <c r="A158" s="54" t="s">
        <v>220</v>
      </c>
      <c r="B158" s="54" t="s">
        <v>221</v>
      </c>
      <c r="C158" s="31">
        <v>4301070911</v>
      </c>
      <c r="D158" s="174">
        <v>4607111036278</v>
      </c>
      <c r="E158" s="163"/>
      <c r="F158" s="156">
        <v>1</v>
      </c>
      <c r="G158" s="32">
        <v>5</v>
      </c>
      <c r="H158" s="156">
        <v>5</v>
      </c>
      <c r="I158" s="156">
        <v>5.2830000000000004</v>
      </c>
      <c r="J158" s="32">
        <v>84</v>
      </c>
      <c r="K158" s="32" t="s">
        <v>63</v>
      </c>
      <c r="L158" s="33" t="s">
        <v>64</v>
      </c>
      <c r="M158" s="32">
        <v>120</v>
      </c>
      <c r="N158" s="27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8" s="162"/>
      <c r="P158" s="162"/>
      <c r="Q158" s="162"/>
      <c r="R158" s="163"/>
      <c r="S158" s="34"/>
      <c r="T158" s="34"/>
      <c r="U158" s="35" t="s">
        <v>65</v>
      </c>
      <c r="V158" s="157">
        <v>0</v>
      </c>
      <c r="W158" s="158">
        <f>IFERROR(IF(V158="","",V158),"")</f>
        <v>0</v>
      </c>
      <c r="X158" s="36">
        <f>IFERROR(IF(V158="","",V158*0.0155),"")</f>
        <v>0</v>
      </c>
      <c r="Y158" s="56"/>
      <c r="Z158" s="57"/>
      <c r="AD158" s="61"/>
      <c r="BA158" s="117" t="s">
        <v>1</v>
      </c>
    </row>
    <row r="159" spans="1:53" x14ac:dyDescent="0.2">
      <c r="A159" s="203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204"/>
      <c r="N159" s="169" t="s">
        <v>66</v>
      </c>
      <c r="O159" s="170"/>
      <c r="P159" s="170"/>
      <c r="Q159" s="170"/>
      <c r="R159" s="170"/>
      <c r="S159" s="170"/>
      <c r="T159" s="171"/>
      <c r="U159" s="37" t="s">
        <v>65</v>
      </c>
      <c r="V159" s="159">
        <f>IFERROR(SUM(V155:V158),"0")</f>
        <v>88</v>
      </c>
      <c r="W159" s="159">
        <f>IFERROR(SUM(W155:W158),"0")</f>
        <v>88</v>
      </c>
      <c r="X159" s="159">
        <f>IFERROR(IF(X155="",0,X155),"0")+IFERROR(IF(X156="",0,X156),"0")+IFERROR(IF(X157="",0,X157),"0")+IFERROR(IF(X158="",0,X158),"0")</f>
        <v>0.76207999999999998</v>
      </c>
      <c r="Y159" s="160"/>
      <c r="Z159" s="160"/>
    </row>
    <row r="160" spans="1:53" x14ac:dyDescent="0.2">
      <c r="A160" s="173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204"/>
      <c r="N160" s="169" t="s">
        <v>66</v>
      </c>
      <c r="O160" s="170"/>
      <c r="P160" s="170"/>
      <c r="Q160" s="170"/>
      <c r="R160" s="170"/>
      <c r="S160" s="170"/>
      <c r="T160" s="171"/>
      <c r="U160" s="37" t="s">
        <v>67</v>
      </c>
      <c r="V160" s="159">
        <f>IFERROR(SUMPRODUCT(V155:V158*H155:H158),"0")</f>
        <v>440</v>
      </c>
      <c r="W160" s="159">
        <f>IFERROR(SUMPRODUCT(W155:W158*H155:H158),"0")</f>
        <v>440</v>
      </c>
      <c r="X160" s="37"/>
      <c r="Y160" s="160"/>
      <c r="Z160" s="160"/>
    </row>
    <row r="161" spans="1:53" ht="14.25" customHeight="1" x14ac:dyDescent="0.25">
      <c r="A161" s="172" t="s">
        <v>222</v>
      </c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52"/>
      <c r="Z161" s="152"/>
    </row>
    <row r="162" spans="1:53" ht="27" customHeight="1" x14ac:dyDescent="0.25">
      <c r="A162" s="54" t="s">
        <v>223</v>
      </c>
      <c r="B162" s="54" t="s">
        <v>224</v>
      </c>
      <c r="C162" s="31">
        <v>4301080153</v>
      </c>
      <c r="D162" s="174">
        <v>4607111036827</v>
      </c>
      <c r="E162" s="163"/>
      <c r="F162" s="156">
        <v>1</v>
      </c>
      <c r="G162" s="32">
        <v>5</v>
      </c>
      <c r="H162" s="156">
        <v>5</v>
      </c>
      <c r="I162" s="156">
        <v>5.2</v>
      </c>
      <c r="J162" s="32">
        <v>144</v>
      </c>
      <c r="K162" s="32" t="s">
        <v>63</v>
      </c>
      <c r="L162" s="33" t="s">
        <v>64</v>
      </c>
      <c r="M162" s="32">
        <v>90</v>
      </c>
      <c r="N162" s="2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2" s="162"/>
      <c r="P162" s="162"/>
      <c r="Q162" s="162"/>
      <c r="R162" s="163"/>
      <c r="S162" s="34"/>
      <c r="T162" s="34"/>
      <c r="U162" s="35" t="s">
        <v>65</v>
      </c>
      <c r="V162" s="157">
        <v>0</v>
      </c>
      <c r="W162" s="158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ht="27" customHeight="1" x14ac:dyDescent="0.25">
      <c r="A163" s="54" t="s">
        <v>225</v>
      </c>
      <c r="B163" s="54" t="s">
        <v>226</v>
      </c>
      <c r="C163" s="31">
        <v>4301080154</v>
      </c>
      <c r="D163" s="174">
        <v>4607111036834</v>
      </c>
      <c r="E163" s="163"/>
      <c r="F163" s="156">
        <v>1</v>
      </c>
      <c r="G163" s="32">
        <v>5</v>
      </c>
      <c r="H163" s="156">
        <v>5</v>
      </c>
      <c r="I163" s="156">
        <v>5.2530000000000001</v>
      </c>
      <c r="J163" s="32">
        <v>144</v>
      </c>
      <c r="K163" s="32" t="s">
        <v>63</v>
      </c>
      <c r="L163" s="33" t="s">
        <v>64</v>
      </c>
      <c r="M163" s="32">
        <v>90</v>
      </c>
      <c r="N163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3" s="162"/>
      <c r="P163" s="162"/>
      <c r="Q163" s="162"/>
      <c r="R163" s="163"/>
      <c r="S163" s="34"/>
      <c r="T163" s="34"/>
      <c r="U163" s="35" t="s">
        <v>65</v>
      </c>
      <c r="V163" s="157">
        <v>0</v>
      </c>
      <c r="W163" s="158">
        <f>IFERROR(IF(V163="","",V163),"")</f>
        <v>0</v>
      </c>
      <c r="X163" s="36">
        <f>IFERROR(IF(V163="","",V163*0.00866),"")</f>
        <v>0</v>
      </c>
      <c r="Y163" s="56"/>
      <c r="Z163" s="57"/>
      <c r="AD163" s="61"/>
      <c r="BA163" s="119" t="s">
        <v>1</v>
      </c>
    </row>
    <row r="164" spans="1:53" x14ac:dyDescent="0.2">
      <c r="A164" s="20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3"/>
      <c r="M164" s="204"/>
      <c r="N164" s="169" t="s">
        <v>66</v>
      </c>
      <c r="O164" s="170"/>
      <c r="P164" s="170"/>
      <c r="Q164" s="170"/>
      <c r="R164" s="170"/>
      <c r="S164" s="170"/>
      <c r="T164" s="171"/>
      <c r="U164" s="37" t="s">
        <v>65</v>
      </c>
      <c r="V164" s="159">
        <f>IFERROR(SUM(V162:V163),"0")</f>
        <v>0</v>
      </c>
      <c r="W164" s="159">
        <f>IFERROR(SUM(W162:W163),"0")</f>
        <v>0</v>
      </c>
      <c r="X164" s="159">
        <f>IFERROR(IF(X162="",0,X162),"0")+IFERROR(IF(X163="",0,X163),"0")</f>
        <v>0</v>
      </c>
      <c r="Y164" s="160"/>
      <c r="Z164" s="160"/>
    </row>
    <row r="165" spans="1:53" x14ac:dyDescent="0.2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204"/>
      <c r="N165" s="169" t="s">
        <v>66</v>
      </c>
      <c r="O165" s="170"/>
      <c r="P165" s="170"/>
      <c r="Q165" s="170"/>
      <c r="R165" s="170"/>
      <c r="S165" s="170"/>
      <c r="T165" s="171"/>
      <c r="U165" s="37" t="s">
        <v>67</v>
      </c>
      <c r="V165" s="159">
        <f>IFERROR(SUMPRODUCT(V162:V163*H162:H163),"0")</f>
        <v>0</v>
      </c>
      <c r="W165" s="159">
        <f>IFERROR(SUMPRODUCT(W162:W163*H162:H163),"0")</f>
        <v>0</v>
      </c>
      <c r="X165" s="37"/>
      <c r="Y165" s="160"/>
      <c r="Z165" s="160"/>
    </row>
    <row r="166" spans="1:53" ht="27.75" customHeight="1" x14ac:dyDescent="0.2">
      <c r="A166" s="167" t="s">
        <v>227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48"/>
      <c r="Z166" s="48"/>
    </row>
    <row r="167" spans="1:53" ht="16.5" customHeight="1" x14ac:dyDescent="0.25">
      <c r="A167" s="205" t="s">
        <v>228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53"/>
      <c r="Z167" s="153"/>
    </row>
    <row r="168" spans="1:53" ht="14.25" customHeight="1" x14ac:dyDescent="0.25">
      <c r="A168" s="172" t="s">
        <v>70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2"/>
      <c r="Z168" s="152"/>
    </row>
    <row r="169" spans="1:53" ht="16.5" customHeight="1" x14ac:dyDescent="0.25">
      <c r="A169" s="54" t="s">
        <v>229</v>
      </c>
      <c r="B169" s="54" t="s">
        <v>230</v>
      </c>
      <c r="C169" s="31">
        <v>4301132048</v>
      </c>
      <c r="D169" s="174">
        <v>4607111035721</v>
      </c>
      <c r="E169" s="163"/>
      <c r="F169" s="156">
        <v>0.25</v>
      </c>
      <c r="G169" s="32">
        <v>12</v>
      </c>
      <c r="H169" s="156">
        <v>3</v>
      </c>
      <c r="I169" s="156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7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9" s="162"/>
      <c r="P169" s="162"/>
      <c r="Q169" s="162"/>
      <c r="R169" s="163"/>
      <c r="S169" s="34"/>
      <c r="T169" s="34"/>
      <c r="U169" s="35" t="s">
        <v>65</v>
      </c>
      <c r="V169" s="157">
        <v>100</v>
      </c>
      <c r="W169" s="158">
        <f>IFERROR(IF(V169="","",V169),"")</f>
        <v>100</v>
      </c>
      <c r="X169" s="36">
        <f>IFERROR(IF(V169="","",V169*0.01788),"")</f>
        <v>1.788</v>
      </c>
      <c r="Y169" s="56"/>
      <c r="Z169" s="57"/>
      <c r="AD169" s="61"/>
      <c r="BA169" s="120" t="s">
        <v>74</v>
      </c>
    </row>
    <row r="170" spans="1:53" ht="27" customHeight="1" x14ac:dyDescent="0.25">
      <c r="A170" s="54" t="s">
        <v>231</v>
      </c>
      <c r="B170" s="54" t="s">
        <v>232</v>
      </c>
      <c r="C170" s="31">
        <v>4301132046</v>
      </c>
      <c r="D170" s="174">
        <v>4607111035691</v>
      </c>
      <c r="E170" s="163"/>
      <c r="F170" s="156">
        <v>0.25</v>
      </c>
      <c r="G170" s="32">
        <v>12</v>
      </c>
      <c r="H170" s="156">
        <v>3</v>
      </c>
      <c r="I170" s="156">
        <v>3.3879999999999999</v>
      </c>
      <c r="J170" s="32">
        <v>70</v>
      </c>
      <c r="K170" s="32" t="s">
        <v>73</v>
      </c>
      <c r="L170" s="33" t="s">
        <v>64</v>
      </c>
      <c r="M170" s="32">
        <v>180</v>
      </c>
      <c r="N170" s="1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0" s="162"/>
      <c r="P170" s="162"/>
      <c r="Q170" s="162"/>
      <c r="R170" s="163"/>
      <c r="S170" s="34"/>
      <c r="T170" s="34"/>
      <c r="U170" s="35" t="s">
        <v>65</v>
      </c>
      <c r="V170" s="157">
        <v>75</v>
      </c>
      <c r="W170" s="158">
        <f>IFERROR(IF(V170="","",V170),"")</f>
        <v>75</v>
      </c>
      <c r="X170" s="36">
        <f>IFERROR(IF(V170="","",V170*0.01788),"")</f>
        <v>1.341</v>
      </c>
      <c r="Y170" s="56"/>
      <c r="Z170" s="57"/>
      <c r="AD170" s="61"/>
      <c r="BA170" s="121" t="s">
        <v>74</v>
      </c>
    </row>
    <row r="171" spans="1:53" x14ac:dyDescent="0.2">
      <c r="A171" s="20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204"/>
      <c r="N171" s="169" t="s">
        <v>66</v>
      </c>
      <c r="O171" s="170"/>
      <c r="P171" s="170"/>
      <c r="Q171" s="170"/>
      <c r="R171" s="170"/>
      <c r="S171" s="170"/>
      <c r="T171" s="171"/>
      <c r="U171" s="37" t="s">
        <v>65</v>
      </c>
      <c r="V171" s="159">
        <f>IFERROR(SUM(V169:V170),"0")</f>
        <v>175</v>
      </c>
      <c r="W171" s="159">
        <f>IFERROR(SUM(W169:W170),"0")</f>
        <v>175</v>
      </c>
      <c r="X171" s="159">
        <f>IFERROR(IF(X169="",0,X169),"0")+IFERROR(IF(X170="",0,X170),"0")</f>
        <v>3.129</v>
      </c>
      <c r="Y171" s="160"/>
      <c r="Z171" s="160"/>
    </row>
    <row r="172" spans="1:53" x14ac:dyDescent="0.2">
      <c r="A172" s="173"/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204"/>
      <c r="N172" s="169" t="s">
        <v>66</v>
      </c>
      <c r="O172" s="170"/>
      <c r="P172" s="170"/>
      <c r="Q172" s="170"/>
      <c r="R172" s="170"/>
      <c r="S172" s="170"/>
      <c r="T172" s="171"/>
      <c r="U172" s="37" t="s">
        <v>67</v>
      </c>
      <c r="V172" s="159">
        <f>IFERROR(SUMPRODUCT(V169:V170*H169:H170),"0")</f>
        <v>525</v>
      </c>
      <c r="W172" s="159">
        <f>IFERROR(SUMPRODUCT(W169:W170*H169:H170),"0")</f>
        <v>525</v>
      </c>
      <c r="X172" s="37"/>
      <c r="Y172" s="160"/>
      <c r="Z172" s="160"/>
    </row>
    <row r="173" spans="1:53" ht="16.5" customHeight="1" x14ac:dyDescent="0.25">
      <c r="A173" s="205" t="s">
        <v>233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3"/>
      <c r="Z173" s="153"/>
    </row>
    <row r="174" spans="1:53" ht="14.25" customHeight="1" x14ac:dyDescent="0.25">
      <c r="A174" s="172" t="s">
        <v>233</v>
      </c>
      <c r="B174" s="173"/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52"/>
      <c r="Z174" s="152"/>
    </row>
    <row r="175" spans="1:53" ht="27" customHeight="1" x14ac:dyDescent="0.25">
      <c r="A175" s="54" t="s">
        <v>234</v>
      </c>
      <c r="B175" s="54" t="s">
        <v>235</v>
      </c>
      <c r="C175" s="31">
        <v>4301133002</v>
      </c>
      <c r="D175" s="174">
        <v>4607111035783</v>
      </c>
      <c r="E175" s="163"/>
      <c r="F175" s="156">
        <v>0.2</v>
      </c>
      <c r="G175" s="32">
        <v>8</v>
      </c>
      <c r="H175" s="156">
        <v>1.6</v>
      </c>
      <c r="I175" s="156">
        <v>2.12</v>
      </c>
      <c r="J175" s="32">
        <v>72</v>
      </c>
      <c r="K175" s="32" t="s">
        <v>198</v>
      </c>
      <c r="L175" s="33" t="s">
        <v>64</v>
      </c>
      <c r="M175" s="32">
        <v>180</v>
      </c>
      <c r="N175" s="1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5" s="162"/>
      <c r="P175" s="162"/>
      <c r="Q175" s="162"/>
      <c r="R175" s="163"/>
      <c r="S175" s="34"/>
      <c r="T175" s="34"/>
      <c r="U175" s="35" t="s">
        <v>65</v>
      </c>
      <c r="V175" s="157">
        <v>0</v>
      </c>
      <c r="W175" s="158">
        <f>IFERROR(IF(V175="","",V175),"")</f>
        <v>0</v>
      </c>
      <c r="X175" s="36">
        <f>IFERROR(IF(V175="","",V175*0.01157),"")</f>
        <v>0</v>
      </c>
      <c r="Y175" s="56"/>
      <c r="Z175" s="57"/>
      <c r="AD175" s="61"/>
      <c r="BA175" s="122" t="s">
        <v>74</v>
      </c>
    </row>
    <row r="176" spans="1:53" x14ac:dyDescent="0.2">
      <c r="A176" s="203"/>
      <c r="B176" s="173"/>
      <c r="C176" s="173"/>
      <c r="D176" s="173"/>
      <c r="E176" s="173"/>
      <c r="F176" s="173"/>
      <c r="G176" s="173"/>
      <c r="H176" s="173"/>
      <c r="I176" s="173"/>
      <c r="J176" s="173"/>
      <c r="K176" s="173"/>
      <c r="L176" s="173"/>
      <c r="M176" s="204"/>
      <c r="N176" s="169" t="s">
        <v>66</v>
      </c>
      <c r="O176" s="170"/>
      <c r="P176" s="170"/>
      <c r="Q176" s="170"/>
      <c r="R176" s="170"/>
      <c r="S176" s="170"/>
      <c r="T176" s="171"/>
      <c r="U176" s="37" t="s">
        <v>65</v>
      </c>
      <c r="V176" s="159">
        <f>IFERROR(SUM(V175:V175),"0")</f>
        <v>0</v>
      </c>
      <c r="W176" s="159">
        <f>IFERROR(SUM(W175:W175),"0")</f>
        <v>0</v>
      </c>
      <c r="X176" s="159">
        <f>IFERROR(IF(X175="",0,X175),"0")</f>
        <v>0</v>
      </c>
      <c r="Y176" s="160"/>
      <c r="Z176" s="160"/>
    </row>
    <row r="177" spans="1:53" x14ac:dyDescent="0.2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204"/>
      <c r="N177" s="169" t="s">
        <v>66</v>
      </c>
      <c r="O177" s="170"/>
      <c r="P177" s="170"/>
      <c r="Q177" s="170"/>
      <c r="R177" s="170"/>
      <c r="S177" s="170"/>
      <c r="T177" s="171"/>
      <c r="U177" s="37" t="s">
        <v>67</v>
      </c>
      <c r="V177" s="159">
        <f>IFERROR(SUMPRODUCT(V175:V175*H175:H175),"0")</f>
        <v>0</v>
      </c>
      <c r="W177" s="159">
        <f>IFERROR(SUMPRODUCT(W175:W175*H175:H175),"0")</f>
        <v>0</v>
      </c>
      <c r="X177" s="37"/>
      <c r="Y177" s="160"/>
      <c r="Z177" s="160"/>
    </row>
    <row r="178" spans="1:53" ht="16.5" customHeight="1" x14ac:dyDescent="0.25">
      <c r="A178" s="205" t="s">
        <v>227</v>
      </c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53"/>
      <c r="Z178" s="153"/>
    </row>
    <row r="179" spans="1:53" ht="14.25" customHeight="1" x14ac:dyDescent="0.25">
      <c r="A179" s="172" t="s">
        <v>236</v>
      </c>
      <c r="B179" s="173"/>
      <c r="C179" s="173"/>
      <c r="D179" s="173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52"/>
      <c r="Z179" s="152"/>
    </row>
    <row r="180" spans="1:53" ht="27" customHeight="1" x14ac:dyDescent="0.25">
      <c r="A180" s="54" t="s">
        <v>237</v>
      </c>
      <c r="B180" s="54" t="s">
        <v>238</v>
      </c>
      <c r="C180" s="31">
        <v>4301051319</v>
      </c>
      <c r="D180" s="174">
        <v>4680115881204</v>
      </c>
      <c r="E180" s="163"/>
      <c r="F180" s="156">
        <v>0.33</v>
      </c>
      <c r="G180" s="32">
        <v>6</v>
      </c>
      <c r="H180" s="156">
        <v>1.98</v>
      </c>
      <c r="I180" s="156">
        <v>2.246</v>
      </c>
      <c r="J180" s="32">
        <v>156</v>
      </c>
      <c r="K180" s="32" t="s">
        <v>63</v>
      </c>
      <c r="L180" s="33" t="s">
        <v>239</v>
      </c>
      <c r="M180" s="32">
        <v>365</v>
      </c>
      <c r="N180" s="329" t="s">
        <v>240</v>
      </c>
      <c r="O180" s="162"/>
      <c r="P180" s="162"/>
      <c r="Q180" s="162"/>
      <c r="R180" s="163"/>
      <c r="S180" s="34"/>
      <c r="T180" s="34"/>
      <c r="U180" s="35" t="s">
        <v>65</v>
      </c>
      <c r="V180" s="157">
        <v>0</v>
      </c>
      <c r="W180" s="158">
        <f>IFERROR(IF(V180="","",V180),"")</f>
        <v>0</v>
      </c>
      <c r="X180" s="36">
        <f>IFERROR(IF(V180="","",V180*0.00753),"")</f>
        <v>0</v>
      </c>
      <c r="Y180" s="56"/>
      <c r="Z180" s="57"/>
      <c r="AD180" s="61"/>
      <c r="BA180" s="123" t="s">
        <v>241</v>
      </c>
    </row>
    <row r="181" spans="1:53" x14ac:dyDescent="0.2">
      <c r="A181" s="203"/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204"/>
      <c r="N181" s="169" t="s">
        <v>66</v>
      </c>
      <c r="O181" s="170"/>
      <c r="P181" s="170"/>
      <c r="Q181" s="170"/>
      <c r="R181" s="170"/>
      <c r="S181" s="170"/>
      <c r="T181" s="171"/>
      <c r="U181" s="37" t="s">
        <v>65</v>
      </c>
      <c r="V181" s="159">
        <f>IFERROR(SUM(V180:V180),"0")</f>
        <v>0</v>
      </c>
      <c r="W181" s="159">
        <f>IFERROR(SUM(W180:W180),"0")</f>
        <v>0</v>
      </c>
      <c r="X181" s="159">
        <f>IFERROR(IF(X180="",0,X180),"0")</f>
        <v>0</v>
      </c>
      <c r="Y181" s="160"/>
      <c r="Z181" s="160"/>
    </row>
    <row r="182" spans="1:53" x14ac:dyDescent="0.2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3"/>
      <c r="M182" s="204"/>
      <c r="N182" s="169" t="s">
        <v>66</v>
      </c>
      <c r="O182" s="170"/>
      <c r="P182" s="170"/>
      <c r="Q182" s="170"/>
      <c r="R182" s="170"/>
      <c r="S182" s="170"/>
      <c r="T182" s="171"/>
      <c r="U182" s="37" t="s">
        <v>67</v>
      </c>
      <c r="V182" s="159">
        <f>IFERROR(SUMPRODUCT(V180:V180*H180:H180),"0")</f>
        <v>0</v>
      </c>
      <c r="W182" s="159">
        <f>IFERROR(SUMPRODUCT(W180:W180*H180:H180),"0")</f>
        <v>0</v>
      </c>
      <c r="X182" s="37"/>
      <c r="Y182" s="160"/>
      <c r="Z182" s="160"/>
    </row>
    <row r="183" spans="1:53" ht="27.75" customHeight="1" x14ac:dyDescent="0.2">
      <c r="A183" s="167" t="s">
        <v>242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48"/>
      <c r="Z183" s="48"/>
    </row>
    <row r="184" spans="1:53" ht="16.5" customHeight="1" x14ac:dyDescent="0.25">
      <c r="A184" s="205" t="s">
        <v>243</v>
      </c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53"/>
      <c r="Z184" s="153"/>
    </row>
    <row r="185" spans="1:53" ht="14.25" customHeight="1" x14ac:dyDescent="0.25">
      <c r="A185" s="172" t="s">
        <v>60</v>
      </c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52"/>
      <c r="Z185" s="152"/>
    </row>
    <row r="186" spans="1:53" ht="27" customHeight="1" x14ac:dyDescent="0.25">
      <c r="A186" s="54" t="s">
        <v>244</v>
      </c>
      <c r="B186" s="54" t="s">
        <v>245</v>
      </c>
      <c r="C186" s="31">
        <v>4301070948</v>
      </c>
      <c r="D186" s="174">
        <v>4607111037022</v>
      </c>
      <c r="E186" s="163"/>
      <c r="F186" s="156">
        <v>0.7</v>
      </c>
      <c r="G186" s="32">
        <v>8</v>
      </c>
      <c r="H186" s="156">
        <v>5.6</v>
      </c>
      <c r="I186" s="156">
        <v>5.87</v>
      </c>
      <c r="J186" s="32">
        <v>84</v>
      </c>
      <c r="K186" s="32" t="s">
        <v>63</v>
      </c>
      <c r="L186" s="33" t="s">
        <v>64</v>
      </c>
      <c r="M186" s="32">
        <v>180</v>
      </c>
      <c r="N186" s="18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6" s="162"/>
      <c r="P186" s="162"/>
      <c r="Q186" s="162"/>
      <c r="R186" s="163"/>
      <c r="S186" s="34"/>
      <c r="T186" s="34"/>
      <c r="U186" s="35" t="s">
        <v>65</v>
      </c>
      <c r="V186" s="157">
        <v>83</v>
      </c>
      <c r="W186" s="158">
        <f>IFERROR(IF(V186="","",V186),"")</f>
        <v>83</v>
      </c>
      <c r="X186" s="36">
        <f>IFERROR(IF(V186="","",V186*0.0155),"")</f>
        <v>1.2865</v>
      </c>
      <c r="Y186" s="56"/>
      <c r="Z186" s="57"/>
      <c r="AD186" s="61"/>
      <c r="BA186" s="124" t="s">
        <v>1</v>
      </c>
    </row>
    <row r="187" spans="1:53" x14ac:dyDescent="0.2">
      <c r="A187" s="203"/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204"/>
      <c r="N187" s="169" t="s">
        <v>66</v>
      </c>
      <c r="O187" s="170"/>
      <c r="P187" s="170"/>
      <c r="Q187" s="170"/>
      <c r="R187" s="170"/>
      <c r="S187" s="170"/>
      <c r="T187" s="171"/>
      <c r="U187" s="37" t="s">
        <v>65</v>
      </c>
      <c r="V187" s="159">
        <f>IFERROR(SUM(V186:V186),"0")</f>
        <v>83</v>
      </c>
      <c r="W187" s="159">
        <f>IFERROR(SUM(W186:W186),"0")</f>
        <v>83</v>
      </c>
      <c r="X187" s="159">
        <f>IFERROR(IF(X186="",0,X186),"0")</f>
        <v>1.2865</v>
      </c>
      <c r="Y187" s="160"/>
      <c r="Z187" s="160"/>
    </row>
    <row r="188" spans="1:53" x14ac:dyDescent="0.2">
      <c r="A188" s="173"/>
      <c r="B188" s="173"/>
      <c r="C188" s="173"/>
      <c r="D188" s="173"/>
      <c r="E188" s="173"/>
      <c r="F188" s="173"/>
      <c r="G188" s="173"/>
      <c r="H188" s="173"/>
      <c r="I188" s="173"/>
      <c r="J188" s="173"/>
      <c r="K188" s="173"/>
      <c r="L188" s="173"/>
      <c r="M188" s="204"/>
      <c r="N188" s="169" t="s">
        <v>66</v>
      </c>
      <c r="O188" s="170"/>
      <c r="P188" s="170"/>
      <c r="Q188" s="170"/>
      <c r="R188" s="170"/>
      <c r="S188" s="170"/>
      <c r="T188" s="171"/>
      <c r="U188" s="37" t="s">
        <v>67</v>
      </c>
      <c r="V188" s="159">
        <f>IFERROR(SUMPRODUCT(V186:V186*H186:H186),"0")</f>
        <v>464.79999999999995</v>
      </c>
      <c r="W188" s="159">
        <f>IFERROR(SUMPRODUCT(W186:W186*H186:H186),"0")</f>
        <v>464.79999999999995</v>
      </c>
      <c r="X188" s="37"/>
      <c r="Y188" s="160"/>
      <c r="Z188" s="160"/>
    </row>
    <row r="189" spans="1:53" ht="16.5" customHeight="1" x14ac:dyDescent="0.25">
      <c r="A189" s="205" t="s">
        <v>246</v>
      </c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53"/>
      <c r="Z189" s="153"/>
    </row>
    <row r="190" spans="1:53" ht="14.25" customHeight="1" x14ac:dyDescent="0.25">
      <c r="A190" s="172" t="s">
        <v>60</v>
      </c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52"/>
      <c r="Z190" s="152"/>
    </row>
    <row r="191" spans="1:53" ht="27" customHeight="1" x14ac:dyDescent="0.25">
      <c r="A191" s="54" t="s">
        <v>247</v>
      </c>
      <c r="B191" s="54" t="s">
        <v>248</v>
      </c>
      <c r="C191" s="31">
        <v>4301070966</v>
      </c>
      <c r="D191" s="174">
        <v>4607111038135</v>
      </c>
      <c r="E191" s="163"/>
      <c r="F191" s="156">
        <v>0.7</v>
      </c>
      <c r="G191" s="32">
        <v>8</v>
      </c>
      <c r="H191" s="156">
        <v>5.6</v>
      </c>
      <c r="I191" s="156">
        <v>5.87</v>
      </c>
      <c r="J191" s="32">
        <v>84</v>
      </c>
      <c r="K191" s="32" t="s">
        <v>63</v>
      </c>
      <c r="L191" s="33" t="s">
        <v>64</v>
      </c>
      <c r="M191" s="32">
        <v>180</v>
      </c>
      <c r="N191" s="218" t="s">
        <v>249</v>
      </c>
      <c r="O191" s="162"/>
      <c r="P191" s="162"/>
      <c r="Q191" s="162"/>
      <c r="R191" s="163"/>
      <c r="S191" s="34"/>
      <c r="T191" s="34"/>
      <c r="U191" s="35" t="s">
        <v>65</v>
      </c>
      <c r="V191" s="157">
        <v>0</v>
      </c>
      <c r="W191" s="158">
        <f>IFERROR(IF(V191="","",V191),"")</f>
        <v>0</v>
      </c>
      <c r="X191" s="36">
        <f>IFERROR(IF(V191="","",V191*0.0155),"")</f>
        <v>0</v>
      </c>
      <c r="Y191" s="56"/>
      <c r="Z191" s="57" t="s">
        <v>250</v>
      </c>
      <c r="AD191" s="61"/>
      <c r="BA191" s="125" t="s">
        <v>1</v>
      </c>
    </row>
    <row r="192" spans="1:53" x14ac:dyDescent="0.2">
      <c r="A192" s="20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204"/>
      <c r="N192" s="169" t="s">
        <v>66</v>
      </c>
      <c r="O192" s="170"/>
      <c r="P192" s="170"/>
      <c r="Q192" s="170"/>
      <c r="R192" s="170"/>
      <c r="S192" s="170"/>
      <c r="T192" s="171"/>
      <c r="U192" s="37" t="s">
        <v>65</v>
      </c>
      <c r="V192" s="159">
        <f>IFERROR(SUM(V191:V191),"0")</f>
        <v>0</v>
      </c>
      <c r="W192" s="159">
        <f>IFERROR(SUM(W191:W191),"0")</f>
        <v>0</v>
      </c>
      <c r="X192" s="159">
        <f>IFERROR(IF(X191="",0,X191),"0")</f>
        <v>0</v>
      </c>
      <c r="Y192" s="160"/>
      <c r="Z192" s="160"/>
    </row>
    <row r="193" spans="1:53" x14ac:dyDescent="0.2">
      <c r="A193" s="173"/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204"/>
      <c r="N193" s="169" t="s">
        <v>66</v>
      </c>
      <c r="O193" s="170"/>
      <c r="P193" s="170"/>
      <c r="Q193" s="170"/>
      <c r="R193" s="170"/>
      <c r="S193" s="170"/>
      <c r="T193" s="171"/>
      <c r="U193" s="37" t="s">
        <v>67</v>
      </c>
      <c r="V193" s="159">
        <f>IFERROR(SUMPRODUCT(V191:V191*H191:H191),"0")</f>
        <v>0</v>
      </c>
      <c r="W193" s="159">
        <f>IFERROR(SUMPRODUCT(W191:W191*H191:H191),"0")</f>
        <v>0</v>
      </c>
      <c r="X193" s="37"/>
      <c r="Y193" s="160"/>
      <c r="Z193" s="160"/>
    </row>
    <row r="194" spans="1:53" ht="16.5" customHeight="1" x14ac:dyDescent="0.25">
      <c r="A194" s="205" t="s">
        <v>251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3"/>
      <c r="Z194" s="153"/>
    </row>
    <row r="195" spans="1:53" ht="14.25" customHeight="1" x14ac:dyDescent="0.25">
      <c r="A195" s="172" t="s">
        <v>60</v>
      </c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52"/>
      <c r="Z195" s="152"/>
    </row>
    <row r="196" spans="1:53" ht="27" customHeight="1" x14ac:dyDescent="0.25">
      <c r="A196" s="54" t="s">
        <v>252</v>
      </c>
      <c r="B196" s="54" t="s">
        <v>253</v>
      </c>
      <c r="C196" s="31">
        <v>4301070915</v>
      </c>
      <c r="D196" s="174">
        <v>4607111035882</v>
      </c>
      <c r="E196" s="163"/>
      <c r="F196" s="156">
        <v>0.43</v>
      </c>
      <c r="G196" s="32">
        <v>16</v>
      </c>
      <c r="H196" s="156">
        <v>6.88</v>
      </c>
      <c r="I196" s="156">
        <v>7.19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2"/>
      <c r="P196" s="162"/>
      <c r="Q196" s="162"/>
      <c r="R196" s="163"/>
      <c r="S196" s="34"/>
      <c r="T196" s="34"/>
      <c r="U196" s="35" t="s">
        <v>65</v>
      </c>
      <c r="V196" s="157">
        <v>0</v>
      </c>
      <c r="W196" s="158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4301070921</v>
      </c>
      <c r="D197" s="174">
        <v>4607111035905</v>
      </c>
      <c r="E197" s="163"/>
      <c r="F197" s="156">
        <v>0.9</v>
      </c>
      <c r="G197" s="32">
        <v>8</v>
      </c>
      <c r="H197" s="156">
        <v>7.2</v>
      </c>
      <c r="I197" s="156">
        <v>7.47</v>
      </c>
      <c r="J197" s="32">
        <v>84</v>
      </c>
      <c r="K197" s="32" t="s">
        <v>63</v>
      </c>
      <c r="L197" s="33" t="s">
        <v>64</v>
      </c>
      <c r="M197" s="32">
        <v>180</v>
      </c>
      <c r="N197" s="2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2"/>
      <c r="P197" s="162"/>
      <c r="Q197" s="162"/>
      <c r="R197" s="163"/>
      <c r="S197" s="34"/>
      <c r="T197" s="34"/>
      <c r="U197" s="35" t="s">
        <v>65</v>
      </c>
      <c r="V197" s="157">
        <v>0</v>
      </c>
      <c r="W197" s="158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4301070917</v>
      </c>
      <c r="D198" s="174">
        <v>4607111035912</v>
      </c>
      <c r="E198" s="163"/>
      <c r="F198" s="156">
        <v>0.43</v>
      </c>
      <c r="G198" s="32">
        <v>16</v>
      </c>
      <c r="H198" s="156">
        <v>6.88</v>
      </c>
      <c r="I198" s="156">
        <v>7.19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2"/>
      <c r="P198" s="162"/>
      <c r="Q198" s="162"/>
      <c r="R198" s="163"/>
      <c r="S198" s="34"/>
      <c r="T198" s="34"/>
      <c r="U198" s="35" t="s">
        <v>65</v>
      </c>
      <c r="V198" s="157">
        <v>0</v>
      </c>
      <c r="W198" s="158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ht="27" customHeight="1" x14ac:dyDescent="0.25">
      <c r="A199" s="54" t="s">
        <v>258</v>
      </c>
      <c r="B199" s="54" t="s">
        <v>259</v>
      </c>
      <c r="C199" s="31">
        <v>4301070920</v>
      </c>
      <c r="D199" s="174">
        <v>4607111035929</v>
      </c>
      <c r="E199" s="163"/>
      <c r="F199" s="156">
        <v>0.9</v>
      </c>
      <c r="G199" s="32">
        <v>8</v>
      </c>
      <c r="H199" s="156">
        <v>7.2</v>
      </c>
      <c r="I199" s="156">
        <v>7.47</v>
      </c>
      <c r="J199" s="32">
        <v>84</v>
      </c>
      <c r="K199" s="32" t="s">
        <v>63</v>
      </c>
      <c r="L199" s="33" t="s">
        <v>64</v>
      </c>
      <c r="M199" s="32">
        <v>180</v>
      </c>
      <c r="N199" s="1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2"/>
      <c r="P199" s="162"/>
      <c r="Q199" s="162"/>
      <c r="R199" s="163"/>
      <c r="S199" s="34"/>
      <c r="T199" s="34"/>
      <c r="U199" s="35" t="s">
        <v>65</v>
      </c>
      <c r="V199" s="157">
        <v>45</v>
      </c>
      <c r="W199" s="158">
        <f>IFERROR(IF(V199="","",V199),"")</f>
        <v>45</v>
      </c>
      <c r="X199" s="36">
        <f>IFERROR(IF(V199="","",V199*0.0155),"")</f>
        <v>0.69750000000000001</v>
      </c>
      <c r="Y199" s="56"/>
      <c r="Z199" s="57"/>
      <c r="AD199" s="61"/>
      <c r="BA199" s="129" t="s">
        <v>1</v>
      </c>
    </row>
    <row r="200" spans="1:53" x14ac:dyDescent="0.2">
      <c r="A200" s="20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204"/>
      <c r="N200" s="169" t="s">
        <v>66</v>
      </c>
      <c r="O200" s="170"/>
      <c r="P200" s="170"/>
      <c r="Q200" s="170"/>
      <c r="R200" s="170"/>
      <c r="S200" s="170"/>
      <c r="T200" s="171"/>
      <c r="U200" s="37" t="s">
        <v>65</v>
      </c>
      <c r="V200" s="159">
        <f>IFERROR(SUM(V196:V199),"0")</f>
        <v>45</v>
      </c>
      <c r="W200" s="159">
        <f>IFERROR(SUM(W196:W199),"0")</f>
        <v>45</v>
      </c>
      <c r="X200" s="159">
        <f>IFERROR(IF(X196="",0,X196),"0")+IFERROR(IF(X197="",0,X197),"0")+IFERROR(IF(X198="",0,X198),"0")+IFERROR(IF(X199="",0,X199),"0")</f>
        <v>0.69750000000000001</v>
      </c>
      <c r="Y200" s="160"/>
      <c r="Z200" s="160"/>
    </row>
    <row r="201" spans="1:53" x14ac:dyDescent="0.2">
      <c r="A201" s="173"/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204"/>
      <c r="N201" s="169" t="s">
        <v>66</v>
      </c>
      <c r="O201" s="170"/>
      <c r="P201" s="170"/>
      <c r="Q201" s="170"/>
      <c r="R201" s="170"/>
      <c r="S201" s="170"/>
      <c r="T201" s="171"/>
      <c r="U201" s="37" t="s">
        <v>67</v>
      </c>
      <c r="V201" s="159">
        <f>IFERROR(SUMPRODUCT(V196:V199*H196:H199),"0")</f>
        <v>324</v>
      </c>
      <c r="W201" s="159">
        <f>IFERROR(SUMPRODUCT(W196:W199*H196:H199),"0")</f>
        <v>324</v>
      </c>
      <c r="X201" s="37"/>
      <c r="Y201" s="160"/>
      <c r="Z201" s="160"/>
    </row>
    <row r="202" spans="1:53" ht="16.5" customHeight="1" x14ac:dyDescent="0.25">
      <c r="A202" s="205" t="s">
        <v>260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3"/>
      <c r="Z202" s="153"/>
    </row>
    <row r="203" spans="1:53" ht="14.25" customHeight="1" x14ac:dyDescent="0.25">
      <c r="A203" s="172" t="s">
        <v>236</v>
      </c>
      <c r="B203" s="173"/>
      <c r="C203" s="173"/>
      <c r="D203" s="173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52"/>
      <c r="Z203" s="152"/>
    </row>
    <row r="204" spans="1:53" ht="27" customHeight="1" x14ac:dyDescent="0.25">
      <c r="A204" s="54" t="s">
        <v>261</v>
      </c>
      <c r="B204" s="54" t="s">
        <v>262</v>
      </c>
      <c r="C204" s="31">
        <v>4301051320</v>
      </c>
      <c r="D204" s="174">
        <v>4680115881334</v>
      </c>
      <c r="E204" s="163"/>
      <c r="F204" s="156">
        <v>0.33</v>
      </c>
      <c r="G204" s="32">
        <v>6</v>
      </c>
      <c r="H204" s="156">
        <v>1.98</v>
      </c>
      <c r="I204" s="156">
        <v>2.27</v>
      </c>
      <c r="J204" s="32">
        <v>156</v>
      </c>
      <c r="K204" s="32" t="s">
        <v>63</v>
      </c>
      <c r="L204" s="33" t="s">
        <v>239</v>
      </c>
      <c r="M204" s="32">
        <v>365</v>
      </c>
      <c r="N204" s="316" t="s">
        <v>263</v>
      </c>
      <c r="O204" s="162"/>
      <c r="P204" s="162"/>
      <c r="Q204" s="162"/>
      <c r="R204" s="163"/>
      <c r="S204" s="34"/>
      <c r="T204" s="34"/>
      <c r="U204" s="35" t="s">
        <v>65</v>
      </c>
      <c r="V204" s="157">
        <v>0</v>
      </c>
      <c r="W204" s="158">
        <f>IFERROR(IF(V204="","",V204),"")</f>
        <v>0</v>
      </c>
      <c r="X204" s="36">
        <f>IFERROR(IF(V204="","",V204*0.00753),"")</f>
        <v>0</v>
      </c>
      <c r="Y204" s="56"/>
      <c r="Z204" s="57"/>
      <c r="AD204" s="61"/>
      <c r="BA204" s="130" t="s">
        <v>241</v>
      </c>
    </row>
    <row r="205" spans="1:53" x14ac:dyDescent="0.2">
      <c r="A205" s="20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204"/>
      <c r="N205" s="169" t="s">
        <v>66</v>
      </c>
      <c r="O205" s="170"/>
      <c r="P205" s="170"/>
      <c r="Q205" s="170"/>
      <c r="R205" s="170"/>
      <c r="S205" s="170"/>
      <c r="T205" s="171"/>
      <c r="U205" s="37" t="s">
        <v>65</v>
      </c>
      <c r="V205" s="159">
        <f>IFERROR(SUM(V204:V204),"0")</f>
        <v>0</v>
      </c>
      <c r="W205" s="159">
        <f>IFERROR(SUM(W204:W204),"0")</f>
        <v>0</v>
      </c>
      <c r="X205" s="159">
        <f>IFERROR(IF(X204="",0,X204),"0")</f>
        <v>0</v>
      </c>
      <c r="Y205" s="160"/>
      <c r="Z205" s="160"/>
    </row>
    <row r="206" spans="1:53" x14ac:dyDescent="0.2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204"/>
      <c r="N206" s="169" t="s">
        <v>66</v>
      </c>
      <c r="O206" s="170"/>
      <c r="P206" s="170"/>
      <c r="Q206" s="170"/>
      <c r="R206" s="170"/>
      <c r="S206" s="170"/>
      <c r="T206" s="171"/>
      <c r="U206" s="37" t="s">
        <v>67</v>
      </c>
      <c r="V206" s="159">
        <f>IFERROR(SUMPRODUCT(V204:V204*H204:H204),"0")</f>
        <v>0</v>
      </c>
      <c r="W206" s="159">
        <f>IFERROR(SUMPRODUCT(W204:W204*H204:H204),"0")</f>
        <v>0</v>
      </c>
      <c r="X206" s="37"/>
      <c r="Y206" s="160"/>
      <c r="Z206" s="160"/>
    </row>
    <row r="207" spans="1:53" ht="16.5" customHeight="1" x14ac:dyDescent="0.25">
      <c r="A207" s="205" t="s">
        <v>264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3"/>
      <c r="Z207" s="153"/>
    </row>
    <row r="208" spans="1:53" ht="14.25" customHeight="1" x14ac:dyDescent="0.25">
      <c r="A208" s="172" t="s">
        <v>60</v>
      </c>
      <c r="B208" s="173"/>
      <c r="C208" s="173"/>
      <c r="D208" s="173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52"/>
      <c r="Z208" s="152"/>
    </row>
    <row r="209" spans="1:53" ht="16.5" customHeight="1" x14ac:dyDescent="0.25">
      <c r="A209" s="54" t="s">
        <v>265</v>
      </c>
      <c r="B209" s="54" t="s">
        <v>266</v>
      </c>
      <c r="C209" s="31">
        <v>4301070874</v>
      </c>
      <c r="D209" s="174">
        <v>4607111035332</v>
      </c>
      <c r="E209" s="163"/>
      <c r="F209" s="156">
        <v>0.43</v>
      </c>
      <c r="G209" s="32">
        <v>16</v>
      </c>
      <c r="H209" s="156">
        <v>6.88</v>
      </c>
      <c r="I209" s="156">
        <v>7.2060000000000004</v>
      </c>
      <c r="J209" s="32">
        <v>84</v>
      </c>
      <c r="K209" s="32" t="s">
        <v>63</v>
      </c>
      <c r="L209" s="33" t="s">
        <v>64</v>
      </c>
      <c r="M209" s="32">
        <v>180</v>
      </c>
      <c r="N209" s="3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2"/>
      <c r="P209" s="162"/>
      <c r="Q209" s="162"/>
      <c r="R209" s="163"/>
      <c r="S209" s="34"/>
      <c r="T209" s="34"/>
      <c r="U209" s="35" t="s">
        <v>65</v>
      </c>
      <c r="V209" s="157">
        <v>0</v>
      </c>
      <c r="W209" s="158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ht="16.5" customHeight="1" x14ac:dyDescent="0.25">
      <c r="A210" s="54" t="s">
        <v>267</v>
      </c>
      <c r="B210" s="54" t="s">
        <v>268</v>
      </c>
      <c r="C210" s="31">
        <v>4301070873</v>
      </c>
      <c r="D210" s="174">
        <v>4607111035080</v>
      </c>
      <c r="E210" s="163"/>
      <c r="F210" s="156">
        <v>0.9</v>
      </c>
      <c r="G210" s="32">
        <v>8</v>
      </c>
      <c r="H210" s="156">
        <v>7.2</v>
      </c>
      <c r="I210" s="156">
        <v>7.47</v>
      </c>
      <c r="J210" s="32">
        <v>84</v>
      </c>
      <c r="K210" s="32" t="s">
        <v>63</v>
      </c>
      <c r="L210" s="33" t="s">
        <v>64</v>
      </c>
      <c r="M210" s="32">
        <v>180</v>
      </c>
      <c r="N210" s="23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2"/>
      <c r="P210" s="162"/>
      <c r="Q210" s="162"/>
      <c r="R210" s="163"/>
      <c r="S210" s="34"/>
      <c r="T210" s="34"/>
      <c r="U210" s="35" t="s">
        <v>65</v>
      </c>
      <c r="V210" s="157">
        <v>50</v>
      </c>
      <c r="W210" s="158">
        <f>IFERROR(IF(V210="","",V210),"")</f>
        <v>50</v>
      </c>
      <c r="X210" s="36">
        <f>IFERROR(IF(V210="","",V210*0.0155),"")</f>
        <v>0.77500000000000002</v>
      </c>
      <c r="Y210" s="56"/>
      <c r="Z210" s="57"/>
      <c r="AD210" s="61"/>
      <c r="BA210" s="132" t="s">
        <v>1</v>
      </c>
    </row>
    <row r="211" spans="1:53" x14ac:dyDescent="0.2">
      <c r="A211" s="20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204"/>
      <c r="N211" s="169" t="s">
        <v>66</v>
      </c>
      <c r="O211" s="170"/>
      <c r="P211" s="170"/>
      <c r="Q211" s="170"/>
      <c r="R211" s="170"/>
      <c r="S211" s="170"/>
      <c r="T211" s="171"/>
      <c r="U211" s="37" t="s">
        <v>65</v>
      </c>
      <c r="V211" s="159">
        <f>IFERROR(SUM(V209:V210),"0")</f>
        <v>50</v>
      </c>
      <c r="W211" s="159">
        <f>IFERROR(SUM(W209:W210),"0")</f>
        <v>50</v>
      </c>
      <c r="X211" s="159">
        <f>IFERROR(IF(X209="",0,X209),"0")+IFERROR(IF(X210="",0,X210),"0")</f>
        <v>0.77500000000000002</v>
      </c>
      <c r="Y211" s="160"/>
      <c r="Z211" s="160"/>
    </row>
    <row r="212" spans="1:53" x14ac:dyDescent="0.2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204"/>
      <c r="N212" s="169" t="s">
        <v>66</v>
      </c>
      <c r="O212" s="170"/>
      <c r="P212" s="170"/>
      <c r="Q212" s="170"/>
      <c r="R212" s="170"/>
      <c r="S212" s="170"/>
      <c r="T212" s="171"/>
      <c r="U212" s="37" t="s">
        <v>67</v>
      </c>
      <c r="V212" s="159">
        <f>IFERROR(SUMPRODUCT(V209:V210*H209:H210),"0")</f>
        <v>360</v>
      </c>
      <c r="W212" s="159">
        <f>IFERROR(SUMPRODUCT(W209:W210*H209:H210),"0")</f>
        <v>360</v>
      </c>
      <c r="X212" s="37"/>
      <c r="Y212" s="160"/>
      <c r="Z212" s="160"/>
    </row>
    <row r="213" spans="1:53" ht="27.75" customHeight="1" x14ac:dyDescent="0.2">
      <c r="A213" s="167" t="s">
        <v>269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48"/>
      <c r="Z213" s="48"/>
    </row>
    <row r="214" spans="1:53" ht="16.5" customHeight="1" x14ac:dyDescent="0.25">
      <c r="A214" s="205" t="s">
        <v>270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3"/>
      <c r="Z214" s="153"/>
    </row>
    <row r="215" spans="1:53" ht="14.25" customHeight="1" x14ac:dyDescent="0.25">
      <c r="A215" s="172" t="s">
        <v>60</v>
      </c>
      <c r="B215" s="173"/>
      <c r="C215" s="173"/>
      <c r="D215" s="173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52"/>
      <c r="Z215" s="152"/>
    </row>
    <row r="216" spans="1:53" ht="27" customHeight="1" x14ac:dyDescent="0.25">
      <c r="A216" s="54" t="s">
        <v>271</v>
      </c>
      <c r="B216" s="54" t="s">
        <v>272</v>
      </c>
      <c r="C216" s="31">
        <v>4301070941</v>
      </c>
      <c r="D216" s="174">
        <v>4607111036162</v>
      </c>
      <c r="E216" s="163"/>
      <c r="F216" s="156">
        <v>0.8</v>
      </c>
      <c r="G216" s="32">
        <v>8</v>
      </c>
      <c r="H216" s="156">
        <v>6.4</v>
      </c>
      <c r="I216" s="156">
        <v>6.6811999999999996</v>
      </c>
      <c r="J216" s="32">
        <v>84</v>
      </c>
      <c r="K216" s="32" t="s">
        <v>63</v>
      </c>
      <c r="L216" s="33" t="s">
        <v>64</v>
      </c>
      <c r="M216" s="32">
        <v>90</v>
      </c>
      <c r="N216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2"/>
      <c r="P216" s="162"/>
      <c r="Q216" s="162"/>
      <c r="R216" s="163"/>
      <c r="S216" s="34"/>
      <c r="T216" s="34"/>
      <c r="U216" s="35" t="s">
        <v>65</v>
      </c>
      <c r="V216" s="157">
        <v>0</v>
      </c>
      <c r="W216" s="158">
        <f>IFERROR(IF(V216="","",V216),"")</f>
        <v>0</v>
      </c>
      <c r="X216" s="36">
        <f>IFERROR(IF(V216="","",V216*0.0155),"")</f>
        <v>0</v>
      </c>
      <c r="Y216" s="56"/>
      <c r="Z216" s="57"/>
      <c r="AD216" s="61"/>
      <c r="BA216" s="133" t="s">
        <v>1</v>
      </c>
    </row>
    <row r="217" spans="1:53" x14ac:dyDescent="0.2">
      <c r="A217" s="20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204"/>
      <c r="N217" s="169" t="s">
        <v>66</v>
      </c>
      <c r="O217" s="170"/>
      <c r="P217" s="170"/>
      <c r="Q217" s="170"/>
      <c r="R217" s="170"/>
      <c r="S217" s="170"/>
      <c r="T217" s="171"/>
      <c r="U217" s="37" t="s">
        <v>65</v>
      </c>
      <c r="V217" s="159">
        <f>IFERROR(SUM(V216:V216),"0")</f>
        <v>0</v>
      </c>
      <c r="W217" s="159">
        <f>IFERROR(SUM(W216:W216),"0")</f>
        <v>0</v>
      </c>
      <c r="X217" s="159">
        <f>IFERROR(IF(X216="",0,X216),"0")</f>
        <v>0</v>
      </c>
      <c r="Y217" s="160"/>
      <c r="Z217" s="160"/>
    </row>
    <row r="218" spans="1:53" x14ac:dyDescent="0.2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3"/>
      <c r="M218" s="204"/>
      <c r="N218" s="169" t="s">
        <v>66</v>
      </c>
      <c r="O218" s="170"/>
      <c r="P218" s="170"/>
      <c r="Q218" s="170"/>
      <c r="R218" s="170"/>
      <c r="S218" s="170"/>
      <c r="T218" s="171"/>
      <c r="U218" s="37" t="s">
        <v>67</v>
      </c>
      <c r="V218" s="159">
        <f>IFERROR(SUMPRODUCT(V216:V216*H216:H216),"0")</f>
        <v>0</v>
      </c>
      <c r="W218" s="159">
        <f>IFERROR(SUMPRODUCT(W216:W216*H216:H216),"0")</f>
        <v>0</v>
      </c>
      <c r="X218" s="37"/>
      <c r="Y218" s="160"/>
      <c r="Z218" s="160"/>
    </row>
    <row r="219" spans="1:53" ht="27.75" customHeight="1" x14ac:dyDescent="0.2">
      <c r="A219" s="167" t="s">
        <v>273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48"/>
      <c r="Z219" s="48"/>
    </row>
    <row r="220" spans="1:53" ht="16.5" customHeight="1" x14ac:dyDescent="0.25">
      <c r="A220" s="205" t="s">
        <v>274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3"/>
      <c r="Z220" s="153"/>
    </row>
    <row r="221" spans="1:53" ht="14.25" customHeight="1" x14ac:dyDescent="0.25">
      <c r="A221" s="172" t="s">
        <v>60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52"/>
      <c r="Z221" s="152"/>
    </row>
    <row r="222" spans="1:53" ht="27" customHeight="1" x14ac:dyDescent="0.25">
      <c r="A222" s="54" t="s">
        <v>275</v>
      </c>
      <c r="B222" s="54" t="s">
        <v>276</v>
      </c>
      <c r="C222" s="31">
        <v>4301070882</v>
      </c>
      <c r="D222" s="174">
        <v>4607111035899</v>
      </c>
      <c r="E222" s="163"/>
      <c r="F222" s="156">
        <v>1</v>
      </c>
      <c r="G222" s="32">
        <v>5</v>
      </c>
      <c r="H222" s="156">
        <v>5</v>
      </c>
      <c r="I222" s="156">
        <v>5.2619999999999996</v>
      </c>
      <c r="J222" s="32">
        <v>84</v>
      </c>
      <c r="K222" s="32" t="s">
        <v>63</v>
      </c>
      <c r="L222" s="33" t="s">
        <v>64</v>
      </c>
      <c r="M222" s="32">
        <v>120</v>
      </c>
      <c r="N222" s="2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2" s="162"/>
      <c r="P222" s="162"/>
      <c r="Q222" s="162"/>
      <c r="R222" s="163"/>
      <c r="S222" s="34"/>
      <c r="T222" s="34"/>
      <c r="U222" s="35" t="s">
        <v>65</v>
      </c>
      <c r="V222" s="157">
        <v>88</v>
      </c>
      <c r="W222" s="158">
        <f>IFERROR(IF(V222="","",V222),"")</f>
        <v>88</v>
      </c>
      <c r="X222" s="36">
        <f>IFERROR(IF(V222="","",V222*0.0155),"")</f>
        <v>1.3639999999999999</v>
      </c>
      <c r="Y222" s="56"/>
      <c r="Z222" s="57"/>
      <c r="AD222" s="61"/>
      <c r="BA222" s="134" t="s">
        <v>1</v>
      </c>
    </row>
    <row r="223" spans="1:53" x14ac:dyDescent="0.2">
      <c r="A223" s="20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204"/>
      <c r="N223" s="169" t="s">
        <v>66</v>
      </c>
      <c r="O223" s="170"/>
      <c r="P223" s="170"/>
      <c r="Q223" s="170"/>
      <c r="R223" s="170"/>
      <c r="S223" s="170"/>
      <c r="T223" s="171"/>
      <c r="U223" s="37" t="s">
        <v>65</v>
      </c>
      <c r="V223" s="159">
        <f>IFERROR(SUM(V222:V222),"0")</f>
        <v>88</v>
      </c>
      <c r="W223" s="159">
        <f>IFERROR(SUM(W222:W222),"0")</f>
        <v>88</v>
      </c>
      <c r="X223" s="159">
        <f>IFERROR(IF(X222="",0,X222),"0")</f>
        <v>1.3639999999999999</v>
      </c>
      <c r="Y223" s="160"/>
      <c r="Z223" s="160"/>
    </row>
    <row r="224" spans="1:53" x14ac:dyDescent="0.2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204"/>
      <c r="N224" s="169" t="s">
        <v>66</v>
      </c>
      <c r="O224" s="170"/>
      <c r="P224" s="170"/>
      <c r="Q224" s="170"/>
      <c r="R224" s="170"/>
      <c r="S224" s="170"/>
      <c r="T224" s="171"/>
      <c r="U224" s="37" t="s">
        <v>67</v>
      </c>
      <c r="V224" s="159">
        <f>IFERROR(SUMPRODUCT(V222:V222*H222:H222),"0")</f>
        <v>440</v>
      </c>
      <c r="W224" s="159">
        <f>IFERROR(SUMPRODUCT(W222:W222*H222:H222),"0")</f>
        <v>440</v>
      </c>
      <c r="X224" s="37"/>
      <c r="Y224" s="160"/>
      <c r="Z224" s="160"/>
    </row>
    <row r="225" spans="1:53" ht="16.5" customHeight="1" x14ac:dyDescent="0.25">
      <c r="A225" s="205" t="s">
        <v>277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3"/>
      <c r="Z225" s="153"/>
    </row>
    <row r="226" spans="1:53" ht="14.25" customHeight="1" x14ac:dyDescent="0.25">
      <c r="A226" s="172" t="s">
        <v>60</v>
      </c>
      <c r="B226" s="173"/>
      <c r="C226" s="173"/>
      <c r="D226" s="173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52"/>
      <c r="Z226" s="152"/>
    </row>
    <row r="227" spans="1:53" ht="27" customHeight="1" x14ac:dyDescent="0.25">
      <c r="A227" s="54" t="s">
        <v>278</v>
      </c>
      <c r="B227" s="54" t="s">
        <v>279</v>
      </c>
      <c r="C227" s="31">
        <v>4301070870</v>
      </c>
      <c r="D227" s="174">
        <v>4607111036711</v>
      </c>
      <c r="E227" s="163"/>
      <c r="F227" s="156">
        <v>0.8</v>
      </c>
      <c r="G227" s="32">
        <v>8</v>
      </c>
      <c r="H227" s="156">
        <v>6.4</v>
      </c>
      <c r="I227" s="156">
        <v>6.67</v>
      </c>
      <c r="J227" s="32">
        <v>84</v>
      </c>
      <c r="K227" s="32" t="s">
        <v>63</v>
      </c>
      <c r="L227" s="33" t="s">
        <v>64</v>
      </c>
      <c r="M227" s="32">
        <v>90</v>
      </c>
      <c r="N227" s="30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2"/>
      <c r="P227" s="162"/>
      <c r="Q227" s="162"/>
      <c r="R227" s="163"/>
      <c r="S227" s="34"/>
      <c r="T227" s="34"/>
      <c r="U227" s="35" t="s">
        <v>65</v>
      </c>
      <c r="V227" s="157">
        <v>0</v>
      </c>
      <c r="W227" s="158">
        <f>IFERROR(IF(V227="","",V227),"")</f>
        <v>0</v>
      </c>
      <c r="X227" s="36">
        <f>IFERROR(IF(V227="","",V227*0.0155),"")</f>
        <v>0</v>
      </c>
      <c r="Y227" s="56"/>
      <c r="Z227" s="57"/>
      <c r="AD227" s="61"/>
      <c r="BA227" s="135" t="s">
        <v>1</v>
      </c>
    </row>
    <row r="228" spans="1:53" x14ac:dyDescent="0.2">
      <c r="A228" s="20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204"/>
      <c r="N228" s="169" t="s">
        <v>66</v>
      </c>
      <c r="O228" s="170"/>
      <c r="P228" s="170"/>
      <c r="Q228" s="170"/>
      <c r="R228" s="170"/>
      <c r="S228" s="170"/>
      <c r="T228" s="171"/>
      <c r="U228" s="37" t="s">
        <v>65</v>
      </c>
      <c r="V228" s="159">
        <f>IFERROR(SUM(V227:V227),"0")</f>
        <v>0</v>
      </c>
      <c r="W228" s="159">
        <f>IFERROR(SUM(W227:W227),"0")</f>
        <v>0</v>
      </c>
      <c r="X228" s="159">
        <f>IFERROR(IF(X227="",0,X227),"0")</f>
        <v>0</v>
      </c>
      <c r="Y228" s="160"/>
      <c r="Z228" s="160"/>
    </row>
    <row r="229" spans="1:53" x14ac:dyDescent="0.2">
      <c r="A229" s="173"/>
      <c r="B229" s="173"/>
      <c r="C229" s="173"/>
      <c r="D229" s="173"/>
      <c r="E229" s="173"/>
      <c r="F229" s="173"/>
      <c r="G229" s="173"/>
      <c r="H229" s="173"/>
      <c r="I229" s="173"/>
      <c r="J229" s="173"/>
      <c r="K229" s="173"/>
      <c r="L229" s="173"/>
      <c r="M229" s="204"/>
      <c r="N229" s="169" t="s">
        <v>66</v>
      </c>
      <c r="O229" s="170"/>
      <c r="P229" s="170"/>
      <c r="Q229" s="170"/>
      <c r="R229" s="170"/>
      <c r="S229" s="170"/>
      <c r="T229" s="171"/>
      <c r="U229" s="37" t="s">
        <v>67</v>
      </c>
      <c r="V229" s="159">
        <f>IFERROR(SUMPRODUCT(V227:V227*H227:H227),"0")</f>
        <v>0</v>
      </c>
      <c r="W229" s="159">
        <f>IFERROR(SUMPRODUCT(W227:W227*H227:H227),"0")</f>
        <v>0</v>
      </c>
      <c r="X229" s="37"/>
      <c r="Y229" s="160"/>
      <c r="Z229" s="160"/>
    </row>
    <row r="230" spans="1:53" ht="27.75" customHeight="1" x14ac:dyDescent="0.2">
      <c r="A230" s="167" t="s">
        <v>280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48"/>
      <c r="Z230" s="48"/>
    </row>
    <row r="231" spans="1:53" ht="16.5" customHeight="1" x14ac:dyDescent="0.25">
      <c r="A231" s="205" t="s">
        <v>281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3"/>
      <c r="Z231" s="153"/>
    </row>
    <row r="232" spans="1:53" ht="14.25" customHeight="1" x14ac:dyDescent="0.25">
      <c r="A232" s="172" t="s">
        <v>129</v>
      </c>
      <c r="B232" s="173"/>
      <c r="C232" s="173"/>
      <c r="D232" s="173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52"/>
      <c r="Z232" s="152"/>
    </row>
    <row r="233" spans="1:53" ht="27" customHeight="1" x14ac:dyDescent="0.25">
      <c r="A233" s="54" t="s">
        <v>282</v>
      </c>
      <c r="B233" s="54" t="s">
        <v>283</v>
      </c>
      <c r="C233" s="31">
        <v>4301131019</v>
      </c>
      <c r="D233" s="174">
        <v>4640242180427</v>
      </c>
      <c r="E233" s="163"/>
      <c r="F233" s="156">
        <v>1.8</v>
      </c>
      <c r="G233" s="32">
        <v>1</v>
      </c>
      <c r="H233" s="156">
        <v>1.8</v>
      </c>
      <c r="I233" s="156">
        <v>1.915</v>
      </c>
      <c r="J233" s="32">
        <v>234</v>
      </c>
      <c r="K233" s="32" t="s">
        <v>119</v>
      </c>
      <c r="L233" s="33" t="s">
        <v>64</v>
      </c>
      <c r="M233" s="32">
        <v>180</v>
      </c>
      <c r="N233" s="317" t="s">
        <v>284</v>
      </c>
      <c r="O233" s="162"/>
      <c r="P233" s="162"/>
      <c r="Q233" s="162"/>
      <c r="R233" s="163"/>
      <c r="S233" s="34"/>
      <c r="T233" s="34"/>
      <c r="U233" s="35" t="s">
        <v>65</v>
      </c>
      <c r="V233" s="157">
        <v>0</v>
      </c>
      <c r="W233" s="158">
        <f>IFERROR(IF(V233="","",V233),"")</f>
        <v>0</v>
      </c>
      <c r="X233" s="36">
        <f>IFERROR(IF(V233="","",V233*0.00502),"")</f>
        <v>0</v>
      </c>
      <c r="Y233" s="56"/>
      <c r="Z233" s="57"/>
      <c r="AD233" s="61"/>
      <c r="BA233" s="136" t="s">
        <v>74</v>
      </c>
    </row>
    <row r="234" spans="1:53" x14ac:dyDescent="0.2">
      <c r="A234" s="20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204"/>
      <c r="N234" s="169" t="s">
        <v>66</v>
      </c>
      <c r="O234" s="170"/>
      <c r="P234" s="170"/>
      <c r="Q234" s="170"/>
      <c r="R234" s="170"/>
      <c r="S234" s="170"/>
      <c r="T234" s="171"/>
      <c r="U234" s="37" t="s">
        <v>65</v>
      </c>
      <c r="V234" s="159">
        <f>IFERROR(SUM(V233:V233),"0")</f>
        <v>0</v>
      </c>
      <c r="W234" s="159">
        <f>IFERROR(SUM(W233:W233),"0")</f>
        <v>0</v>
      </c>
      <c r="X234" s="159">
        <f>IFERROR(IF(X233="",0,X233),"0")</f>
        <v>0</v>
      </c>
      <c r="Y234" s="160"/>
      <c r="Z234" s="160"/>
    </row>
    <row r="235" spans="1:53" x14ac:dyDescent="0.2">
      <c r="A235" s="173"/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204"/>
      <c r="N235" s="169" t="s">
        <v>66</v>
      </c>
      <c r="O235" s="170"/>
      <c r="P235" s="170"/>
      <c r="Q235" s="170"/>
      <c r="R235" s="170"/>
      <c r="S235" s="170"/>
      <c r="T235" s="171"/>
      <c r="U235" s="37" t="s">
        <v>67</v>
      </c>
      <c r="V235" s="159">
        <f>IFERROR(SUMPRODUCT(V233:V233*H233:H233),"0")</f>
        <v>0</v>
      </c>
      <c r="W235" s="159">
        <f>IFERROR(SUMPRODUCT(W233:W233*H233:H233),"0")</f>
        <v>0</v>
      </c>
      <c r="X235" s="37"/>
      <c r="Y235" s="160"/>
      <c r="Z235" s="160"/>
    </row>
    <row r="236" spans="1:53" ht="14.25" customHeight="1" x14ac:dyDescent="0.25">
      <c r="A236" s="172" t="s">
        <v>70</v>
      </c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52"/>
      <c r="Z236" s="152"/>
    </row>
    <row r="237" spans="1:53" ht="27" customHeight="1" x14ac:dyDescent="0.25">
      <c r="A237" s="54" t="s">
        <v>285</v>
      </c>
      <c r="B237" s="54" t="s">
        <v>286</v>
      </c>
      <c r="C237" s="31">
        <v>4301132080</v>
      </c>
      <c r="D237" s="174">
        <v>4640242180397</v>
      </c>
      <c r="E237" s="163"/>
      <c r="F237" s="156">
        <v>1</v>
      </c>
      <c r="G237" s="32">
        <v>6</v>
      </c>
      <c r="H237" s="156">
        <v>6</v>
      </c>
      <c r="I237" s="156">
        <v>6.26</v>
      </c>
      <c r="J237" s="32">
        <v>84</v>
      </c>
      <c r="K237" s="32" t="s">
        <v>63</v>
      </c>
      <c r="L237" s="33" t="s">
        <v>64</v>
      </c>
      <c r="M237" s="32">
        <v>180</v>
      </c>
      <c r="N237" s="301" t="s">
        <v>287</v>
      </c>
      <c r="O237" s="162"/>
      <c r="P237" s="162"/>
      <c r="Q237" s="162"/>
      <c r="R237" s="163"/>
      <c r="S237" s="34"/>
      <c r="T237" s="34"/>
      <c r="U237" s="35" t="s">
        <v>65</v>
      </c>
      <c r="V237" s="157">
        <v>40</v>
      </c>
      <c r="W237" s="158">
        <f>IFERROR(IF(V237="","",V237),"")</f>
        <v>40</v>
      </c>
      <c r="X237" s="36">
        <f>IFERROR(IF(V237="","",V237*0.0155),"")</f>
        <v>0.62</v>
      </c>
      <c r="Y237" s="56"/>
      <c r="Z237" s="57"/>
      <c r="AD237" s="61"/>
      <c r="BA237" s="137" t="s">
        <v>74</v>
      </c>
    </row>
    <row r="238" spans="1:53" x14ac:dyDescent="0.2">
      <c r="A238" s="20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204"/>
      <c r="N238" s="169" t="s">
        <v>66</v>
      </c>
      <c r="O238" s="170"/>
      <c r="P238" s="170"/>
      <c r="Q238" s="170"/>
      <c r="R238" s="170"/>
      <c r="S238" s="170"/>
      <c r="T238" s="171"/>
      <c r="U238" s="37" t="s">
        <v>65</v>
      </c>
      <c r="V238" s="159">
        <f>IFERROR(SUM(V237:V237),"0")</f>
        <v>40</v>
      </c>
      <c r="W238" s="159">
        <f>IFERROR(SUM(W237:W237),"0")</f>
        <v>40</v>
      </c>
      <c r="X238" s="159">
        <f>IFERROR(IF(X237="",0,X237),"0")</f>
        <v>0.62</v>
      </c>
      <c r="Y238" s="160"/>
      <c r="Z238" s="160"/>
    </row>
    <row r="239" spans="1:53" x14ac:dyDescent="0.2">
      <c r="A239" s="173"/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204"/>
      <c r="N239" s="169" t="s">
        <v>66</v>
      </c>
      <c r="O239" s="170"/>
      <c r="P239" s="170"/>
      <c r="Q239" s="170"/>
      <c r="R239" s="170"/>
      <c r="S239" s="170"/>
      <c r="T239" s="171"/>
      <c r="U239" s="37" t="s">
        <v>67</v>
      </c>
      <c r="V239" s="159">
        <f>IFERROR(SUMPRODUCT(V237:V237*H237:H237),"0")</f>
        <v>240</v>
      </c>
      <c r="W239" s="159">
        <f>IFERROR(SUMPRODUCT(W237:W237*H237:H237),"0")</f>
        <v>240</v>
      </c>
      <c r="X239" s="37"/>
      <c r="Y239" s="160"/>
      <c r="Z239" s="160"/>
    </row>
    <row r="240" spans="1:53" ht="14.25" customHeight="1" x14ac:dyDescent="0.25">
      <c r="A240" s="172" t="s">
        <v>149</v>
      </c>
      <c r="B240" s="173"/>
      <c r="C240" s="173"/>
      <c r="D240" s="173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52"/>
      <c r="Z240" s="152"/>
    </row>
    <row r="241" spans="1:53" ht="27" customHeight="1" x14ac:dyDescent="0.25">
      <c r="A241" s="54" t="s">
        <v>288</v>
      </c>
      <c r="B241" s="54" t="s">
        <v>289</v>
      </c>
      <c r="C241" s="31">
        <v>4301136028</v>
      </c>
      <c r="D241" s="174">
        <v>4640242180304</v>
      </c>
      <c r="E241" s="163"/>
      <c r="F241" s="156">
        <v>2.7</v>
      </c>
      <c r="G241" s="32">
        <v>1</v>
      </c>
      <c r="H241" s="156">
        <v>2.7</v>
      </c>
      <c r="I241" s="156">
        <v>2.8906000000000001</v>
      </c>
      <c r="J241" s="32">
        <v>126</v>
      </c>
      <c r="K241" s="32" t="s">
        <v>73</v>
      </c>
      <c r="L241" s="33" t="s">
        <v>64</v>
      </c>
      <c r="M241" s="32">
        <v>180</v>
      </c>
      <c r="N241" s="244" t="s">
        <v>290</v>
      </c>
      <c r="O241" s="162"/>
      <c r="P241" s="162"/>
      <c r="Q241" s="162"/>
      <c r="R241" s="163"/>
      <c r="S241" s="34"/>
      <c r="T241" s="34"/>
      <c r="U241" s="35" t="s">
        <v>65</v>
      </c>
      <c r="V241" s="157">
        <v>0</v>
      </c>
      <c r="W241" s="158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37.5" customHeight="1" x14ac:dyDescent="0.25">
      <c r="A242" s="54" t="s">
        <v>291</v>
      </c>
      <c r="B242" s="54" t="s">
        <v>292</v>
      </c>
      <c r="C242" s="31">
        <v>4301136027</v>
      </c>
      <c r="D242" s="174">
        <v>4640242180298</v>
      </c>
      <c r="E242" s="163"/>
      <c r="F242" s="156">
        <v>2.7</v>
      </c>
      <c r="G242" s="32">
        <v>1</v>
      </c>
      <c r="H242" s="156">
        <v>2.7</v>
      </c>
      <c r="I242" s="156">
        <v>2.8919999999999999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7" t="s">
        <v>293</v>
      </c>
      <c r="O242" s="162"/>
      <c r="P242" s="162"/>
      <c r="Q242" s="162"/>
      <c r="R242" s="163"/>
      <c r="S242" s="34"/>
      <c r="T242" s="34"/>
      <c r="U242" s="35" t="s">
        <v>65</v>
      </c>
      <c r="V242" s="157">
        <v>11</v>
      </c>
      <c r="W242" s="158">
        <f>IFERROR(IF(V242="","",V242),"")</f>
        <v>11</v>
      </c>
      <c r="X242" s="36">
        <f>IFERROR(IF(V242="","",V242*0.00936),"")</f>
        <v>0.10296</v>
      </c>
      <c r="Y242" s="56"/>
      <c r="Z242" s="57"/>
      <c r="AD242" s="61"/>
      <c r="BA242" s="139" t="s">
        <v>74</v>
      </c>
    </row>
    <row r="243" spans="1:53" ht="27" customHeight="1" x14ac:dyDescent="0.25">
      <c r="A243" s="54" t="s">
        <v>294</v>
      </c>
      <c r="B243" s="54" t="s">
        <v>295</v>
      </c>
      <c r="C243" s="31">
        <v>4301136026</v>
      </c>
      <c r="D243" s="174">
        <v>4640242180236</v>
      </c>
      <c r="E243" s="163"/>
      <c r="F243" s="156">
        <v>5</v>
      </c>
      <c r="G243" s="32">
        <v>1</v>
      </c>
      <c r="H243" s="156">
        <v>5</v>
      </c>
      <c r="I243" s="156">
        <v>5.2350000000000003</v>
      </c>
      <c r="J243" s="32">
        <v>84</v>
      </c>
      <c r="K243" s="32" t="s">
        <v>63</v>
      </c>
      <c r="L243" s="33" t="s">
        <v>64</v>
      </c>
      <c r="M243" s="32">
        <v>180</v>
      </c>
      <c r="N243" s="241" t="s">
        <v>296</v>
      </c>
      <c r="O243" s="162"/>
      <c r="P243" s="162"/>
      <c r="Q243" s="162"/>
      <c r="R243" s="163"/>
      <c r="S243" s="34"/>
      <c r="T243" s="34"/>
      <c r="U243" s="35" t="s">
        <v>65</v>
      </c>
      <c r="V243" s="157">
        <v>100</v>
      </c>
      <c r="W243" s="158">
        <f>IFERROR(IF(V243="","",V243),"")</f>
        <v>100</v>
      </c>
      <c r="X243" s="36">
        <f>IFERROR(IF(V243="","",V243*0.0155),"")</f>
        <v>1.55</v>
      </c>
      <c r="Y243" s="56"/>
      <c r="Z243" s="57"/>
      <c r="AD243" s="61"/>
      <c r="BA243" s="140" t="s">
        <v>74</v>
      </c>
    </row>
    <row r="244" spans="1:53" x14ac:dyDescent="0.2">
      <c r="A244" s="20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204"/>
      <c r="N244" s="169" t="s">
        <v>66</v>
      </c>
      <c r="O244" s="170"/>
      <c r="P244" s="170"/>
      <c r="Q244" s="170"/>
      <c r="R244" s="170"/>
      <c r="S244" s="170"/>
      <c r="T244" s="171"/>
      <c r="U244" s="37" t="s">
        <v>65</v>
      </c>
      <c r="V244" s="159">
        <f>IFERROR(SUM(V241:V243),"0")</f>
        <v>111</v>
      </c>
      <c r="W244" s="159">
        <f>IFERROR(SUM(W241:W243),"0")</f>
        <v>111</v>
      </c>
      <c r="X244" s="159">
        <f>IFERROR(IF(X241="",0,X241),"0")+IFERROR(IF(X242="",0,X242),"0")+IFERROR(IF(X243="",0,X243),"0")</f>
        <v>1.65296</v>
      </c>
      <c r="Y244" s="160"/>
      <c r="Z244" s="160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204"/>
      <c r="N245" s="169" t="s">
        <v>66</v>
      </c>
      <c r="O245" s="170"/>
      <c r="P245" s="170"/>
      <c r="Q245" s="170"/>
      <c r="R245" s="170"/>
      <c r="S245" s="170"/>
      <c r="T245" s="171"/>
      <c r="U245" s="37" t="s">
        <v>67</v>
      </c>
      <c r="V245" s="159">
        <f>IFERROR(SUMPRODUCT(V241:V243*H241:H243),"0")</f>
        <v>529.70000000000005</v>
      </c>
      <c r="W245" s="159">
        <f>IFERROR(SUMPRODUCT(W241:W243*H241:H243),"0")</f>
        <v>529.70000000000005</v>
      </c>
      <c r="X245" s="37"/>
      <c r="Y245" s="160"/>
      <c r="Z245" s="160"/>
    </row>
    <row r="246" spans="1:53" ht="14.25" customHeight="1" x14ac:dyDescent="0.25">
      <c r="A246" s="172" t="s">
        <v>125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2"/>
      <c r="Z246" s="152"/>
    </row>
    <row r="247" spans="1:53" ht="27" customHeight="1" x14ac:dyDescent="0.25">
      <c r="A247" s="54" t="s">
        <v>297</v>
      </c>
      <c r="B247" s="54" t="s">
        <v>298</v>
      </c>
      <c r="C247" s="31">
        <v>4301135191</v>
      </c>
      <c r="D247" s="174">
        <v>4640242180373</v>
      </c>
      <c r="E247" s="163"/>
      <c r="F247" s="156">
        <v>3</v>
      </c>
      <c r="G247" s="32">
        <v>1</v>
      </c>
      <c r="H247" s="156">
        <v>3</v>
      </c>
      <c r="I247" s="156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0" t="s">
        <v>299</v>
      </c>
      <c r="O247" s="162"/>
      <c r="P247" s="162"/>
      <c r="Q247" s="162"/>
      <c r="R247" s="163"/>
      <c r="S247" s="34"/>
      <c r="T247" s="34"/>
      <c r="U247" s="35" t="s">
        <v>65</v>
      </c>
      <c r="V247" s="157">
        <v>0</v>
      </c>
      <c r="W247" s="158">
        <f t="shared" ref="W247:W255" si="4">IFERROR(IF(V247="","",V247),"")</f>
        <v>0</v>
      </c>
      <c r="X247" s="36">
        <f t="shared" ref="X247:X252" si="5">IFERROR(IF(V247="","",V247*0.00936),"")</f>
        <v>0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300</v>
      </c>
      <c r="B248" s="54" t="s">
        <v>301</v>
      </c>
      <c r="C248" s="31">
        <v>4301135195</v>
      </c>
      <c r="D248" s="174">
        <v>4640242180366</v>
      </c>
      <c r="E248" s="163"/>
      <c r="F248" s="156">
        <v>3.7</v>
      </c>
      <c r="G248" s="32">
        <v>1</v>
      </c>
      <c r="H248" s="156">
        <v>3.7</v>
      </c>
      <c r="I248" s="156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20" t="s">
        <v>302</v>
      </c>
      <c r="O248" s="162"/>
      <c r="P248" s="162"/>
      <c r="Q248" s="162"/>
      <c r="R248" s="163"/>
      <c r="S248" s="34"/>
      <c r="T248" s="34"/>
      <c r="U248" s="35" t="s">
        <v>65</v>
      </c>
      <c r="V248" s="157">
        <v>8</v>
      </c>
      <c r="W248" s="158">
        <f t="shared" si="4"/>
        <v>8</v>
      </c>
      <c r="X248" s="36">
        <f t="shared" si="5"/>
        <v>7.4880000000000002E-2</v>
      </c>
      <c r="Y248" s="56"/>
      <c r="Z248" s="57"/>
      <c r="AD248" s="61"/>
      <c r="BA248" s="142" t="s">
        <v>74</v>
      </c>
    </row>
    <row r="249" spans="1:53" ht="27" customHeight="1" x14ac:dyDescent="0.25">
      <c r="A249" s="54" t="s">
        <v>303</v>
      </c>
      <c r="B249" s="54" t="s">
        <v>304</v>
      </c>
      <c r="C249" s="31">
        <v>4301135188</v>
      </c>
      <c r="D249" s="174">
        <v>4640242180335</v>
      </c>
      <c r="E249" s="163"/>
      <c r="F249" s="156">
        <v>3.7</v>
      </c>
      <c r="G249" s="32">
        <v>1</v>
      </c>
      <c r="H249" s="156">
        <v>3.7</v>
      </c>
      <c r="I249" s="156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305</v>
      </c>
      <c r="O249" s="162"/>
      <c r="P249" s="162"/>
      <c r="Q249" s="162"/>
      <c r="R249" s="163"/>
      <c r="S249" s="34"/>
      <c r="T249" s="34"/>
      <c r="U249" s="35" t="s">
        <v>65</v>
      </c>
      <c r="V249" s="157">
        <v>65</v>
      </c>
      <c r="W249" s="158">
        <f t="shared" si="4"/>
        <v>65</v>
      </c>
      <c r="X249" s="36">
        <f t="shared" si="5"/>
        <v>0.60840000000000005</v>
      </c>
      <c r="Y249" s="56"/>
      <c r="Z249" s="57"/>
      <c r="AD249" s="61"/>
      <c r="BA249" s="143" t="s">
        <v>74</v>
      </c>
    </row>
    <row r="250" spans="1:53" ht="37.5" customHeight="1" x14ac:dyDescent="0.25">
      <c r="A250" s="54" t="s">
        <v>306</v>
      </c>
      <c r="B250" s="54" t="s">
        <v>307</v>
      </c>
      <c r="C250" s="31">
        <v>4301135189</v>
      </c>
      <c r="D250" s="174">
        <v>4640242180342</v>
      </c>
      <c r="E250" s="163"/>
      <c r="F250" s="156">
        <v>3.7</v>
      </c>
      <c r="G250" s="32">
        <v>1</v>
      </c>
      <c r="H250" s="156">
        <v>3.7</v>
      </c>
      <c r="I250" s="156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308</v>
      </c>
      <c r="O250" s="162"/>
      <c r="P250" s="162"/>
      <c r="Q250" s="162"/>
      <c r="R250" s="163"/>
      <c r="S250" s="34"/>
      <c r="T250" s="34"/>
      <c r="U250" s="35" t="s">
        <v>65</v>
      </c>
      <c r="V250" s="157">
        <v>16</v>
      </c>
      <c r="W250" s="158">
        <f t="shared" si="4"/>
        <v>16</v>
      </c>
      <c r="X250" s="36">
        <f t="shared" si="5"/>
        <v>0.14976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309</v>
      </c>
      <c r="B251" s="54" t="s">
        <v>310</v>
      </c>
      <c r="C251" s="31">
        <v>4301135190</v>
      </c>
      <c r="D251" s="174">
        <v>4640242180359</v>
      </c>
      <c r="E251" s="163"/>
      <c r="F251" s="156">
        <v>3.7</v>
      </c>
      <c r="G251" s="32">
        <v>1</v>
      </c>
      <c r="H251" s="156">
        <v>3.7</v>
      </c>
      <c r="I251" s="156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3" t="s">
        <v>311</v>
      </c>
      <c r="O251" s="162"/>
      <c r="P251" s="162"/>
      <c r="Q251" s="162"/>
      <c r="R251" s="163"/>
      <c r="S251" s="34"/>
      <c r="T251" s="34"/>
      <c r="U251" s="35" t="s">
        <v>65</v>
      </c>
      <c r="V251" s="157">
        <v>17</v>
      </c>
      <c r="W251" s="158">
        <f t="shared" si="4"/>
        <v>17</v>
      </c>
      <c r="X251" s="36">
        <f t="shared" si="5"/>
        <v>0.15912000000000001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312</v>
      </c>
      <c r="B252" s="54" t="s">
        <v>313</v>
      </c>
      <c r="C252" s="31">
        <v>4301135192</v>
      </c>
      <c r="D252" s="174">
        <v>4640242180380</v>
      </c>
      <c r="E252" s="163"/>
      <c r="F252" s="156">
        <v>3.7</v>
      </c>
      <c r="G252" s="32">
        <v>1</v>
      </c>
      <c r="H252" s="156">
        <v>3.7</v>
      </c>
      <c r="I252" s="156">
        <v>3.8919999999999999</v>
      </c>
      <c r="J252" s="32">
        <v>126</v>
      </c>
      <c r="K252" s="32" t="s">
        <v>73</v>
      </c>
      <c r="L252" s="33" t="s">
        <v>64</v>
      </c>
      <c r="M252" s="32">
        <v>180</v>
      </c>
      <c r="N252" s="200" t="s">
        <v>314</v>
      </c>
      <c r="O252" s="162"/>
      <c r="P252" s="162"/>
      <c r="Q252" s="162"/>
      <c r="R252" s="163"/>
      <c r="S252" s="34"/>
      <c r="T252" s="34"/>
      <c r="U252" s="35" t="s">
        <v>65</v>
      </c>
      <c r="V252" s="157">
        <v>27</v>
      </c>
      <c r="W252" s="158">
        <f t="shared" si="4"/>
        <v>27</v>
      </c>
      <c r="X252" s="36">
        <f t="shared" si="5"/>
        <v>0.25272</v>
      </c>
      <c r="Y252" s="56"/>
      <c r="Z252" s="57"/>
      <c r="AD252" s="61"/>
      <c r="BA252" s="146" t="s">
        <v>74</v>
      </c>
    </row>
    <row r="253" spans="1:53" ht="27" customHeight="1" x14ac:dyDescent="0.25">
      <c r="A253" s="54" t="s">
        <v>315</v>
      </c>
      <c r="B253" s="54" t="s">
        <v>316</v>
      </c>
      <c r="C253" s="31">
        <v>4301135186</v>
      </c>
      <c r="D253" s="174">
        <v>4640242180311</v>
      </c>
      <c r="E253" s="163"/>
      <c r="F253" s="156">
        <v>5.5</v>
      </c>
      <c r="G253" s="32">
        <v>1</v>
      </c>
      <c r="H253" s="156">
        <v>5.5</v>
      </c>
      <c r="I253" s="156">
        <v>5.7350000000000003</v>
      </c>
      <c r="J253" s="32">
        <v>84</v>
      </c>
      <c r="K253" s="32" t="s">
        <v>63</v>
      </c>
      <c r="L253" s="33" t="s">
        <v>64</v>
      </c>
      <c r="M253" s="32">
        <v>180</v>
      </c>
      <c r="N253" s="315" t="s">
        <v>317</v>
      </c>
      <c r="O253" s="162"/>
      <c r="P253" s="162"/>
      <c r="Q253" s="162"/>
      <c r="R253" s="163"/>
      <c r="S253" s="34"/>
      <c r="T253" s="34"/>
      <c r="U253" s="35" t="s">
        <v>65</v>
      </c>
      <c r="V253" s="157">
        <v>15</v>
      </c>
      <c r="W253" s="158">
        <f t="shared" si="4"/>
        <v>15</v>
      </c>
      <c r="X253" s="36">
        <f>IFERROR(IF(V253="","",V253*0.0155),"")</f>
        <v>0.23249999999999998</v>
      </c>
      <c r="Y253" s="56"/>
      <c r="Z253" s="57"/>
      <c r="AD253" s="61"/>
      <c r="BA253" s="147" t="s">
        <v>74</v>
      </c>
    </row>
    <row r="254" spans="1:53" ht="37.5" customHeight="1" x14ac:dyDescent="0.25">
      <c r="A254" s="54" t="s">
        <v>318</v>
      </c>
      <c r="B254" s="54" t="s">
        <v>319</v>
      </c>
      <c r="C254" s="31">
        <v>4301135187</v>
      </c>
      <c r="D254" s="174">
        <v>4640242180328</v>
      </c>
      <c r="E254" s="163"/>
      <c r="F254" s="156">
        <v>3.5</v>
      </c>
      <c r="G254" s="32">
        <v>1</v>
      </c>
      <c r="H254" s="156">
        <v>3.5</v>
      </c>
      <c r="I254" s="156">
        <v>3.6920000000000002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320</v>
      </c>
      <c r="O254" s="162"/>
      <c r="P254" s="162"/>
      <c r="Q254" s="162"/>
      <c r="R254" s="163"/>
      <c r="S254" s="34"/>
      <c r="T254" s="34"/>
      <c r="U254" s="35" t="s">
        <v>65</v>
      </c>
      <c r="V254" s="157">
        <v>0</v>
      </c>
      <c r="W254" s="158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ht="27" customHeight="1" x14ac:dyDescent="0.25">
      <c r="A255" s="54" t="s">
        <v>321</v>
      </c>
      <c r="B255" s="54" t="s">
        <v>322</v>
      </c>
      <c r="C255" s="31">
        <v>4301135193</v>
      </c>
      <c r="D255" s="174">
        <v>4640242180403</v>
      </c>
      <c r="E255" s="163"/>
      <c r="F255" s="156">
        <v>3</v>
      </c>
      <c r="G255" s="32">
        <v>1</v>
      </c>
      <c r="H255" s="156">
        <v>3</v>
      </c>
      <c r="I255" s="156">
        <v>3.1920000000000002</v>
      </c>
      <c r="J255" s="32">
        <v>126</v>
      </c>
      <c r="K255" s="32" t="s">
        <v>73</v>
      </c>
      <c r="L255" s="33" t="s">
        <v>64</v>
      </c>
      <c r="M255" s="32">
        <v>180</v>
      </c>
      <c r="N255" s="256" t="s">
        <v>323</v>
      </c>
      <c r="O255" s="162"/>
      <c r="P255" s="162"/>
      <c r="Q255" s="162"/>
      <c r="R255" s="163"/>
      <c r="S255" s="34"/>
      <c r="T255" s="34"/>
      <c r="U255" s="35" t="s">
        <v>65</v>
      </c>
      <c r="V255" s="157">
        <v>20</v>
      </c>
      <c r="W255" s="158">
        <f t="shared" si="4"/>
        <v>20</v>
      </c>
      <c r="X255" s="36">
        <f>IFERROR(IF(V255="","",V255*0.00936),"")</f>
        <v>0.18720000000000001</v>
      </c>
      <c r="Y255" s="56"/>
      <c r="Z255" s="57"/>
      <c r="AD255" s="61"/>
      <c r="BA255" s="149" t="s">
        <v>74</v>
      </c>
    </row>
    <row r="256" spans="1:53" x14ac:dyDescent="0.2">
      <c r="A256" s="203"/>
      <c r="B256" s="173"/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204"/>
      <c r="N256" s="169" t="s">
        <v>66</v>
      </c>
      <c r="O256" s="170"/>
      <c r="P256" s="170"/>
      <c r="Q256" s="170"/>
      <c r="R256" s="170"/>
      <c r="S256" s="170"/>
      <c r="T256" s="171"/>
      <c r="U256" s="37" t="s">
        <v>65</v>
      </c>
      <c r="V256" s="159">
        <f>IFERROR(SUM(V247:V255),"0")</f>
        <v>168</v>
      </c>
      <c r="W256" s="159">
        <f>IFERROR(SUM(W247:W255),"0")</f>
        <v>168</v>
      </c>
      <c r="X256" s="159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</f>
        <v>1.6645800000000002</v>
      </c>
      <c r="Y256" s="160"/>
      <c r="Z256" s="160"/>
    </row>
    <row r="257" spans="1:34" x14ac:dyDescent="0.2">
      <c r="A257" s="173"/>
      <c r="B257" s="173"/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204"/>
      <c r="N257" s="169" t="s">
        <v>66</v>
      </c>
      <c r="O257" s="170"/>
      <c r="P257" s="170"/>
      <c r="Q257" s="170"/>
      <c r="R257" s="170"/>
      <c r="S257" s="170"/>
      <c r="T257" s="171"/>
      <c r="U257" s="37" t="s">
        <v>67</v>
      </c>
      <c r="V257" s="159">
        <f>IFERROR(SUMPRODUCT(V247:V255*H247:H255),"0")</f>
        <v>634.6</v>
      </c>
      <c r="W257" s="159">
        <f>IFERROR(SUMPRODUCT(W247:W255*H247:H255),"0")</f>
        <v>634.6</v>
      </c>
      <c r="X257" s="37"/>
      <c r="Y257" s="160"/>
      <c r="Z257" s="160"/>
    </row>
    <row r="258" spans="1:34" ht="15" customHeight="1" x14ac:dyDescent="0.2">
      <c r="A258" s="307"/>
      <c r="B258" s="173"/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207"/>
      <c r="N258" s="164" t="s">
        <v>324</v>
      </c>
      <c r="O258" s="165"/>
      <c r="P258" s="165"/>
      <c r="Q258" s="165"/>
      <c r="R258" s="165"/>
      <c r="S258" s="165"/>
      <c r="T258" s="166"/>
      <c r="U258" s="37" t="s">
        <v>67</v>
      </c>
      <c r="V258" s="159">
        <f>IFERROR(V24+V33+V41+V47+V58+V64+V69+V75+V86+V93+V101+V107+V112+V120+V125+V131+V136+V142+V147+V152+V160+V165+V172+V177+V182+V188+V193+V201+V206+V212+V218+V224+V229+V235+V239+V245+V257,"0")</f>
        <v>9040.1</v>
      </c>
      <c r="W258" s="159">
        <f>IFERROR(W24+W33+W41+W47+W58+W64+W69+W75+W86+W93+W101+W107+W112+W120+W125+W131+W136+W142+W147+W152+W160+W165+W172+W177+W182+W188+W193+W201+W206+W212+W218+W224+W229+W235+W239+W245+W257,"0")</f>
        <v>9040.1</v>
      </c>
      <c r="X258" s="37"/>
      <c r="Y258" s="160"/>
      <c r="Z258" s="160"/>
    </row>
    <row r="259" spans="1:34" x14ac:dyDescent="0.2">
      <c r="A259" s="173"/>
      <c r="B259" s="173"/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207"/>
      <c r="N259" s="164" t="s">
        <v>325</v>
      </c>
      <c r="O259" s="165"/>
      <c r="P259" s="165"/>
      <c r="Q259" s="165"/>
      <c r="R259" s="165"/>
      <c r="S259" s="165"/>
      <c r="T259" s="166"/>
      <c r="U259" s="37" t="s">
        <v>67</v>
      </c>
      <c r="V259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145*I145,"0")+IFERROR(V150*I150,"0")+IFERROR(V155*I155,"0")+IFERROR(V156*I156,"0")+IFERROR(V157*I157,"0")+IFERROR(V158*I158,"0")+IFERROR(V162*I162,"0")+IFERROR(V163*I163,"0")+IFERROR(V169*I169,"0")+IFERROR(V170*I170,"0")+IFERROR(V175*I175,"0")+IFERROR(V180*I180,"0")+IFERROR(V186*I186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,"0")</f>
        <v>9792.3190000000013</v>
      </c>
      <c r="W259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145*I145,"0")+IFERROR(W150*I150,"0")+IFERROR(W155*I155,"0")+IFERROR(W156*I156,"0")+IFERROR(W157*I157,"0")+IFERROR(W158*I158,"0")+IFERROR(W162*I162,"0")+IFERROR(W163*I163,"0")+IFERROR(W169*I169,"0")+IFERROR(W170*I170,"0")+IFERROR(W175*I175,"0")+IFERROR(W180*I180,"0")+IFERROR(W186*I186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,"0")</f>
        <v>9792.3190000000013</v>
      </c>
      <c r="X259" s="37"/>
      <c r="Y259" s="160"/>
      <c r="Z259" s="160"/>
    </row>
    <row r="260" spans="1:34" x14ac:dyDescent="0.2">
      <c r="A260" s="173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207"/>
      <c r="N260" s="164" t="s">
        <v>326</v>
      </c>
      <c r="O260" s="165"/>
      <c r="P260" s="165"/>
      <c r="Q260" s="165"/>
      <c r="R260" s="165"/>
      <c r="S260" s="165"/>
      <c r="T260" s="166"/>
      <c r="U260" s="37" t="s">
        <v>327</v>
      </c>
      <c r="V260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145/J145,"0")+IFERROR(V150/J150,"0")+IFERROR(V155/J155,"0")+IFERROR(V156/J156,"0")+IFERROR(V157/J157,"0")+IFERROR(V158/J158,"0")+IFERROR(V162/J162,"0")+IFERROR(V163/J163,"0")+IFERROR(V169/J169,"0")+IFERROR(V170/J170,"0")+IFERROR(V175/J175,"0")+IFERROR(V180/J180,"0")+IFERROR(V186/J186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,0)</f>
        <v>23</v>
      </c>
      <c r="W260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145/J145,"0")+IFERROR(W150/J150,"0")+IFERROR(W155/J155,"0")+IFERROR(W156/J156,"0")+IFERROR(W157/J157,"0")+IFERROR(W158/J158,"0")+IFERROR(W162/J162,"0")+IFERROR(W163/J163,"0")+IFERROR(W169/J169,"0")+IFERROR(W170/J170,"0")+IFERROR(W175/J175,"0")+IFERROR(W180/J180,"0")+IFERROR(W186/J186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,0)</f>
        <v>23</v>
      </c>
      <c r="X260" s="37"/>
      <c r="Y260" s="160"/>
      <c r="Z260" s="160"/>
    </row>
    <row r="261" spans="1:34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207"/>
      <c r="N261" s="164" t="s">
        <v>328</v>
      </c>
      <c r="O261" s="165"/>
      <c r="P261" s="165"/>
      <c r="Q261" s="165"/>
      <c r="R261" s="165"/>
      <c r="S261" s="165"/>
      <c r="T261" s="166"/>
      <c r="U261" s="37" t="s">
        <v>67</v>
      </c>
      <c r="V261" s="159">
        <f>GrossWeightTotal+PalletQtyTotal*25</f>
        <v>10367.319000000001</v>
      </c>
      <c r="W261" s="159">
        <f>GrossWeightTotalR+PalletQtyTotalR*25</f>
        <v>10367.319000000001</v>
      </c>
      <c r="X261" s="37"/>
      <c r="Y261" s="160"/>
      <c r="Z261" s="160"/>
    </row>
    <row r="262" spans="1:34" x14ac:dyDescent="0.2">
      <c r="A262" s="173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64" t="s">
        <v>329</v>
      </c>
      <c r="O262" s="165"/>
      <c r="P262" s="165"/>
      <c r="Q262" s="165"/>
      <c r="R262" s="165"/>
      <c r="S262" s="165"/>
      <c r="T262" s="166"/>
      <c r="U262" s="37" t="s">
        <v>327</v>
      </c>
      <c r="V262" s="159">
        <f>IFERROR(V23+V32+V40+V46+V57+V63+V68+V74+V85+V92+V100+V106+V111+V119+V124+V130+V135+V141+V146+V151+V159+V164+V171+V176+V181+V187+V192+V200+V205+V211+V217+V223+V228+V234+V238+V244+V256,"0")</f>
        <v>2011</v>
      </c>
      <c r="W262" s="159">
        <f>IFERROR(W23+W32+W40+W46+W57+W63+W68+W74+W85+W92+W100+W106+W111+W119+W124+W130+W135+W141+W146+W151+W159+W164+W171+W176+W181+W187+W192+W200+W205+W211+W217+W223+W228+W234+W238+W244+W256,"0")</f>
        <v>2011</v>
      </c>
      <c r="X262" s="37"/>
      <c r="Y262" s="160"/>
      <c r="Z262" s="160"/>
    </row>
    <row r="263" spans="1:34" ht="14.25" customHeight="1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64" t="s">
        <v>330</v>
      </c>
      <c r="O263" s="165"/>
      <c r="P263" s="165"/>
      <c r="Q263" s="165"/>
      <c r="R263" s="165"/>
      <c r="S263" s="165"/>
      <c r="T263" s="166"/>
      <c r="U263" s="39" t="s">
        <v>331</v>
      </c>
      <c r="V263" s="37"/>
      <c r="W263" s="37"/>
      <c r="X263" s="37">
        <f>IFERROR(X23+X32+X40+X46+X57+X63+X68+X74+X85+X92+X100+X106+X111+X119+X124+X130+X135+X141+X146+X151+X159+X164+X171+X176+X181+X187+X192+X200+X205+X211+X217+X223+X228+X234+X238+X244+X256,"0")</f>
        <v>28.692780000000003</v>
      </c>
      <c r="Y263" s="160"/>
      <c r="Z263" s="160"/>
    </row>
    <row r="264" spans="1:34" ht="13.5" customHeight="1" thickBot="1" x14ac:dyDescent="0.25"/>
    <row r="265" spans="1:34" ht="27" customHeight="1" thickTop="1" thickBot="1" x14ac:dyDescent="0.25">
      <c r="A265" s="40" t="s">
        <v>332</v>
      </c>
      <c r="B265" s="150" t="s">
        <v>59</v>
      </c>
      <c r="C265" s="178" t="s">
        <v>68</v>
      </c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7"/>
      <c r="T265" s="178" t="s">
        <v>202</v>
      </c>
      <c r="U265" s="186"/>
      <c r="V265" s="187"/>
      <c r="W265" s="178" t="s">
        <v>227</v>
      </c>
      <c r="X265" s="186"/>
      <c r="Y265" s="187"/>
      <c r="Z265" s="178" t="s">
        <v>242</v>
      </c>
      <c r="AA265" s="186"/>
      <c r="AB265" s="186"/>
      <c r="AC265" s="186"/>
      <c r="AD265" s="187"/>
      <c r="AE265" s="150" t="s">
        <v>269</v>
      </c>
      <c r="AF265" s="178" t="s">
        <v>273</v>
      </c>
      <c r="AG265" s="187"/>
      <c r="AH265" s="150" t="s">
        <v>280</v>
      </c>
    </row>
    <row r="266" spans="1:34" ht="14.25" customHeight="1" thickTop="1" x14ac:dyDescent="0.2">
      <c r="A266" s="335" t="s">
        <v>333</v>
      </c>
      <c r="B266" s="178" t="s">
        <v>59</v>
      </c>
      <c r="C266" s="178" t="s">
        <v>69</v>
      </c>
      <c r="D266" s="178" t="s">
        <v>81</v>
      </c>
      <c r="E266" s="178" t="s">
        <v>91</v>
      </c>
      <c r="F266" s="178" t="s">
        <v>98</v>
      </c>
      <c r="G266" s="178" t="s">
        <v>116</v>
      </c>
      <c r="H266" s="178" t="s">
        <v>124</v>
      </c>
      <c r="I266" s="178" t="s">
        <v>128</v>
      </c>
      <c r="J266" s="178" t="s">
        <v>134</v>
      </c>
      <c r="K266" s="151"/>
      <c r="L266" s="178" t="s">
        <v>149</v>
      </c>
      <c r="M266" s="178" t="s">
        <v>156</v>
      </c>
      <c r="N266" s="178" t="s">
        <v>169</v>
      </c>
      <c r="O266" s="178" t="s">
        <v>174</v>
      </c>
      <c r="P266" s="178" t="s">
        <v>177</v>
      </c>
      <c r="Q266" s="178" t="s">
        <v>188</v>
      </c>
      <c r="R266" s="178" t="s">
        <v>191</v>
      </c>
      <c r="S266" s="178" t="s">
        <v>199</v>
      </c>
      <c r="T266" s="178" t="s">
        <v>203</v>
      </c>
      <c r="U266" s="178" t="s">
        <v>210</v>
      </c>
      <c r="V266" s="178" t="s">
        <v>213</v>
      </c>
      <c r="W266" s="178" t="s">
        <v>228</v>
      </c>
      <c r="X266" s="178" t="s">
        <v>233</v>
      </c>
      <c r="Y266" s="178" t="s">
        <v>227</v>
      </c>
      <c r="Z266" s="178" t="s">
        <v>243</v>
      </c>
      <c r="AA266" s="178" t="s">
        <v>246</v>
      </c>
      <c r="AB266" s="178" t="s">
        <v>251</v>
      </c>
      <c r="AC266" s="178" t="s">
        <v>260</v>
      </c>
      <c r="AD266" s="178" t="s">
        <v>264</v>
      </c>
      <c r="AE266" s="178" t="s">
        <v>270</v>
      </c>
      <c r="AF266" s="178" t="s">
        <v>274</v>
      </c>
      <c r="AG266" s="178" t="s">
        <v>277</v>
      </c>
      <c r="AH266" s="178" t="s">
        <v>281</v>
      </c>
    </row>
    <row r="267" spans="1:34" ht="13.5" customHeight="1" thickBot="1" x14ac:dyDescent="0.25">
      <c r="A267" s="336"/>
      <c r="B267" s="179"/>
      <c r="C267" s="179"/>
      <c r="D267" s="179"/>
      <c r="E267" s="179"/>
      <c r="F267" s="179"/>
      <c r="G267" s="179"/>
      <c r="H267" s="179"/>
      <c r="I267" s="179"/>
      <c r="J267" s="179"/>
      <c r="K267" s="151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  <c r="AA267" s="179"/>
      <c r="AB267" s="179"/>
      <c r="AC267" s="179"/>
      <c r="AD267" s="179"/>
      <c r="AE267" s="179"/>
      <c r="AF267" s="179"/>
      <c r="AG267" s="179"/>
      <c r="AH267" s="179"/>
    </row>
    <row r="268" spans="1:34" ht="18" customHeight="1" thickTop="1" thickBot="1" x14ac:dyDescent="0.25">
      <c r="A268" s="40" t="s">
        <v>334</v>
      </c>
      <c r="B268" s="46">
        <f>IFERROR(V22*H22,"0")</f>
        <v>0</v>
      </c>
      <c r="C268" s="46">
        <f>IFERROR(V28*H28,"0")+IFERROR(V29*H29,"0")+IFERROR(V30*H30,"0")+IFERROR(V31*H31,"0")</f>
        <v>225</v>
      </c>
      <c r="D268" s="46">
        <f>IFERROR(V36*H36,"0")+IFERROR(V37*H37,"0")+IFERROR(V38*H38,"0")+IFERROR(V39*H39,"0")</f>
        <v>120</v>
      </c>
      <c r="E268" s="46">
        <f>IFERROR(V44*H44,"0")+IFERROR(V45*H45,"0")</f>
        <v>24</v>
      </c>
      <c r="F268" s="46">
        <f>IFERROR(V50*H50,"0")+IFERROR(V51*H51,"0")+IFERROR(V52*H52,"0")+IFERROR(V53*H53,"0")+IFERROR(V54*H54,"0")+IFERROR(V55*H55,"0")+IFERROR(V56*H56,"0")</f>
        <v>707.19999999999993</v>
      </c>
      <c r="G268" s="46">
        <f>IFERROR(V61*H61,"0")+IFERROR(V62*H62,"0")</f>
        <v>700</v>
      </c>
      <c r="H268" s="46">
        <f>IFERROR(V67*H67,"0")</f>
        <v>0</v>
      </c>
      <c r="I268" s="46">
        <f>IFERROR(V72*H72,"0")+IFERROR(V73*H73,"0")</f>
        <v>36</v>
      </c>
      <c r="J268" s="46">
        <f>IFERROR(V78*H78,"0")+IFERROR(V79*H79,"0")+IFERROR(V80*H80,"0")+IFERROR(V81*H81,"0")+IFERROR(V82*H82,"0")+IFERROR(V83*H83,"0")+IFERROR(V84*H84,"0")</f>
        <v>492</v>
      </c>
      <c r="K268" s="151"/>
      <c r="L268" s="46">
        <f>IFERROR(V89*H89,"0")+IFERROR(V90*H90,"0")+IFERROR(V91*H91,"0")</f>
        <v>0</v>
      </c>
      <c r="M268" s="46">
        <f>IFERROR(V96*H96,"0")+IFERROR(V97*H97,"0")+IFERROR(V98*H98,"0")+IFERROR(V99*H99,"0")</f>
        <v>1818.4</v>
      </c>
      <c r="N268" s="46">
        <f>IFERROR(V104*H104,"0")+IFERROR(V105*H105,"0")</f>
        <v>900</v>
      </c>
      <c r="O268" s="46">
        <f>IFERROR(V110*H110,"0")</f>
        <v>0</v>
      </c>
      <c r="P268" s="46">
        <f>IFERROR(V115*H115,"0")+IFERROR(V116*H116,"0")+IFERROR(V117*H117,"0")+IFERROR(V118*H118,"0")</f>
        <v>0</v>
      </c>
      <c r="Q268" s="46">
        <f>IFERROR(V123*H123,"0")</f>
        <v>0</v>
      </c>
      <c r="R268" s="46">
        <f>IFERROR(V128*H128,"0")+IFERROR(V129*H129,"0")</f>
        <v>0</v>
      </c>
      <c r="S268" s="46">
        <f>IFERROR(V134*H134,"0")</f>
        <v>0</v>
      </c>
      <c r="T268" s="46">
        <f>IFERROR(V140*H140,"0")+IFERROR(V144*H144,"0")+IFERROR(V145*H145,"0")</f>
        <v>59.4</v>
      </c>
      <c r="U268" s="46">
        <f>IFERROR(V150*H150,"0")</f>
        <v>0</v>
      </c>
      <c r="V268" s="46">
        <f>IFERROR(V155*H155,"0")+IFERROR(V156*H156,"0")+IFERROR(V157*H157,"0")+IFERROR(V158*H158,"0")+IFERROR(V162*H162,"0")+IFERROR(V163*H163,"0")</f>
        <v>440</v>
      </c>
      <c r="W268" s="46">
        <f>IFERROR(V169*H169,"0")+IFERROR(V170*H170,"0")</f>
        <v>525</v>
      </c>
      <c r="X268" s="46">
        <f>IFERROR(V175*H175,"0")</f>
        <v>0</v>
      </c>
      <c r="Y268" s="46">
        <f>IFERROR(V180*H180,"0")</f>
        <v>0</v>
      </c>
      <c r="Z268" s="46">
        <f>IFERROR(V186*H186,"0")</f>
        <v>464.79999999999995</v>
      </c>
      <c r="AA268" s="46">
        <f>IFERROR(V191*H191,"0")</f>
        <v>0</v>
      </c>
      <c r="AB268" s="46">
        <f>IFERROR(V196*H196,"0")+IFERROR(V197*H197,"0")+IFERROR(V198*H198,"0")+IFERROR(V199*H199,"0")</f>
        <v>324</v>
      </c>
      <c r="AC268" s="46">
        <f>IFERROR(V204*H204,"0")</f>
        <v>0</v>
      </c>
      <c r="AD268" s="46">
        <f>IFERROR(V209*H209,"0")+IFERROR(V210*H210,"0")</f>
        <v>360</v>
      </c>
      <c r="AE268" s="46">
        <f>IFERROR(V216*H216,"0")</f>
        <v>0</v>
      </c>
      <c r="AF268" s="46">
        <f>IFERROR(V222*H222,"0")</f>
        <v>440</v>
      </c>
      <c r="AG268" s="46">
        <f>IFERROR(V227*H227,"0")</f>
        <v>0</v>
      </c>
      <c r="AH268" s="46">
        <f>IFERROR(V233*H233,"0")+IFERROR(V237*H237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</f>
        <v>1404.3000000000004</v>
      </c>
    </row>
    <row r="269" spans="1:34" ht="13.5" customHeight="1" thickTop="1" x14ac:dyDescent="0.2">
      <c r="C269" s="151"/>
    </row>
    <row r="270" spans="1:34" ht="19.5" customHeight="1" x14ac:dyDescent="0.2">
      <c r="A270" s="58" t="s">
        <v>335</v>
      </c>
      <c r="B270" s="58" t="s">
        <v>336</v>
      </c>
      <c r="C270" s="58" t="s">
        <v>337</v>
      </c>
    </row>
    <row r="271" spans="1:34" x14ac:dyDescent="0.2">
      <c r="A271" s="59">
        <f>SUMPRODUCT(--(BA:BA="ЗПФ"),--(U:U="кор"),H:H,W:W)+SUMPRODUCT(--(BA:BA="ЗПФ"),--(U:U="кг"),W:W)</f>
        <v>5374.4</v>
      </c>
      <c r="B271" s="60">
        <f>SUMPRODUCT(--(BA:BA="ПГП"),--(U:U="кор"),H:H,W:W)+SUMPRODUCT(--(BA:BA="ПГП"),--(U:U="кг"),W:W)</f>
        <v>3665.7</v>
      </c>
      <c r="C271" s="60">
        <f>SUMPRODUCT(--(BA:BA="КИЗ"),--(U:U="кор"),H:H,W:W)+SUMPRODUCT(--(BA:BA="КИЗ"),--(U:U="кг"),W:W)</f>
        <v>0</v>
      </c>
    </row>
  </sheetData>
  <sheetProtection algorithmName="SHA-512" hashValue="qDzccQprHlfPTD1I/BiGkwf4kJu+tobOePwJ9KjYp5QBREvawu3h+qXgngEE6qwZ2ZXO3j3lY7iQXlOwYDUwrg==" saltValue="1PqblUoPJDd+YrkEEDJFu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4">
    <mergeCell ref="P1:R1"/>
    <mergeCell ref="N263:T263"/>
    <mergeCell ref="D17:E18"/>
    <mergeCell ref="V17:V18"/>
    <mergeCell ref="I266:I267"/>
    <mergeCell ref="A138:X138"/>
    <mergeCell ref="X17:X18"/>
    <mergeCell ref="D123:E123"/>
    <mergeCell ref="D250:E250"/>
    <mergeCell ref="A132:X132"/>
    <mergeCell ref="C266:C267"/>
    <mergeCell ref="N229:T229"/>
    <mergeCell ref="D44:E44"/>
    <mergeCell ref="A266:A267"/>
    <mergeCell ref="N79:R79"/>
    <mergeCell ref="AF265:AG265"/>
    <mergeCell ref="N101:T101"/>
    <mergeCell ref="A185:X185"/>
    <mergeCell ref="D97:E97"/>
    <mergeCell ref="A217:M218"/>
    <mergeCell ref="N180:R180"/>
    <mergeCell ref="A203:X203"/>
    <mergeCell ref="A10:C10"/>
    <mergeCell ref="A43:X43"/>
    <mergeCell ref="N247:R247"/>
    <mergeCell ref="A141:M142"/>
    <mergeCell ref="N38:R38"/>
    <mergeCell ref="N84:R84"/>
    <mergeCell ref="N249:R249"/>
    <mergeCell ref="AC266:AC267"/>
    <mergeCell ref="N152:T152"/>
    <mergeCell ref="AE266:AE267"/>
    <mergeCell ref="D196:E196"/>
    <mergeCell ref="A15:L15"/>
    <mergeCell ref="N23:T23"/>
    <mergeCell ref="A48:X48"/>
    <mergeCell ref="N90:R90"/>
    <mergeCell ref="N181:T181"/>
    <mergeCell ref="D54:E54"/>
    <mergeCell ref="N83:R83"/>
    <mergeCell ref="D191:E191"/>
    <mergeCell ref="N91:R91"/>
    <mergeCell ref="D237:E237"/>
    <mergeCell ref="N156:R156"/>
    <mergeCell ref="A137:X137"/>
    <mergeCell ref="A208:X208"/>
    <mergeCell ref="N74:T74"/>
    <mergeCell ref="S17:T17"/>
    <mergeCell ref="Y17:Y18"/>
    <mergeCell ref="A139:X139"/>
    <mergeCell ref="O5:P5"/>
    <mergeCell ref="N248:R248"/>
    <mergeCell ref="F17:F18"/>
    <mergeCell ref="A195:X195"/>
    <mergeCell ref="D242:E242"/>
    <mergeCell ref="N86:T86"/>
    <mergeCell ref="N257:T257"/>
    <mergeCell ref="D163:E163"/>
    <mergeCell ref="A135:M136"/>
    <mergeCell ref="A126:X126"/>
    <mergeCell ref="A109:X109"/>
    <mergeCell ref="A240:X240"/>
    <mergeCell ref="A13:L13"/>
    <mergeCell ref="A19:X19"/>
    <mergeCell ref="N165:T165"/>
    <mergeCell ref="A190:X190"/>
    <mergeCell ref="J9:L9"/>
    <mergeCell ref="R5:S5"/>
    <mergeCell ref="A8:C8"/>
    <mergeCell ref="F5:G5"/>
    <mergeCell ref="A14:L14"/>
    <mergeCell ref="N251:R251"/>
    <mergeCell ref="D175:E175"/>
    <mergeCell ref="N82:R82"/>
    <mergeCell ref="N253:R253"/>
    <mergeCell ref="T11:U11"/>
    <mergeCell ref="A121:X121"/>
    <mergeCell ref="A167:X167"/>
    <mergeCell ref="N58:T58"/>
    <mergeCell ref="N33:T33"/>
    <mergeCell ref="D29:E29"/>
    <mergeCell ref="N244:T244"/>
    <mergeCell ref="D216:E216"/>
    <mergeCell ref="A225:X225"/>
    <mergeCell ref="D252:E252"/>
    <mergeCell ref="A40:M41"/>
    <mergeCell ref="N204:R204"/>
    <mergeCell ref="D247:E247"/>
    <mergeCell ref="N233:R233"/>
    <mergeCell ref="N37:R37"/>
    <mergeCell ref="D249:E249"/>
    <mergeCell ref="D105:E105"/>
    <mergeCell ref="A146:M147"/>
    <mergeCell ref="O8:P8"/>
    <mergeCell ref="A130:M131"/>
    <mergeCell ref="N196:R196"/>
    <mergeCell ref="A68:M69"/>
    <mergeCell ref="N198:R198"/>
    <mergeCell ref="A258:M263"/>
    <mergeCell ref="D241:E241"/>
    <mergeCell ref="AF266:AF267"/>
    <mergeCell ref="D10:E10"/>
    <mergeCell ref="F10:G10"/>
    <mergeCell ref="W265:Y265"/>
    <mergeCell ref="N227:R227"/>
    <mergeCell ref="N110:R110"/>
    <mergeCell ref="D243:E243"/>
    <mergeCell ref="D99:E99"/>
    <mergeCell ref="A174:X174"/>
    <mergeCell ref="A108:X108"/>
    <mergeCell ref="N205:T205"/>
    <mergeCell ref="M266:M267"/>
    <mergeCell ref="O266:O267"/>
    <mergeCell ref="W266:W267"/>
    <mergeCell ref="A12:L12"/>
    <mergeCell ref="A214:X214"/>
    <mergeCell ref="A189:X189"/>
    <mergeCell ref="A9:C9"/>
    <mergeCell ref="N200:T200"/>
    <mergeCell ref="O12:P12"/>
    <mergeCell ref="A173:X173"/>
    <mergeCell ref="A77:X77"/>
    <mergeCell ref="A148:X148"/>
    <mergeCell ref="D6:L6"/>
    <mergeCell ref="U266:U267"/>
    <mergeCell ref="A111:M112"/>
    <mergeCell ref="O13:P13"/>
    <mergeCell ref="N250:R250"/>
    <mergeCell ref="N237:R237"/>
    <mergeCell ref="A119:M120"/>
    <mergeCell ref="D84:E84"/>
    <mergeCell ref="D22:E22"/>
    <mergeCell ref="D155:E155"/>
    <mergeCell ref="D266:D267"/>
    <mergeCell ref="N51:R51"/>
    <mergeCell ref="N217:T217"/>
    <mergeCell ref="N105:R105"/>
    <mergeCell ref="A95:X95"/>
    <mergeCell ref="N192:T192"/>
    <mergeCell ref="N228:T228"/>
    <mergeCell ref="N63:T63"/>
    <mergeCell ref="C265:S265"/>
    <mergeCell ref="N117:R117"/>
    <mergeCell ref="A71:X71"/>
    <mergeCell ref="V266:V267"/>
    <mergeCell ref="A164:M165"/>
    <mergeCell ref="N61:R61"/>
    <mergeCell ref="A85:M86"/>
    <mergeCell ref="A184:X184"/>
    <mergeCell ref="N75:T75"/>
    <mergeCell ref="D227:E227"/>
    <mergeCell ref="D150:E150"/>
    <mergeCell ref="A219:X219"/>
    <mergeCell ref="N67:R67"/>
    <mergeCell ref="N131:T131"/>
    <mergeCell ref="A161:X161"/>
    <mergeCell ref="N223:T223"/>
    <mergeCell ref="N142:T142"/>
    <mergeCell ref="N209:R209"/>
    <mergeCell ref="J266:J267"/>
    <mergeCell ref="D170:E170"/>
    <mergeCell ref="N72:R72"/>
    <mergeCell ref="H1:O1"/>
    <mergeCell ref="D186:E186"/>
    <mergeCell ref="O9:P9"/>
    <mergeCell ref="N22:R22"/>
    <mergeCell ref="A76:X76"/>
    <mergeCell ref="Z17:Z18"/>
    <mergeCell ref="N100:T100"/>
    <mergeCell ref="E266:E267"/>
    <mergeCell ref="G266:G267"/>
    <mergeCell ref="A32:M33"/>
    <mergeCell ref="N125:T125"/>
    <mergeCell ref="N162:R162"/>
    <mergeCell ref="D83:E83"/>
    <mergeCell ref="N176:T176"/>
    <mergeCell ref="N64:T64"/>
    <mergeCell ref="N120:T120"/>
    <mergeCell ref="A94:X94"/>
    <mergeCell ref="D222:E222"/>
    <mergeCell ref="N57:T57"/>
    <mergeCell ref="G17:G18"/>
    <mergeCell ref="A87:X87"/>
    <mergeCell ref="H10:L10"/>
    <mergeCell ref="D80:E80"/>
    <mergeCell ref="N53:R53"/>
    <mergeCell ref="AG266:AG267"/>
    <mergeCell ref="N97:R97"/>
    <mergeCell ref="D140:E140"/>
    <mergeCell ref="A149:X149"/>
    <mergeCell ref="N96:R96"/>
    <mergeCell ref="H17:H18"/>
    <mergeCell ref="D204:E204"/>
    <mergeCell ref="A42:X42"/>
    <mergeCell ref="D198:E198"/>
    <mergeCell ref="A213:X213"/>
    <mergeCell ref="N98:R98"/>
    <mergeCell ref="N41:T41"/>
    <mergeCell ref="A215:X215"/>
    <mergeCell ref="N112:T112"/>
    <mergeCell ref="N106:T106"/>
    <mergeCell ref="N123:R123"/>
    <mergeCell ref="D39:E39"/>
    <mergeCell ref="A159:M160"/>
    <mergeCell ref="N107:T107"/>
    <mergeCell ref="A211:M212"/>
    <mergeCell ref="D89:E89"/>
    <mergeCell ref="N254:R254"/>
    <mergeCell ref="N147:T147"/>
    <mergeCell ref="N45:R45"/>
    <mergeCell ref="AH266:AH267"/>
    <mergeCell ref="N85:T85"/>
    <mergeCell ref="N256:T256"/>
    <mergeCell ref="A151:M152"/>
    <mergeCell ref="N29:R29"/>
    <mergeCell ref="Q266:Q267"/>
    <mergeCell ref="S266:S267"/>
    <mergeCell ref="N31:R31"/>
    <mergeCell ref="N151:T151"/>
    <mergeCell ref="N158:R158"/>
    <mergeCell ref="A34:X34"/>
    <mergeCell ref="A49:X49"/>
    <mergeCell ref="N89:R89"/>
    <mergeCell ref="N182:T182"/>
    <mergeCell ref="A256:M257"/>
    <mergeCell ref="N40:T40"/>
    <mergeCell ref="D36:E36"/>
    <mergeCell ref="A74:M75"/>
    <mergeCell ref="N115:R115"/>
    <mergeCell ref="D61:E61"/>
    <mergeCell ref="D254:E254"/>
    <mergeCell ref="A46:M47"/>
    <mergeCell ref="N44:R44"/>
    <mergeCell ref="D62:E62"/>
    <mergeCell ref="T5:U5"/>
    <mergeCell ref="U17:U18"/>
    <mergeCell ref="N261:T261"/>
    <mergeCell ref="D233:E233"/>
    <mergeCell ref="N140:R140"/>
    <mergeCell ref="A21:X21"/>
    <mergeCell ref="D248:E248"/>
    <mergeCell ref="D104:E104"/>
    <mergeCell ref="A113:X113"/>
    <mergeCell ref="T6:U9"/>
    <mergeCell ref="N169:R169"/>
    <mergeCell ref="A194:X194"/>
    <mergeCell ref="D7:L7"/>
    <mergeCell ref="D56:E56"/>
    <mergeCell ref="A202:X202"/>
    <mergeCell ref="N93:T93"/>
    <mergeCell ref="A63:M64"/>
    <mergeCell ref="A234:M235"/>
    <mergeCell ref="D51:E51"/>
    <mergeCell ref="A171:M172"/>
    <mergeCell ref="A60:X60"/>
    <mergeCell ref="A92:M93"/>
    <mergeCell ref="N172:T172"/>
    <mergeCell ref="N216:R216"/>
    <mergeCell ref="N15:R16"/>
    <mergeCell ref="D116:E116"/>
    <mergeCell ref="N160:T160"/>
    <mergeCell ref="D91:E91"/>
    <mergeCell ref="N141:T141"/>
    <mergeCell ref="D162:E162"/>
    <mergeCell ref="D156:E156"/>
    <mergeCell ref="A231:X231"/>
    <mergeCell ref="A35:X35"/>
    <mergeCell ref="A102:X102"/>
    <mergeCell ref="A200:M201"/>
    <mergeCell ref="N136:T136"/>
    <mergeCell ref="D157:E157"/>
    <mergeCell ref="A166:X166"/>
    <mergeCell ref="N99:R99"/>
    <mergeCell ref="A103:X103"/>
    <mergeCell ref="N145:R145"/>
    <mergeCell ref="A168:X168"/>
    <mergeCell ref="N163:R163"/>
    <mergeCell ref="A70:X70"/>
    <mergeCell ref="D128:E128"/>
    <mergeCell ref="D199:E199"/>
    <mergeCell ref="A26:X26"/>
    <mergeCell ref="M17:M18"/>
    <mergeCell ref="N238:T238"/>
    <mergeCell ref="D38:E38"/>
    <mergeCell ref="X266:X267"/>
    <mergeCell ref="Z266:Z267"/>
    <mergeCell ref="D169:E169"/>
    <mergeCell ref="A178:X178"/>
    <mergeCell ref="R266:R267"/>
    <mergeCell ref="AB266:AB267"/>
    <mergeCell ref="N146:T146"/>
    <mergeCell ref="A187:M188"/>
    <mergeCell ref="N150:R150"/>
    <mergeCell ref="N255:R255"/>
    <mergeCell ref="D96:E96"/>
    <mergeCell ref="N242:R242"/>
    <mergeCell ref="D52:E52"/>
    <mergeCell ref="A124:M125"/>
    <mergeCell ref="N235:T235"/>
    <mergeCell ref="D251:E251"/>
    <mergeCell ref="N259:T259"/>
    <mergeCell ref="L266:L267"/>
    <mergeCell ref="N266:N267"/>
    <mergeCell ref="F266:F267"/>
    <mergeCell ref="N262:T262"/>
    <mergeCell ref="T266:T267"/>
    <mergeCell ref="AA266:AA267"/>
    <mergeCell ref="A246:X246"/>
    <mergeCell ref="D50:E50"/>
    <mergeCell ref="D31:E31"/>
    <mergeCell ref="D158:E158"/>
    <mergeCell ref="N201:T201"/>
    <mergeCell ref="I17:I18"/>
    <mergeCell ref="N212:T212"/>
    <mergeCell ref="T12:U12"/>
    <mergeCell ref="D72:E72"/>
    <mergeCell ref="N239:T239"/>
    <mergeCell ref="A57:M58"/>
    <mergeCell ref="A244:M245"/>
    <mergeCell ref="D255:E255"/>
    <mergeCell ref="A23:M24"/>
    <mergeCell ref="A181:M182"/>
    <mergeCell ref="N78:R78"/>
    <mergeCell ref="A226:X226"/>
    <mergeCell ref="N241:R241"/>
    <mergeCell ref="N92:T92"/>
    <mergeCell ref="N118:R118"/>
    <mergeCell ref="N80:R80"/>
    <mergeCell ref="N55:R55"/>
    <mergeCell ref="D115:E115"/>
    <mergeCell ref="D1:F1"/>
    <mergeCell ref="A220:X220"/>
    <mergeCell ref="Z265:AD265"/>
    <mergeCell ref="N210:R210"/>
    <mergeCell ref="J17:J18"/>
    <mergeCell ref="D82:E82"/>
    <mergeCell ref="L17:L18"/>
    <mergeCell ref="N17:R18"/>
    <mergeCell ref="N129:R129"/>
    <mergeCell ref="O6:P6"/>
    <mergeCell ref="N134:R134"/>
    <mergeCell ref="N243:R243"/>
    <mergeCell ref="N50:R50"/>
    <mergeCell ref="O11:P11"/>
    <mergeCell ref="A6:C6"/>
    <mergeCell ref="AD17:AD18"/>
    <mergeCell ref="N69:T69"/>
    <mergeCell ref="D90:E90"/>
    <mergeCell ref="A221:X221"/>
    <mergeCell ref="A25:X25"/>
    <mergeCell ref="A236:X236"/>
    <mergeCell ref="A5:C5"/>
    <mergeCell ref="A205:M206"/>
    <mergeCell ref="N135:T135"/>
    <mergeCell ref="BA17:BA18"/>
    <mergeCell ref="D144:E144"/>
    <mergeCell ref="A153:X153"/>
    <mergeCell ref="D81:E81"/>
    <mergeCell ref="N187:T187"/>
    <mergeCell ref="AA17:AC18"/>
    <mergeCell ref="A27:X27"/>
    <mergeCell ref="N124:T124"/>
    <mergeCell ref="A228:M229"/>
    <mergeCell ref="A154:X154"/>
    <mergeCell ref="N62:R62"/>
    <mergeCell ref="N47:T47"/>
    <mergeCell ref="N218:T218"/>
    <mergeCell ref="N193:T193"/>
    <mergeCell ref="A223:M224"/>
    <mergeCell ref="N191:R191"/>
    <mergeCell ref="D28:E28"/>
    <mergeCell ref="A100:M101"/>
    <mergeCell ref="N128:R128"/>
    <mergeCell ref="A143:X143"/>
    <mergeCell ref="D117:E117"/>
    <mergeCell ref="D55:E55"/>
    <mergeCell ref="D30:E30"/>
    <mergeCell ref="D67:E67"/>
    <mergeCell ref="B266:B267"/>
    <mergeCell ref="D110:E110"/>
    <mergeCell ref="A106:M107"/>
    <mergeCell ref="A59:X59"/>
    <mergeCell ref="D129:E129"/>
    <mergeCell ref="R6:S9"/>
    <mergeCell ref="N36:R36"/>
    <mergeCell ref="N2:U3"/>
    <mergeCell ref="D79:E79"/>
    <mergeCell ref="A88:X88"/>
    <mergeCell ref="A230:X230"/>
    <mergeCell ref="A232:X232"/>
    <mergeCell ref="D5:E5"/>
    <mergeCell ref="N111:T111"/>
    <mergeCell ref="A207:X207"/>
    <mergeCell ref="N222:R222"/>
    <mergeCell ref="N197:R197"/>
    <mergeCell ref="N119:T119"/>
    <mergeCell ref="A176:M177"/>
    <mergeCell ref="A65:X65"/>
    <mergeCell ref="N211:T211"/>
    <mergeCell ref="O10:P10"/>
    <mergeCell ref="N177:T177"/>
    <mergeCell ref="P266:P267"/>
    <mergeCell ref="H5:L5"/>
    <mergeCell ref="N104:R104"/>
    <mergeCell ref="N175:R175"/>
    <mergeCell ref="B17:B18"/>
    <mergeCell ref="N54:R54"/>
    <mergeCell ref="A66:X66"/>
    <mergeCell ref="N81:R81"/>
    <mergeCell ref="N56:R56"/>
    <mergeCell ref="T10:U10"/>
    <mergeCell ref="N32:T32"/>
    <mergeCell ref="D53:E53"/>
    <mergeCell ref="N159:T159"/>
    <mergeCell ref="A122:X122"/>
    <mergeCell ref="W17:W18"/>
    <mergeCell ref="D145:E145"/>
    <mergeCell ref="N52:R52"/>
    <mergeCell ref="D8:L8"/>
    <mergeCell ref="N39:R39"/>
    <mergeCell ref="N116:R116"/>
    <mergeCell ref="N130:T130"/>
    <mergeCell ref="N68:T68"/>
    <mergeCell ref="N46:T46"/>
    <mergeCell ref="N73:R73"/>
    <mergeCell ref="N164:T164"/>
    <mergeCell ref="AD266:AD267"/>
    <mergeCell ref="N170:R170"/>
    <mergeCell ref="N234:T234"/>
    <mergeCell ref="N157:R157"/>
    <mergeCell ref="D78:E78"/>
    <mergeCell ref="D134:E134"/>
    <mergeCell ref="N171:T171"/>
    <mergeCell ref="N28:R28"/>
    <mergeCell ref="N199:R199"/>
    <mergeCell ref="N186:R186"/>
    <mergeCell ref="N30:R30"/>
    <mergeCell ref="T265:V265"/>
    <mergeCell ref="D98:E98"/>
    <mergeCell ref="D73:E73"/>
    <mergeCell ref="N252:R252"/>
    <mergeCell ref="D197:E197"/>
    <mergeCell ref="D253:E253"/>
    <mergeCell ref="H266:H267"/>
    <mergeCell ref="N206:T206"/>
    <mergeCell ref="A179:X179"/>
    <mergeCell ref="D210:E210"/>
    <mergeCell ref="N188:T188"/>
    <mergeCell ref="D209:E209"/>
    <mergeCell ref="Y266:Y267"/>
    <mergeCell ref="N144:R144"/>
    <mergeCell ref="N258:T258"/>
    <mergeCell ref="A183:X183"/>
    <mergeCell ref="N245:T245"/>
    <mergeCell ref="A133:X133"/>
    <mergeCell ref="N24:T24"/>
    <mergeCell ref="D45:E45"/>
    <mergeCell ref="H9:I9"/>
    <mergeCell ref="N260:T260"/>
    <mergeCell ref="N155:R155"/>
    <mergeCell ref="A192:M193"/>
    <mergeCell ref="A238:M239"/>
    <mergeCell ref="A17:A18"/>
    <mergeCell ref="K17:K18"/>
    <mergeCell ref="A20:X20"/>
    <mergeCell ref="C17:C18"/>
    <mergeCell ref="D37:E37"/>
    <mergeCell ref="D9:E9"/>
    <mergeCell ref="D180:E180"/>
    <mergeCell ref="D118:E118"/>
    <mergeCell ref="F9:G9"/>
    <mergeCell ref="A127:X127"/>
    <mergeCell ref="N224:T224"/>
    <mergeCell ref="A114:X11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338</v>
      </c>
      <c r="H1" s="52"/>
    </row>
    <row r="3" spans="2:8" x14ac:dyDescent="0.2">
      <c r="B3" s="47" t="s">
        <v>339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340</v>
      </c>
      <c r="D6" s="47" t="s">
        <v>341</v>
      </c>
      <c r="E6" s="47"/>
    </row>
    <row r="8" spans="2:8" x14ac:dyDescent="0.2">
      <c r="B8" s="47" t="s">
        <v>18</v>
      </c>
      <c r="C8" s="47" t="s">
        <v>340</v>
      </c>
      <c r="D8" s="47"/>
      <c r="E8" s="47"/>
    </row>
    <row r="10" spans="2:8" x14ac:dyDescent="0.2">
      <c r="B10" s="47" t="s">
        <v>342</v>
      </c>
      <c r="C10" s="47"/>
      <c r="D10" s="47"/>
      <c r="E10" s="47"/>
    </row>
    <row r="11" spans="2:8" x14ac:dyDescent="0.2">
      <c r="B11" s="47" t="s">
        <v>343</v>
      </c>
      <c r="C11" s="47"/>
      <c r="D11" s="47"/>
      <c r="E11" s="47"/>
    </row>
    <row r="12" spans="2:8" x14ac:dyDescent="0.2">
      <c r="B12" s="47" t="s">
        <v>344</v>
      </c>
      <c r="C12" s="47"/>
      <c r="D12" s="47"/>
      <c r="E12" s="47"/>
    </row>
    <row r="13" spans="2:8" x14ac:dyDescent="0.2">
      <c r="B13" s="47" t="s">
        <v>345</v>
      </c>
      <c r="C13" s="47"/>
      <c r="D13" s="47"/>
      <c r="E13" s="47"/>
    </row>
    <row r="14" spans="2:8" x14ac:dyDescent="0.2">
      <c r="B14" s="47" t="s">
        <v>346</v>
      </c>
      <c r="C14" s="47"/>
      <c r="D14" s="47"/>
      <c r="E14" s="47"/>
    </row>
    <row r="15" spans="2:8" x14ac:dyDescent="0.2">
      <c r="B15" s="47" t="s">
        <v>347</v>
      </c>
      <c r="C15" s="47"/>
      <c r="D15" s="47"/>
      <c r="E15" s="47"/>
    </row>
    <row r="16" spans="2:8" x14ac:dyDescent="0.2">
      <c r="B16" s="47" t="s">
        <v>348</v>
      </c>
      <c r="C16" s="47"/>
      <c r="D16" s="47"/>
      <c r="E16" s="47"/>
    </row>
    <row r="17" spans="2:5" x14ac:dyDescent="0.2">
      <c r="B17" s="47" t="s">
        <v>349</v>
      </c>
      <c r="C17" s="47"/>
      <c r="D17" s="47"/>
      <c r="E17" s="47"/>
    </row>
    <row r="18" spans="2:5" x14ac:dyDescent="0.2">
      <c r="B18" s="47" t="s">
        <v>350</v>
      </c>
      <c r="C18" s="47"/>
      <c r="D18" s="47"/>
      <c r="E18" s="47"/>
    </row>
    <row r="19" spans="2:5" x14ac:dyDescent="0.2">
      <c r="B19" s="47" t="s">
        <v>351</v>
      </c>
      <c r="C19" s="47"/>
      <c r="D19" s="47"/>
      <c r="E19" s="47"/>
    </row>
    <row r="20" spans="2:5" x14ac:dyDescent="0.2">
      <c r="B20" s="47" t="s">
        <v>352</v>
      </c>
      <c r="C20" s="47"/>
      <c r="D20" s="47"/>
      <c r="E20" s="47"/>
    </row>
  </sheetData>
  <sheetProtection algorithmName="SHA-512" hashValue="D4lSAHxj5e6flpQIQ82nVNewMk7HU6gUBLnEBFD996s4iByUEqoXCg63ZHJgx5RUcIO1yTKoyyf028Y7Sysvrg==" saltValue="wwCFBlf2sY8pwlNOU0/D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2023-10-27T07:07:29Z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