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H267" i="1" l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J267" i="1"/>
  <c r="I267" i="1"/>
  <c r="H267" i="1"/>
  <c r="G267" i="1"/>
  <c r="F267" i="1"/>
  <c r="E267" i="1"/>
  <c r="D267" i="1"/>
  <c r="C267" i="1"/>
  <c r="B267" i="1"/>
  <c r="V259" i="1"/>
  <c r="V258" i="1"/>
  <c r="V260" i="1" s="1"/>
  <c r="V256" i="1"/>
  <c r="V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X255" i="1" s="1"/>
  <c r="W247" i="1"/>
  <c r="W255" i="1" s="1"/>
  <c r="X246" i="1"/>
  <c r="W246" i="1"/>
  <c r="V244" i="1"/>
  <c r="V243" i="1"/>
  <c r="X242" i="1"/>
  <c r="W242" i="1"/>
  <c r="X241" i="1"/>
  <c r="W241" i="1"/>
  <c r="W243" i="1" s="1"/>
  <c r="X240" i="1"/>
  <c r="X243" i="1" s="1"/>
  <c r="W240" i="1"/>
  <c r="V238" i="1"/>
  <c r="X237" i="1"/>
  <c r="V237" i="1"/>
  <c r="X236" i="1"/>
  <c r="W236" i="1"/>
  <c r="W237" i="1" s="1"/>
  <c r="V234" i="1"/>
  <c r="X233" i="1"/>
  <c r="W233" i="1"/>
  <c r="V233" i="1"/>
  <c r="X232" i="1"/>
  <c r="W232" i="1"/>
  <c r="W234" i="1" s="1"/>
  <c r="W228" i="1"/>
  <c r="V228" i="1"/>
  <c r="X227" i="1"/>
  <c r="W227" i="1"/>
  <c r="V227" i="1"/>
  <c r="X226" i="1"/>
  <c r="W226" i="1"/>
  <c r="N226" i="1"/>
  <c r="W223" i="1"/>
  <c r="V223" i="1"/>
  <c r="X222" i="1"/>
  <c r="W222" i="1"/>
  <c r="V222" i="1"/>
  <c r="X221" i="1"/>
  <c r="W221" i="1"/>
  <c r="N221" i="1"/>
  <c r="W217" i="1"/>
  <c r="V217" i="1"/>
  <c r="X216" i="1"/>
  <c r="W216" i="1"/>
  <c r="V216" i="1"/>
  <c r="X215" i="1"/>
  <c r="W215" i="1"/>
  <c r="N215" i="1"/>
  <c r="W211" i="1"/>
  <c r="V211" i="1"/>
  <c r="W210" i="1"/>
  <c r="V210" i="1"/>
  <c r="X209" i="1"/>
  <c r="W209" i="1"/>
  <c r="N209" i="1"/>
  <c r="X208" i="1"/>
  <c r="X210" i="1" s="1"/>
  <c r="W208" i="1"/>
  <c r="N208" i="1"/>
  <c r="W205" i="1"/>
  <c r="V205" i="1"/>
  <c r="W204" i="1"/>
  <c r="V204" i="1"/>
  <c r="X203" i="1"/>
  <c r="X204" i="1" s="1"/>
  <c r="W203" i="1"/>
  <c r="V200" i="1"/>
  <c r="V199" i="1"/>
  <c r="X198" i="1"/>
  <c r="W198" i="1"/>
  <c r="N198" i="1"/>
  <c r="X197" i="1"/>
  <c r="W197" i="1"/>
  <c r="N197" i="1"/>
  <c r="X196" i="1"/>
  <c r="W196" i="1"/>
  <c r="W200" i="1" s="1"/>
  <c r="N196" i="1"/>
  <c r="X195" i="1"/>
  <c r="X199" i="1" s="1"/>
  <c r="W195" i="1"/>
  <c r="W199" i="1" s="1"/>
  <c r="N195" i="1"/>
  <c r="W192" i="1"/>
  <c r="V192" i="1"/>
  <c r="W191" i="1"/>
  <c r="V191" i="1"/>
  <c r="X190" i="1"/>
  <c r="X191" i="1" s="1"/>
  <c r="W190" i="1"/>
  <c r="V187" i="1"/>
  <c r="X186" i="1"/>
  <c r="V186" i="1"/>
  <c r="X185" i="1"/>
  <c r="W185" i="1"/>
  <c r="W186" i="1" s="1"/>
  <c r="N185" i="1"/>
  <c r="V181" i="1"/>
  <c r="X180" i="1"/>
  <c r="V180" i="1"/>
  <c r="X179" i="1"/>
  <c r="W179" i="1"/>
  <c r="W180" i="1" s="1"/>
  <c r="V176" i="1"/>
  <c r="X175" i="1"/>
  <c r="W175" i="1"/>
  <c r="V175" i="1"/>
  <c r="X174" i="1"/>
  <c r="W174" i="1"/>
  <c r="W176" i="1" s="1"/>
  <c r="N174" i="1"/>
  <c r="V171" i="1"/>
  <c r="X170" i="1"/>
  <c r="W170" i="1"/>
  <c r="V170" i="1"/>
  <c r="X169" i="1"/>
  <c r="W169" i="1"/>
  <c r="N169" i="1"/>
  <c r="X168" i="1"/>
  <c r="W168" i="1"/>
  <c r="W171" i="1" s="1"/>
  <c r="N168" i="1"/>
  <c r="W164" i="1"/>
  <c r="V164" i="1"/>
  <c r="W163" i="1"/>
  <c r="V163" i="1"/>
  <c r="X162" i="1"/>
  <c r="W162" i="1"/>
  <c r="N162" i="1"/>
  <c r="X161" i="1"/>
  <c r="X163" i="1" s="1"/>
  <c r="W161" i="1"/>
  <c r="N161" i="1"/>
  <c r="V159" i="1"/>
  <c r="V158" i="1"/>
  <c r="X157" i="1"/>
  <c r="W157" i="1"/>
  <c r="N157" i="1"/>
  <c r="X156" i="1"/>
  <c r="W156" i="1"/>
  <c r="N156" i="1"/>
  <c r="X155" i="1"/>
  <c r="W155" i="1"/>
  <c r="W159" i="1" s="1"/>
  <c r="N155" i="1"/>
  <c r="X154" i="1"/>
  <c r="X158" i="1" s="1"/>
  <c r="W154" i="1"/>
  <c r="W158" i="1" s="1"/>
  <c r="N154" i="1"/>
  <c r="W151" i="1"/>
  <c r="V151" i="1"/>
  <c r="X150" i="1"/>
  <c r="W150" i="1"/>
  <c r="V150" i="1"/>
  <c r="X149" i="1"/>
  <c r="W149" i="1"/>
  <c r="N149" i="1"/>
  <c r="W146" i="1"/>
  <c r="V146" i="1"/>
  <c r="X145" i="1"/>
  <c r="W145" i="1"/>
  <c r="V145" i="1"/>
  <c r="X144" i="1"/>
  <c r="W144" i="1"/>
  <c r="N144" i="1"/>
  <c r="W142" i="1"/>
  <c r="V142" i="1"/>
  <c r="X141" i="1"/>
  <c r="W141" i="1"/>
  <c r="V141" i="1"/>
  <c r="X140" i="1"/>
  <c r="W140" i="1"/>
  <c r="N140" i="1"/>
  <c r="W136" i="1"/>
  <c r="V136" i="1"/>
  <c r="X135" i="1"/>
  <c r="W135" i="1"/>
  <c r="V135" i="1"/>
  <c r="X134" i="1"/>
  <c r="W134" i="1"/>
  <c r="N134" i="1"/>
  <c r="W131" i="1"/>
  <c r="V131" i="1"/>
  <c r="W130" i="1"/>
  <c r="V130" i="1"/>
  <c r="X129" i="1"/>
  <c r="W129" i="1"/>
  <c r="N129" i="1"/>
  <c r="X128" i="1"/>
  <c r="X130" i="1" s="1"/>
  <c r="W128" i="1"/>
  <c r="N128" i="1"/>
  <c r="W125" i="1"/>
  <c r="V125" i="1"/>
  <c r="W124" i="1"/>
  <c r="V124" i="1"/>
  <c r="X123" i="1"/>
  <c r="X124" i="1" s="1"/>
  <c r="W123" i="1"/>
  <c r="N123" i="1"/>
  <c r="V120" i="1"/>
  <c r="V119" i="1"/>
  <c r="X118" i="1"/>
  <c r="W118" i="1"/>
  <c r="N118" i="1"/>
  <c r="X117" i="1"/>
  <c r="W117" i="1"/>
  <c r="N117" i="1"/>
  <c r="X116" i="1"/>
  <c r="W116" i="1"/>
  <c r="W119" i="1" s="1"/>
  <c r="X115" i="1"/>
  <c r="X119" i="1" s="1"/>
  <c r="W115" i="1"/>
  <c r="N115" i="1"/>
  <c r="W112" i="1"/>
  <c r="V112" i="1"/>
  <c r="W111" i="1"/>
  <c r="V111" i="1"/>
  <c r="X110" i="1"/>
  <c r="X111" i="1" s="1"/>
  <c r="W110" i="1"/>
  <c r="N110" i="1"/>
  <c r="V107" i="1"/>
  <c r="V106" i="1"/>
  <c r="X105" i="1"/>
  <c r="W105" i="1"/>
  <c r="N105" i="1"/>
  <c r="X104" i="1"/>
  <c r="X106" i="1" s="1"/>
  <c r="W104" i="1"/>
  <c r="W106" i="1" s="1"/>
  <c r="N104" i="1"/>
  <c r="V101" i="1"/>
  <c r="X100" i="1"/>
  <c r="V100" i="1"/>
  <c r="X99" i="1"/>
  <c r="W99" i="1"/>
  <c r="X98" i="1"/>
  <c r="W98" i="1"/>
  <c r="X97" i="1"/>
  <c r="W97" i="1"/>
  <c r="X96" i="1"/>
  <c r="W96" i="1"/>
  <c r="W100" i="1" s="1"/>
  <c r="V93" i="1"/>
  <c r="V92" i="1"/>
  <c r="X91" i="1"/>
  <c r="W91" i="1"/>
  <c r="N91" i="1"/>
  <c r="X90" i="1"/>
  <c r="W90" i="1"/>
  <c r="N90" i="1"/>
  <c r="X89" i="1"/>
  <c r="X92" i="1" s="1"/>
  <c r="W89" i="1"/>
  <c r="W92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W85" i="1" s="1"/>
  <c r="N81" i="1"/>
  <c r="X80" i="1"/>
  <c r="W80" i="1"/>
  <c r="N80" i="1"/>
  <c r="X79" i="1"/>
  <c r="W79" i="1"/>
  <c r="N79" i="1"/>
  <c r="X78" i="1"/>
  <c r="X85" i="1" s="1"/>
  <c r="W78" i="1"/>
  <c r="W86" i="1" s="1"/>
  <c r="N78" i="1"/>
  <c r="V75" i="1"/>
  <c r="V74" i="1"/>
  <c r="X73" i="1"/>
  <c r="W73" i="1"/>
  <c r="N73" i="1"/>
  <c r="X72" i="1"/>
  <c r="X74" i="1" s="1"/>
  <c r="W72" i="1"/>
  <c r="W74" i="1" s="1"/>
  <c r="N72" i="1"/>
  <c r="V69" i="1"/>
  <c r="X68" i="1"/>
  <c r="V68" i="1"/>
  <c r="X67" i="1"/>
  <c r="W67" i="1"/>
  <c r="W68" i="1" s="1"/>
  <c r="N67" i="1"/>
  <c r="V64" i="1"/>
  <c r="X63" i="1"/>
  <c r="V63" i="1"/>
  <c r="X62" i="1"/>
  <c r="W62" i="1"/>
  <c r="X61" i="1"/>
  <c r="W61" i="1"/>
  <c r="W63" i="1" s="1"/>
  <c r="V58" i="1"/>
  <c r="V257" i="1" s="1"/>
  <c r="V57" i="1"/>
  <c r="X56" i="1"/>
  <c r="W56" i="1"/>
  <c r="N56" i="1"/>
  <c r="X55" i="1"/>
  <c r="W55" i="1"/>
  <c r="X54" i="1"/>
  <c r="W54" i="1"/>
  <c r="X53" i="1"/>
  <c r="W53" i="1"/>
  <c r="N53" i="1"/>
  <c r="X52" i="1"/>
  <c r="W52" i="1"/>
  <c r="X51" i="1"/>
  <c r="W51" i="1"/>
  <c r="X50" i="1"/>
  <c r="X57" i="1" s="1"/>
  <c r="W50" i="1"/>
  <c r="W57" i="1" s="1"/>
  <c r="N50" i="1"/>
  <c r="V47" i="1"/>
  <c r="X46" i="1"/>
  <c r="W46" i="1"/>
  <c r="V46" i="1"/>
  <c r="X45" i="1"/>
  <c r="W45" i="1"/>
  <c r="N45" i="1"/>
  <c r="X44" i="1"/>
  <c r="W44" i="1"/>
  <c r="W47" i="1" s="1"/>
  <c r="N44" i="1"/>
  <c r="V41" i="1"/>
  <c r="V40" i="1"/>
  <c r="X39" i="1"/>
  <c r="W39" i="1"/>
  <c r="N39" i="1"/>
  <c r="X38" i="1"/>
  <c r="W38" i="1"/>
  <c r="N38" i="1"/>
  <c r="X37" i="1"/>
  <c r="X40" i="1" s="1"/>
  <c r="W37" i="1"/>
  <c r="W40" i="1" s="1"/>
  <c r="X36" i="1"/>
  <c r="W36" i="1"/>
  <c r="N36" i="1"/>
  <c r="V33" i="1"/>
  <c r="V32" i="1"/>
  <c r="V261" i="1" s="1"/>
  <c r="X31" i="1"/>
  <c r="W31" i="1"/>
  <c r="N31" i="1"/>
  <c r="X30" i="1"/>
  <c r="W30" i="1"/>
  <c r="N30" i="1"/>
  <c r="X29" i="1"/>
  <c r="W29" i="1"/>
  <c r="W258" i="1" s="1"/>
  <c r="N29" i="1"/>
  <c r="X28" i="1"/>
  <c r="X32" i="1" s="1"/>
  <c r="W28" i="1"/>
  <c r="W32" i="1" s="1"/>
  <c r="N28" i="1"/>
  <c r="V24" i="1"/>
  <c r="X23" i="1"/>
  <c r="W23" i="1"/>
  <c r="W261" i="1" s="1"/>
  <c r="V23" i="1"/>
  <c r="X22" i="1"/>
  <c r="W22" i="1"/>
  <c r="W24" i="1" s="1"/>
  <c r="N22" i="1"/>
  <c r="H10" i="1"/>
  <c r="J9" i="1"/>
  <c r="A9" i="1"/>
  <c r="H9" i="1" s="1"/>
  <c r="D7" i="1"/>
  <c r="O6" i="1"/>
  <c r="N2" i="1"/>
  <c r="X262" i="1" l="1"/>
  <c r="W260" i="1"/>
  <c r="W33" i="1"/>
  <c r="W257" i="1" s="1"/>
  <c r="W41" i="1"/>
  <c r="W256" i="1"/>
  <c r="A10" i="1"/>
  <c r="W58" i="1"/>
  <c r="W75" i="1"/>
  <c r="W93" i="1"/>
  <c r="W107" i="1"/>
  <c r="W120" i="1"/>
  <c r="W244" i="1"/>
  <c r="F9" i="1"/>
  <c r="F10" i="1"/>
  <c r="W64" i="1"/>
  <c r="W69" i="1"/>
  <c r="W101" i="1"/>
  <c r="W181" i="1"/>
  <c r="W187" i="1"/>
  <c r="W238" i="1"/>
  <c r="W259" i="1"/>
  <c r="C270" i="1" l="1"/>
  <c r="B270" i="1"/>
  <c r="A270" i="1"/>
</calcChain>
</file>

<file path=xl/sharedStrings.xml><?xml version="1.0" encoding="utf-8"?>
<sst xmlns="http://schemas.openxmlformats.org/spreadsheetml/2006/main" count="917" uniqueCount="352">
  <si>
    <t xml:space="preserve">  БЛАНК ЗАКАЗА </t>
  </si>
  <si>
    <t>ЗПФ</t>
  </si>
  <si>
    <t>на отгрузку продукции с ООО Трейд-Сервис с</t>
  </si>
  <si>
    <t>26.10.2023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</si>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</sst>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0" customWidth="1"/>
    <col min="17" max="17" width="6.140625" style="1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0" customWidth="1"/>
    <col min="23" max="23" width="11" style="150" customWidth="1"/>
    <col min="24" max="24" width="10" style="150" customWidth="1"/>
    <col min="25" max="25" width="11.5703125" style="150" customWidth="1"/>
    <col min="26" max="26" width="10.42578125" style="1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0" customWidth="1"/>
    <col min="31" max="31" width="9.140625" style="150" customWidth="1"/>
    <col min="32" max="16384" width="9.140625" style="150"/>
  </cols>
  <sheetData>
    <row r="1" spans="1:29" s="154" customFormat="1" ht="45" customHeight="1" x14ac:dyDescent="0.2">
      <c r="A1" s="41"/>
      <c r="B1" s="41"/>
      <c r="C1" s="41"/>
      <c r="D1" s="224" t="s">
        <v>0</v>
      </c>
      <c r="E1" s="225"/>
      <c r="F1" s="225"/>
      <c r="G1" s="12" t="s">
        <v>1</v>
      </c>
      <c r="H1" s="224" t="s">
        <v>2</v>
      </c>
      <c r="I1" s="225"/>
      <c r="J1" s="225"/>
      <c r="K1" s="225"/>
      <c r="L1" s="225"/>
      <c r="M1" s="225"/>
      <c r="N1" s="225"/>
      <c r="O1" s="225"/>
      <c r="P1" s="334" t="s">
        <v>3</v>
      </c>
      <c r="Q1" s="225"/>
      <c r="R1" s="2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8"/>
      <c r="P2" s="168"/>
      <c r="Q2" s="168"/>
      <c r="R2" s="168"/>
      <c r="S2" s="168"/>
      <c r="T2" s="168"/>
      <c r="U2" s="168"/>
      <c r="V2" s="16"/>
      <c r="W2" s="16"/>
      <c r="X2" s="16"/>
      <c r="Y2" s="16"/>
      <c r="Z2" s="51"/>
      <c r="AA2" s="51"/>
      <c r="AB2" s="51"/>
    </row>
    <row r="3" spans="1:29" s="15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8"/>
      <c r="O3" s="168"/>
      <c r="P3" s="168"/>
      <c r="Q3" s="168"/>
      <c r="R3" s="168"/>
      <c r="S3" s="168"/>
      <c r="T3" s="168"/>
      <c r="U3" s="168"/>
      <c r="V3" s="16"/>
      <c r="W3" s="16"/>
      <c r="X3" s="16"/>
      <c r="Y3" s="16"/>
      <c r="Z3" s="51"/>
      <c r="AA3" s="51"/>
      <c r="AB3" s="51"/>
    </row>
    <row r="4" spans="1:29" s="15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4" customFormat="1" ht="23.45" customHeight="1" x14ac:dyDescent="0.2">
      <c r="A5" s="241" t="s">
        <v>7</v>
      </c>
      <c r="B5" s="165"/>
      <c r="C5" s="166"/>
      <c r="D5" s="181"/>
      <c r="E5" s="183"/>
      <c r="F5" s="310" t="s">
        <v>8</v>
      </c>
      <c r="G5" s="166"/>
      <c r="H5" s="181" t="s">
        <v>351</v>
      </c>
      <c r="I5" s="182"/>
      <c r="J5" s="182"/>
      <c r="K5" s="182"/>
      <c r="L5" s="183"/>
      <c r="N5" s="24" t="s">
        <v>9</v>
      </c>
      <c r="O5" s="286">
        <v>45229</v>
      </c>
      <c r="P5" s="217"/>
      <c r="R5" s="321" t="s">
        <v>10</v>
      </c>
      <c r="S5" s="198"/>
      <c r="T5" s="256" t="s">
        <v>11</v>
      </c>
      <c r="U5" s="217"/>
      <c r="Z5" s="51"/>
      <c r="AA5" s="51"/>
      <c r="AB5" s="51"/>
    </row>
    <row r="6" spans="1:29" s="154" customFormat="1" ht="24" customHeight="1" x14ac:dyDescent="0.2">
      <c r="A6" s="241" t="s">
        <v>12</v>
      </c>
      <c r="B6" s="165"/>
      <c r="C6" s="166"/>
      <c r="D6" s="296" t="s">
        <v>13</v>
      </c>
      <c r="E6" s="297"/>
      <c r="F6" s="297"/>
      <c r="G6" s="297"/>
      <c r="H6" s="297"/>
      <c r="I6" s="297"/>
      <c r="J6" s="297"/>
      <c r="K6" s="297"/>
      <c r="L6" s="217"/>
      <c r="N6" s="24" t="s">
        <v>14</v>
      </c>
      <c r="O6" s="233" t="str">
        <f>IF(O5=0," ",CHOOSE(WEEKDAY(O5,2),"Понедельник","Вторник","Среда","Четверг","Пятница","Суббота","Воскресенье"))</f>
        <v>Понедельник</v>
      </c>
      <c r="P6" s="162"/>
      <c r="R6" s="197" t="s">
        <v>15</v>
      </c>
      <c r="S6" s="198"/>
      <c r="T6" s="260" t="s">
        <v>16</v>
      </c>
      <c r="U6" s="193"/>
      <c r="Z6" s="51"/>
      <c r="AA6" s="51"/>
      <c r="AB6" s="51"/>
    </row>
    <row r="7" spans="1:29" s="154" customFormat="1" ht="21.75" hidden="1" customHeight="1" x14ac:dyDescent="0.2">
      <c r="A7" s="55"/>
      <c r="B7" s="55"/>
      <c r="C7" s="55"/>
      <c r="D7" s="270" t="str">
        <f>IFERROR(VLOOKUP(DeliveryAddress,Table,3,0),1)</f>
        <v>1</v>
      </c>
      <c r="E7" s="271"/>
      <c r="F7" s="271"/>
      <c r="G7" s="271"/>
      <c r="H7" s="271"/>
      <c r="I7" s="271"/>
      <c r="J7" s="271"/>
      <c r="K7" s="271"/>
      <c r="L7" s="272"/>
      <c r="N7" s="24"/>
      <c r="O7" s="42"/>
      <c r="P7" s="42"/>
      <c r="R7" s="168"/>
      <c r="S7" s="198"/>
      <c r="T7" s="261"/>
      <c r="U7" s="262"/>
      <c r="Z7" s="51"/>
      <c r="AA7" s="51"/>
      <c r="AB7" s="51"/>
    </row>
    <row r="8" spans="1:29" s="154" customFormat="1" ht="25.5" customHeight="1" x14ac:dyDescent="0.2">
      <c r="A8" s="327" t="s">
        <v>17</v>
      </c>
      <c r="B8" s="171"/>
      <c r="C8" s="172"/>
      <c r="D8" s="219" t="s">
        <v>18</v>
      </c>
      <c r="E8" s="220"/>
      <c r="F8" s="220"/>
      <c r="G8" s="220"/>
      <c r="H8" s="220"/>
      <c r="I8" s="220"/>
      <c r="J8" s="220"/>
      <c r="K8" s="220"/>
      <c r="L8" s="221"/>
      <c r="N8" s="24" t="s">
        <v>19</v>
      </c>
      <c r="O8" s="216">
        <v>0.375</v>
      </c>
      <c r="P8" s="217"/>
      <c r="R8" s="168"/>
      <c r="S8" s="198"/>
      <c r="T8" s="261"/>
      <c r="U8" s="262"/>
      <c r="Z8" s="51"/>
      <c r="AA8" s="51"/>
      <c r="AB8" s="51"/>
    </row>
    <row r="9" spans="1:29" s="154" customFormat="1" ht="39.950000000000003" customHeight="1" x14ac:dyDescent="0.2">
      <c r="A9" s="2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49"/>
      <c r="E9" s="174"/>
      <c r="F9" s="2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173" t="str">
        <f>IF(AND($A$9="Тип доверенности/получателя при получении в адресе перегруза:",$D$9="Разовая доверенность"),"Введите ФИО","")</f>
        <v/>
      </c>
      <c r="I9" s="174"/>
      <c r="J9" s="1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4"/>
      <c r="L9" s="174"/>
      <c r="N9" s="26" t="s">
        <v>20</v>
      </c>
      <c r="O9" s="286"/>
      <c r="P9" s="217"/>
      <c r="R9" s="168"/>
      <c r="S9" s="198"/>
      <c r="T9" s="263"/>
      <c r="U9" s="264"/>
      <c r="V9" s="43"/>
      <c r="W9" s="43"/>
      <c r="X9" s="43"/>
      <c r="Y9" s="43"/>
      <c r="Z9" s="51"/>
      <c r="AA9" s="51"/>
      <c r="AB9" s="51"/>
    </row>
    <row r="10" spans="1:29" s="154" customFormat="1" ht="26.45" customHeight="1" x14ac:dyDescent="0.2">
      <c r="A10" s="2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49"/>
      <c r="E10" s="174"/>
      <c r="F10" s="2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0" t="str">
        <f>IFERROR(VLOOKUP($D$10,Proxy,2,FALSE),"")</f>
        <v/>
      </c>
      <c r="I10" s="168"/>
      <c r="J10" s="168"/>
      <c r="K10" s="168"/>
      <c r="L10" s="168"/>
      <c r="N10" s="26" t="s">
        <v>21</v>
      </c>
      <c r="O10" s="216"/>
      <c r="P10" s="217"/>
      <c r="S10" s="24" t="s">
        <v>22</v>
      </c>
      <c r="T10" s="192" t="s">
        <v>23</v>
      </c>
      <c r="U10" s="193"/>
      <c r="V10" s="44"/>
      <c r="W10" s="44"/>
      <c r="X10" s="44"/>
      <c r="Y10" s="44"/>
      <c r="Z10" s="51"/>
      <c r="AA10" s="51"/>
      <c r="AB10" s="51"/>
    </row>
    <row r="11" spans="1:29" s="15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216"/>
      <c r="P11" s="217"/>
      <c r="S11" s="24" t="s">
        <v>26</v>
      </c>
      <c r="T11" s="298" t="s">
        <v>27</v>
      </c>
      <c r="U11" s="299"/>
      <c r="V11" s="45"/>
      <c r="W11" s="45"/>
      <c r="X11" s="45"/>
      <c r="Y11" s="45"/>
      <c r="Z11" s="51"/>
      <c r="AA11" s="51"/>
      <c r="AB11" s="51"/>
    </row>
    <row r="12" spans="1:29" s="154" customFormat="1" ht="18.600000000000001" customHeight="1" x14ac:dyDescent="0.2">
      <c r="A12" s="308" t="s">
        <v>28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6"/>
      <c r="N12" s="24" t="s">
        <v>29</v>
      </c>
      <c r="O12" s="294"/>
      <c r="P12" s="272"/>
      <c r="Q12" s="23"/>
      <c r="S12" s="24"/>
      <c r="T12" s="225"/>
      <c r="U12" s="168"/>
      <c r="Z12" s="51"/>
      <c r="AA12" s="51"/>
      <c r="AB12" s="51"/>
    </row>
    <row r="13" spans="1:29" s="154" customFormat="1" ht="23.25" customHeight="1" x14ac:dyDescent="0.2">
      <c r="A13" s="308" t="s">
        <v>30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6"/>
      <c r="M13" s="26"/>
      <c r="N13" s="26" t="s">
        <v>31</v>
      </c>
      <c r="O13" s="298"/>
      <c r="P13" s="299"/>
      <c r="Q13" s="23"/>
      <c r="V13" s="49"/>
      <c r="W13" s="49"/>
      <c r="X13" s="49"/>
      <c r="Y13" s="49"/>
      <c r="Z13" s="51"/>
      <c r="AA13" s="51"/>
      <c r="AB13" s="51"/>
    </row>
    <row r="14" spans="1:29" s="154" customFormat="1" ht="18.600000000000001" customHeight="1" x14ac:dyDescent="0.2">
      <c r="A14" s="308" t="s">
        <v>32</v>
      </c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6"/>
      <c r="V14" s="50"/>
      <c r="W14" s="50"/>
      <c r="X14" s="50"/>
      <c r="Y14" s="50"/>
      <c r="Z14" s="51"/>
      <c r="AA14" s="51"/>
      <c r="AB14" s="51"/>
    </row>
    <row r="15" spans="1:29" s="154" customFormat="1" ht="22.5" customHeight="1" x14ac:dyDescent="0.2">
      <c r="A15" s="319" t="s">
        <v>33</v>
      </c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6"/>
      <c r="N15" s="253" t="s">
        <v>34</v>
      </c>
      <c r="O15" s="225"/>
      <c r="P15" s="225"/>
      <c r="Q15" s="225"/>
      <c r="R15" s="2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4"/>
      <c r="O16" s="254"/>
      <c r="P16" s="254"/>
      <c r="Q16" s="254"/>
      <c r="R16" s="25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5" t="s">
        <v>35</v>
      </c>
      <c r="B17" s="185" t="s">
        <v>36</v>
      </c>
      <c r="C17" s="248" t="s">
        <v>37</v>
      </c>
      <c r="D17" s="185" t="s">
        <v>38</v>
      </c>
      <c r="E17" s="228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185" t="s">
        <v>47</v>
      </c>
      <c r="O17" s="227"/>
      <c r="P17" s="227"/>
      <c r="Q17" s="227"/>
      <c r="R17" s="228"/>
      <c r="S17" s="326" t="s">
        <v>48</v>
      </c>
      <c r="T17" s="166"/>
      <c r="U17" s="185" t="s">
        <v>49</v>
      </c>
      <c r="V17" s="185" t="s">
        <v>50</v>
      </c>
      <c r="W17" s="195" t="s">
        <v>51</v>
      </c>
      <c r="X17" s="185" t="s">
        <v>52</v>
      </c>
      <c r="Y17" s="202" t="s">
        <v>53</v>
      </c>
      <c r="Z17" s="202" t="s">
        <v>54</v>
      </c>
      <c r="AA17" s="202" t="s">
        <v>55</v>
      </c>
      <c r="AB17" s="203"/>
      <c r="AC17" s="204"/>
      <c r="AD17" s="243"/>
      <c r="BA17" s="201" t="s">
        <v>56</v>
      </c>
    </row>
    <row r="18" spans="1:53" ht="14.25" customHeight="1" x14ac:dyDescent="0.2">
      <c r="A18" s="186"/>
      <c r="B18" s="186"/>
      <c r="C18" s="186"/>
      <c r="D18" s="229"/>
      <c r="E18" s="231"/>
      <c r="F18" s="186"/>
      <c r="G18" s="186"/>
      <c r="H18" s="186"/>
      <c r="I18" s="186"/>
      <c r="J18" s="186"/>
      <c r="K18" s="186"/>
      <c r="L18" s="186"/>
      <c r="M18" s="186"/>
      <c r="N18" s="229"/>
      <c r="O18" s="230"/>
      <c r="P18" s="230"/>
      <c r="Q18" s="230"/>
      <c r="R18" s="231"/>
      <c r="S18" s="153" t="s">
        <v>57</v>
      </c>
      <c r="T18" s="153" t="s">
        <v>58</v>
      </c>
      <c r="U18" s="186"/>
      <c r="V18" s="186"/>
      <c r="W18" s="196"/>
      <c r="X18" s="186"/>
      <c r="Y18" s="288"/>
      <c r="Z18" s="288"/>
      <c r="AA18" s="205"/>
      <c r="AB18" s="206"/>
      <c r="AC18" s="207"/>
      <c r="AD18" s="244"/>
      <c r="BA18" s="168"/>
    </row>
    <row r="19" spans="1:53" ht="27.75" customHeight="1" x14ac:dyDescent="0.2">
      <c r="A19" s="208" t="s">
        <v>59</v>
      </c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48"/>
      <c r="Z19" s="48"/>
    </row>
    <row r="20" spans="1:53" ht="16.5" customHeight="1" x14ac:dyDescent="0.25">
      <c r="A20" s="167" t="s">
        <v>59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52"/>
      <c r="Z20" s="152"/>
    </row>
    <row r="21" spans="1:53" ht="14.25" customHeight="1" x14ac:dyDescent="0.25">
      <c r="A21" s="169" t="s">
        <v>60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51"/>
      <c r="Z21" s="151"/>
    </row>
    <row r="22" spans="1:53" ht="27" customHeight="1" x14ac:dyDescent="0.25">
      <c r="A22" s="54" t="s">
        <v>61</v>
      </c>
      <c r="B22" s="54" t="s">
        <v>62</v>
      </c>
      <c r="C22" s="31">
        <v>4301070826</v>
      </c>
      <c r="D22" s="163">
        <v>4607111035752</v>
      </c>
      <c r="E22" s="162"/>
      <c r="F22" s="155">
        <v>0.43</v>
      </c>
      <c r="G22" s="32">
        <v>16</v>
      </c>
      <c r="H22" s="155">
        <v>6.88</v>
      </c>
      <c r="I22" s="155">
        <v>7.2539999999999996</v>
      </c>
      <c r="J22" s="32">
        <v>84</v>
      </c>
      <c r="K22" s="32" t="s">
        <v>63</v>
      </c>
      <c r="L22" s="33" t="s">
        <v>64</v>
      </c>
      <c r="M22" s="32">
        <v>90</v>
      </c>
      <c r="N22" s="28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1"/>
      <c r="P22" s="161"/>
      <c r="Q22" s="161"/>
      <c r="R22" s="162"/>
      <c r="S22" s="34"/>
      <c r="T22" s="34"/>
      <c r="U22" s="35" t="s">
        <v>65</v>
      </c>
      <c r="V22" s="156">
        <v>0</v>
      </c>
      <c r="W22" s="157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88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89"/>
      <c r="N23" s="170" t="s">
        <v>66</v>
      </c>
      <c r="O23" s="171"/>
      <c r="P23" s="171"/>
      <c r="Q23" s="171"/>
      <c r="R23" s="171"/>
      <c r="S23" s="171"/>
      <c r="T23" s="172"/>
      <c r="U23" s="37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89"/>
      <c r="N24" s="170" t="s">
        <v>66</v>
      </c>
      <c r="O24" s="171"/>
      <c r="P24" s="171"/>
      <c r="Q24" s="171"/>
      <c r="R24" s="171"/>
      <c r="S24" s="171"/>
      <c r="T24" s="172"/>
      <c r="U24" s="37" t="s">
        <v>67</v>
      </c>
      <c r="V24" s="158">
        <f>IFERROR(SUMPRODUCT(V22:V22*H22:H22),"0")</f>
        <v>0</v>
      </c>
      <c r="W24" s="158">
        <f>IFERROR(SUMPRODUCT(W22:W22*H22:H22),"0")</f>
        <v>0</v>
      </c>
      <c r="X24" s="37"/>
      <c r="Y24" s="159"/>
      <c r="Z24" s="159"/>
    </row>
    <row r="25" spans="1:53" ht="27.75" customHeight="1" x14ac:dyDescent="0.2">
      <c r="A25" s="208" t="s">
        <v>68</v>
      </c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48"/>
      <c r="Z25" s="48"/>
    </row>
    <row r="26" spans="1:53" ht="16.5" customHeight="1" x14ac:dyDescent="0.25">
      <c r="A26" s="167" t="s">
        <v>69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52"/>
      <c r="Z26" s="152"/>
    </row>
    <row r="27" spans="1:53" ht="14.25" customHeight="1" x14ac:dyDescent="0.25">
      <c r="A27" s="169" t="s">
        <v>70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51"/>
      <c r="Z27" s="151"/>
    </row>
    <row r="28" spans="1:53" ht="27" customHeight="1" x14ac:dyDescent="0.25">
      <c r="A28" s="54" t="s">
        <v>71</v>
      </c>
      <c r="B28" s="54" t="s">
        <v>72</v>
      </c>
      <c r="C28" s="31">
        <v>4301132066</v>
      </c>
      <c r="D28" s="163">
        <v>4607111036520</v>
      </c>
      <c r="E28" s="162"/>
      <c r="F28" s="155">
        <v>0.25</v>
      </c>
      <c r="G28" s="32">
        <v>6</v>
      </c>
      <c r="H28" s="155">
        <v>1.5</v>
      </c>
      <c r="I28" s="155">
        <v>1.9218</v>
      </c>
      <c r="J28" s="32">
        <v>126</v>
      </c>
      <c r="K28" s="32" t="s">
        <v>73</v>
      </c>
      <c r="L28" s="33" t="s">
        <v>64</v>
      </c>
      <c r="M28" s="32">
        <v>180</v>
      </c>
      <c r="N28" s="17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1"/>
      <c r="P28" s="161"/>
      <c r="Q28" s="161"/>
      <c r="R28" s="162"/>
      <c r="S28" s="34"/>
      <c r="T28" s="34"/>
      <c r="U28" s="35" t="s">
        <v>65</v>
      </c>
      <c r="V28" s="156">
        <v>0</v>
      </c>
      <c r="W28" s="157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74</v>
      </c>
    </row>
    <row r="29" spans="1:53" ht="27" customHeight="1" x14ac:dyDescent="0.25">
      <c r="A29" s="54" t="s">
        <v>75</v>
      </c>
      <c r="B29" s="54" t="s">
        <v>76</v>
      </c>
      <c r="C29" s="31">
        <v>4301132063</v>
      </c>
      <c r="D29" s="163">
        <v>4607111036605</v>
      </c>
      <c r="E29" s="162"/>
      <c r="F29" s="155">
        <v>0.25</v>
      </c>
      <c r="G29" s="32">
        <v>6</v>
      </c>
      <c r="H29" s="155">
        <v>1.5</v>
      </c>
      <c r="I29" s="155">
        <v>1.9218</v>
      </c>
      <c r="J29" s="32">
        <v>126</v>
      </c>
      <c r="K29" s="32" t="s">
        <v>73</v>
      </c>
      <c r="L29" s="33" t="s">
        <v>64</v>
      </c>
      <c r="M29" s="32">
        <v>180</v>
      </c>
      <c r="N29" s="26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1"/>
      <c r="P29" s="161"/>
      <c r="Q29" s="161"/>
      <c r="R29" s="162"/>
      <c r="S29" s="34"/>
      <c r="T29" s="34"/>
      <c r="U29" s="35" t="s">
        <v>65</v>
      </c>
      <c r="V29" s="156">
        <v>0</v>
      </c>
      <c r="W29" s="157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74</v>
      </c>
    </row>
    <row r="30" spans="1:53" ht="27" customHeight="1" x14ac:dyDescent="0.25">
      <c r="A30" s="54" t="s">
        <v>77</v>
      </c>
      <c r="B30" s="54" t="s">
        <v>78</v>
      </c>
      <c r="C30" s="31">
        <v>4301132064</v>
      </c>
      <c r="D30" s="163">
        <v>4607111036537</v>
      </c>
      <c r="E30" s="162"/>
      <c r="F30" s="155">
        <v>0.25</v>
      </c>
      <c r="G30" s="32">
        <v>6</v>
      </c>
      <c r="H30" s="155">
        <v>1.5</v>
      </c>
      <c r="I30" s="155">
        <v>1.9218</v>
      </c>
      <c r="J30" s="32">
        <v>126</v>
      </c>
      <c r="K30" s="32" t="s">
        <v>73</v>
      </c>
      <c r="L30" s="33" t="s">
        <v>64</v>
      </c>
      <c r="M30" s="32">
        <v>180</v>
      </c>
      <c r="N30" s="18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1"/>
      <c r="P30" s="161"/>
      <c r="Q30" s="161"/>
      <c r="R30" s="162"/>
      <c r="S30" s="34"/>
      <c r="T30" s="34"/>
      <c r="U30" s="35" t="s">
        <v>65</v>
      </c>
      <c r="V30" s="156">
        <v>10</v>
      </c>
      <c r="W30" s="157">
        <f>IFERROR(IF(V30="","",V30),"")</f>
        <v>10</v>
      </c>
      <c r="X30" s="36">
        <f>IFERROR(IF(V30="","",V30*0.00936),"")</f>
        <v>9.3600000000000003E-2</v>
      </c>
      <c r="Y30" s="56"/>
      <c r="Z30" s="57"/>
      <c r="AD30" s="61"/>
      <c r="BA30" s="65" t="s">
        <v>74</v>
      </c>
    </row>
    <row r="31" spans="1:53" ht="27" customHeight="1" x14ac:dyDescent="0.25">
      <c r="A31" s="54" t="s">
        <v>79</v>
      </c>
      <c r="B31" s="54" t="s">
        <v>80</v>
      </c>
      <c r="C31" s="31">
        <v>4301132065</v>
      </c>
      <c r="D31" s="163">
        <v>4607111036599</v>
      </c>
      <c r="E31" s="162"/>
      <c r="F31" s="155">
        <v>0.25</v>
      </c>
      <c r="G31" s="32">
        <v>6</v>
      </c>
      <c r="H31" s="155">
        <v>1.5</v>
      </c>
      <c r="I31" s="155">
        <v>1.9218</v>
      </c>
      <c r="J31" s="32">
        <v>126</v>
      </c>
      <c r="K31" s="32" t="s">
        <v>73</v>
      </c>
      <c r="L31" s="33" t="s">
        <v>64</v>
      </c>
      <c r="M31" s="32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1"/>
      <c r="P31" s="161"/>
      <c r="Q31" s="161"/>
      <c r="R31" s="162"/>
      <c r="S31" s="34"/>
      <c r="T31" s="34"/>
      <c r="U31" s="35" t="s">
        <v>65</v>
      </c>
      <c r="V31" s="156">
        <v>0</v>
      </c>
      <c r="W31" s="157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74</v>
      </c>
    </row>
    <row r="32" spans="1:53" x14ac:dyDescent="0.2">
      <c r="A32" s="188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89"/>
      <c r="N32" s="170" t="s">
        <v>66</v>
      </c>
      <c r="O32" s="171"/>
      <c r="P32" s="171"/>
      <c r="Q32" s="171"/>
      <c r="R32" s="171"/>
      <c r="S32" s="171"/>
      <c r="T32" s="172"/>
      <c r="U32" s="37" t="s">
        <v>65</v>
      </c>
      <c r="V32" s="158">
        <f>IFERROR(SUM(V28:V31),"0")</f>
        <v>10</v>
      </c>
      <c r="W32" s="158">
        <f>IFERROR(SUM(W28:W31),"0")</f>
        <v>10</v>
      </c>
      <c r="X32" s="158">
        <f>IFERROR(IF(X28="",0,X28),"0")+IFERROR(IF(X29="",0,X29),"0")+IFERROR(IF(X30="",0,X30),"0")+IFERROR(IF(X31="",0,X31),"0")</f>
        <v>9.3600000000000003E-2</v>
      </c>
      <c r="Y32" s="159"/>
      <c r="Z32" s="159"/>
    </row>
    <row r="33" spans="1:53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89"/>
      <c r="N33" s="170" t="s">
        <v>66</v>
      </c>
      <c r="O33" s="171"/>
      <c r="P33" s="171"/>
      <c r="Q33" s="171"/>
      <c r="R33" s="171"/>
      <c r="S33" s="171"/>
      <c r="T33" s="172"/>
      <c r="U33" s="37" t="s">
        <v>67</v>
      </c>
      <c r="V33" s="158">
        <f>IFERROR(SUMPRODUCT(V28:V31*H28:H31),"0")</f>
        <v>15</v>
      </c>
      <c r="W33" s="158">
        <f>IFERROR(SUMPRODUCT(W28:W31*H28:H31),"0")</f>
        <v>15</v>
      </c>
      <c r="X33" s="37"/>
      <c r="Y33" s="159"/>
      <c r="Z33" s="159"/>
    </row>
    <row r="34" spans="1:53" ht="16.5" customHeight="1" x14ac:dyDescent="0.25">
      <c r="A34" s="167" t="s">
        <v>81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52"/>
      <c r="Z34" s="152"/>
    </row>
    <row r="35" spans="1:53" ht="14.25" customHeight="1" x14ac:dyDescent="0.25">
      <c r="A35" s="169" t="s">
        <v>60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51"/>
      <c r="Z35" s="151"/>
    </row>
    <row r="36" spans="1:53" ht="27" customHeight="1" x14ac:dyDescent="0.25">
      <c r="A36" s="54" t="s">
        <v>82</v>
      </c>
      <c r="B36" s="54" t="s">
        <v>83</v>
      </c>
      <c r="C36" s="31">
        <v>4301070865</v>
      </c>
      <c r="D36" s="163">
        <v>4607111036285</v>
      </c>
      <c r="E36" s="162"/>
      <c r="F36" s="155">
        <v>0.75</v>
      </c>
      <c r="G36" s="32">
        <v>8</v>
      </c>
      <c r="H36" s="155">
        <v>6</v>
      </c>
      <c r="I36" s="155">
        <v>6.27</v>
      </c>
      <c r="J36" s="32">
        <v>84</v>
      </c>
      <c r="K36" s="32" t="s">
        <v>63</v>
      </c>
      <c r="L36" s="33" t="s">
        <v>64</v>
      </c>
      <c r="M36" s="32">
        <v>180</v>
      </c>
      <c r="N36" s="19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1"/>
      <c r="P36" s="161"/>
      <c r="Q36" s="161"/>
      <c r="R36" s="162"/>
      <c r="S36" s="34"/>
      <c r="T36" s="34"/>
      <c r="U36" s="35" t="s">
        <v>65</v>
      </c>
      <c r="V36" s="156">
        <v>0</v>
      </c>
      <c r="W36" s="157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84</v>
      </c>
      <c r="B37" s="54" t="s">
        <v>85</v>
      </c>
      <c r="C37" s="31">
        <v>4301070861</v>
      </c>
      <c r="D37" s="163">
        <v>4607111036308</v>
      </c>
      <c r="E37" s="162"/>
      <c r="F37" s="155">
        <v>0.75</v>
      </c>
      <c r="G37" s="32">
        <v>8</v>
      </c>
      <c r="H37" s="155">
        <v>6</v>
      </c>
      <c r="I37" s="155">
        <v>6.27</v>
      </c>
      <c r="J37" s="32">
        <v>84</v>
      </c>
      <c r="K37" s="32" t="s">
        <v>63</v>
      </c>
      <c r="L37" s="33" t="s">
        <v>64</v>
      </c>
      <c r="M37" s="32">
        <v>180</v>
      </c>
      <c r="N37" s="315" t="s">
        <v>86</v>
      </c>
      <c r="O37" s="161"/>
      <c r="P37" s="161"/>
      <c r="Q37" s="161"/>
      <c r="R37" s="162"/>
      <c r="S37" s="34"/>
      <c r="T37" s="34"/>
      <c r="U37" s="35" t="s">
        <v>65</v>
      </c>
      <c r="V37" s="156">
        <v>0</v>
      </c>
      <c r="W37" s="157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87</v>
      </c>
      <c r="B38" s="54" t="s">
        <v>88</v>
      </c>
      <c r="C38" s="31">
        <v>4301070884</v>
      </c>
      <c r="D38" s="163">
        <v>4607111036315</v>
      </c>
      <c r="E38" s="162"/>
      <c r="F38" s="155">
        <v>0.75</v>
      </c>
      <c r="G38" s="32">
        <v>8</v>
      </c>
      <c r="H38" s="155">
        <v>6</v>
      </c>
      <c r="I38" s="155">
        <v>6.27</v>
      </c>
      <c r="J38" s="32">
        <v>84</v>
      </c>
      <c r="K38" s="32" t="s">
        <v>63</v>
      </c>
      <c r="L38" s="33" t="s">
        <v>64</v>
      </c>
      <c r="M38" s="32">
        <v>180</v>
      </c>
      <c r="N38" s="32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1"/>
      <c r="P38" s="161"/>
      <c r="Q38" s="161"/>
      <c r="R38" s="162"/>
      <c r="S38" s="34"/>
      <c r="T38" s="34"/>
      <c r="U38" s="35" t="s">
        <v>65</v>
      </c>
      <c r="V38" s="156">
        <v>0</v>
      </c>
      <c r="W38" s="157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89</v>
      </c>
      <c r="B39" s="54" t="s">
        <v>90</v>
      </c>
      <c r="C39" s="31">
        <v>4301070864</v>
      </c>
      <c r="D39" s="163">
        <v>4607111036292</v>
      </c>
      <c r="E39" s="162"/>
      <c r="F39" s="155">
        <v>0.75</v>
      </c>
      <c r="G39" s="32">
        <v>8</v>
      </c>
      <c r="H39" s="155">
        <v>6</v>
      </c>
      <c r="I39" s="155">
        <v>6.27</v>
      </c>
      <c r="J39" s="32">
        <v>84</v>
      </c>
      <c r="K39" s="32" t="s">
        <v>63</v>
      </c>
      <c r="L39" s="33" t="s">
        <v>64</v>
      </c>
      <c r="M39" s="32">
        <v>180</v>
      </c>
      <c r="N39" s="22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1"/>
      <c r="P39" s="161"/>
      <c r="Q39" s="161"/>
      <c r="R39" s="162"/>
      <c r="S39" s="34"/>
      <c r="T39" s="34"/>
      <c r="U39" s="35" t="s">
        <v>65</v>
      </c>
      <c r="V39" s="156">
        <v>5</v>
      </c>
      <c r="W39" s="157">
        <f>IFERROR(IF(V39="","",V39),"")</f>
        <v>5</v>
      </c>
      <c r="X39" s="36">
        <f>IFERROR(IF(V39="","",V39*0.0155),"")</f>
        <v>7.7499999999999999E-2</v>
      </c>
      <c r="Y39" s="56"/>
      <c r="Z39" s="57"/>
      <c r="AD39" s="61"/>
      <c r="BA39" s="70" t="s">
        <v>1</v>
      </c>
    </row>
    <row r="40" spans="1:53" x14ac:dyDescent="0.2">
      <c r="A40" s="188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89"/>
      <c r="N40" s="170" t="s">
        <v>66</v>
      </c>
      <c r="O40" s="171"/>
      <c r="P40" s="171"/>
      <c r="Q40" s="171"/>
      <c r="R40" s="171"/>
      <c r="S40" s="171"/>
      <c r="T40" s="172"/>
      <c r="U40" s="37" t="s">
        <v>65</v>
      </c>
      <c r="V40" s="158">
        <f>IFERROR(SUM(V36:V39),"0")</f>
        <v>5</v>
      </c>
      <c r="W40" s="158">
        <f>IFERROR(SUM(W36:W39),"0")</f>
        <v>5</v>
      </c>
      <c r="X40" s="158">
        <f>IFERROR(IF(X36="",0,X36),"0")+IFERROR(IF(X37="",0,X37),"0")+IFERROR(IF(X38="",0,X38),"0")+IFERROR(IF(X39="",0,X39),"0")</f>
        <v>7.7499999999999999E-2</v>
      </c>
      <c r="Y40" s="159"/>
      <c r="Z40" s="159"/>
    </row>
    <row r="41" spans="1:53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89"/>
      <c r="N41" s="170" t="s">
        <v>66</v>
      </c>
      <c r="O41" s="171"/>
      <c r="P41" s="171"/>
      <c r="Q41" s="171"/>
      <c r="R41" s="171"/>
      <c r="S41" s="171"/>
      <c r="T41" s="172"/>
      <c r="U41" s="37" t="s">
        <v>67</v>
      </c>
      <c r="V41" s="158">
        <f>IFERROR(SUMPRODUCT(V36:V39*H36:H39),"0")</f>
        <v>30</v>
      </c>
      <c r="W41" s="158">
        <f>IFERROR(SUMPRODUCT(W36:W39*H36:H39),"0")</f>
        <v>30</v>
      </c>
      <c r="X41" s="37"/>
      <c r="Y41" s="159"/>
      <c r="Z41" s="159"/>
    </row>
    <row r="42" spans="1:53" ht="16.5" customHeight="1" x14ac:dyDescent="0.25">
      <c r="A42" s="167" t="s">
        <v>91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52"/>
      <c r="Z42" s="152"/>
    </row>
    <row r="43" spans="1:53" ht="14.25" customHeight="1" x14ac:dyDescent="0.25">
      <c r="A43" s="169" t="s">
        <v>92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51"/>
      <c r="Z43" s="151"/>
    </row>
    <row r="44" spans="1:53" ht="27" customHeight="1" x14ac:dyDescent="0.25">
      <c r="A44" s="54" t="s">
        <v>93</v>
      </c>
      <c r="B44" s="54" t="s">
        <v>94</v>
      </c>
      <c r="C44" s="31">
        <v>4301190014</v>
      </c>
      <c r="D44" s="163">
        <v>4607111037053</v>
      </c>
      <c r="E44" s="162"/>
      <c r="F44" s="155">
        <v>0.2</v>
      </c>
      <c r="G44" s="32">
        <v>6</v>
      </c>
      <c r="H44" s="155">
        <v>1.2</v>
      </c>
      <c r="I44" s="155">
        <v>1.5918000000000001</v>
      </c>
      <c r="J44" s="32">
        <v>130</v>
      </c>
      <c r="K44" s="32" t="s">
        <v>95</v>
      </c>
      <c r="L44" s="33" t="s">
        <v>64</v>
      </c>
      <c r="M44" s="32">
        <v>365</v>
      </c>
      <c r="N44" s="27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1"/>
      <c r="P44" s="161"/>
      <c r="Q44" s="161"/>
      <c r="R44" s="162"/>
      <c r="S44" s="34"/>
      <c r="T44" s="34"/>
      <c r="U44" s="35" t="s">
        <v>65</v>
      </c>
      <c r="V44" s="156">
        <v>15</v>
      </c>
      <c r="W44" s="157">
        <f>IFERROR(IF(V44="","",V44),"")</f>
        <v>15</v>
      </c>
      <c r="X44" s="36">
        <f>IFERROR(IF(V44="","",V44*0.0095),"")</f>
        <v>0.14249999999999999</v>
      </c>
      <c r="Y44" s="56"/>
      <c r="Z44" s="57"/>
      <c r="AD44" s="61"/>
      <c r="BA44" s="71" t="s">
        <v>74</v>
      </c>
    </row>
    <row r="45" spans="1:53" ht="27" customHeight="1" x14ac:dyDescent="0.25">
      <c r="A45" s="54" t="s">
        <v>96</v>
      </c>
      <c r="B45" s="54" t="s">
        <v>97</v>
      </c>
      <c r="C45" s="31">
        <v>4301190015</v>
      </c>
      <c r="D45" s="163">
        <v>4607111037060</v>
      </c>
      <c r="E45" s="162"/>
      <c r="F45" s="155">
        <v>0.2</v>
      </c>
      <c r="G45" s="32">
        <v>6</v>
      </c>
      <c r="H45" s="155">
        <v>1.2</v>
      </c>
      <c r="I45" s="155">
        <v>1.5918000000000001</v>
      </c>
      <c r="J45" s="32">
        <v>130</v>
      </c>
      <c r="K45" s="32" t="s">
        <v>95</v>
      </c>
      <c r="L45" s="33" t="s">
        <v>64</v>
      </c>
      <c r="M45" s="32">
        <v>365</v>
      </c>
      <c r="N45" s="28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61"/>
      <c r="P45" s="161"/>
      <c r="Q45" s="161"/>
      <c r="R45" s="162"/>
      <c r="S45" s="34"/>
      <c r="T45" s="34"/>
      <c r="U45" s="35" t="s">
        <v>65</v>
      </c>
      <c r="V45" s="156">
        <v>13</v>
      </c>
      <c r="W45" s="157">
        <f>IFERROR(IF(V45="","",V45),"")</f>
        <v>13</v>
      </c>
      <c r="X45" s="36">
        <f>IFERROR(IF(V45="","",V45*0.0095),"")</f>
        <v>0.1235</v>
      </c>
      <c r="Y45" s="56"/>
      <c r="Z45" s="57"/>
      <c r="AD45" s="61"/>
      <c r="BA45" s="72" t="s">
        <v>74</v>
      </c>
    </row>
    <row r="46" spans="1:53" x14ac:dyDescent="0.2">
      <c r="A46" s="188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89"/>
      <c r="N46" s="170" t="s">
        <v>66</v>
      </c>
      <c r="O46" s="171"/>
      <c r="P46" s="171"/>
      <c r="Q46" s="171"/>
      <c r="R46" s="171"/>
      <c r="S46" s="171"/>
      <c r="T46" s="172"/>
      <c r="U46" s="37" t="s">
        <v>65</v>
      </c>
      <c r="V46" s="158">
        <f>IFERROR(SUM(V44:V45),"0")</f>
        <v>28</v>
      </c>
      <c r="W46" s="158">
        <f>IFERROR(SUM(W44:W45),"0")</f>
        <v>28</v>
      </c>
      <c r="X46" s="158">
        <f>IFERROR(IF(X44="",0,X44),"0")+IFERROR(IF(X45="",0,X45),"0")</f>
        <v>0.26600000000000001</v>
      </c>
      <c r="Y46" s="159"/>
      <c r="Z46" s="159"/>
    </row>
    <row r="47" spans="1:53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89"/>
      <c r="N47" s="170" t="s">
        <v>66</v>
      </c>
      <c r="O47" s="171"/>
      <c r="P47" s="171"/>
      <c r="Q47" s="171"/>
      <c r="R47" s="171"/>
      <c r="S47" s="171"/>
      <c r="T47" s="172"/>
      <c r="U47" s="37" t="s">
        <v>67</v>
      </c>
      <c r="V47" s="158">
        <f>IFERROR(SUMPRODUCT(V44:V45*H44:H45),"0")</f>
        <v>33.6</v>
      </c>
      <c r="W47" s="158">
        <f>IFERROR(SUMPRODUCT(W44:W45*H44:H45),"0")</f>
        <v>33.6</v>
      </c>
      <c r="X47" s="37"/>
      <c r="Y47" s="159"/>
      <c r="Z47" s="159"/>
    </row>
    <row r="48" spans="1:53" ht="16.5" customHeight="1" x14ac:dyDescent="0.25">
      <c r="A48" s="167" t="s">
        <v>98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52"/>
      <c r="Z48" s="152"/>
    </row>
    <row r="49" spans="1:53" ht="14.25" customHeight="1" x14ac:dyDescent="0.25">
      <c r="A49" s="169" t="s">
        <v>60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51"/>
      <c r="Z49" s="151"/>
    </row>
    <row r="50" spans="1:53" ht="27" customHeight="1" x14ac:dyDescent="0.25">
      <c r="A50" s="54" t="s">
        <v>99</v>
      </c>
      <c r="B50" s="54" t="s">
        <v>100</v>
      </c>
      <c r="C50" s="31">
        <v>4301070935</v>
      </c>
      <c r="D50" s="163">
        <v>4607111037190</v>
      </c>
      <c r="E50" s="162"/>
      <c r="F50" s="155">
        <v>0.43</v>
      </c>
      <c r="G50" s="32">
        <v>16</v>
      </c>
      <c r="H50" s="155">
        <v>6.88</v>
      </c>
      <c r="I50" s="155">
        <v>7.1996000000000002</v>
      </c>
      <c r="J50" s="32">
        <v>84</v>
      </c>
      <c r="K50" s="32" t="s">
        <v>63</v>
      </c>
      <c r="L50" s="33" t="s">
        <v>64</v>
      </c>
      <c r="M50" s="32">
        <v>150</v>
      </c>
      <c r="N50" s="23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1"/>
      <c r="P50" s="161"/>
      <c r="Q50" s="161"/>
      <c r="R50" s="162"/>
      <c r="S50" s="34"/>
      <c r="T50" s="34"/>
      <c r="U50" s="35" t="s">
        <v>65</v>
      </c>
      <c r="V50" s="156">
        <v>0</v>
      </c>
      <c r="W50" s="157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101</v>
      </c>
      <c r="B51" s="54" t="s">
        <v>102</v>
      </c>
      <c r="C51" s="31">
        <v>4301070972</v>
      </c>
      <c r="D51" s="163">
        <v>4607111037183</v>
      </c>
      <c r="E51" s="162"/>
      <c r="F51" s="155">
        <v>0.9</v>
      </c>
      <c r="G51" s="32">
        <v>8</v>
      </c>
      <c r="H51" s="155">
        <v>7.2</v>
      </c>
      <c r="I51" s="155">
        <v>7.4859999999999998</v>
      </c>
      <c r="J51" s="32">
        <v>84</v>
      </c>
      <c r="K51" s="32" t="s">
        <v>63</v>
      </c>
      <c r="L51" s="33" t="s">
        <v>64</v>
      </c>
      <c r="M51" s="32">
        <v>180</v>
      </c>
      <c r="N51" s="302" t="s">
        <v>103</v>
      </c>
      <c r="O51" s="161"/>
      <c r="P51" s="161"/>
      <c r="Q51" s="161"/>
      <c r="R51" s="162"/>
      <c r="S51" s="34"/>
      <c r="T51" s="34"/>
      <c r="U51" s="35" t="s">
        <v>65</v>
      </c>
      <c r="V51" s="156">
        <v>0</v>
      </c>
      <c r="W51" s="157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104</v>
      </c>
      <c r="B52" s="54" t="s">
        <v>105</v>
      </c>
      <c r="C52" s="31">
        <v>4301070970</v>
      </c>
      <c r="D52" s="163">
        <v>4607111037091</v>
      </c>
      <c r="E52" s="162"/>
      <c r="F52" s="155">
        <v>0.43</v>
      </c>
      <c r="G52" s="32">
        <v>16</v>
      </c>
      <c r="H52" s="155">
        <v>6.88</v>
      </c>
      <c r="I52" s="155">
        <v>7.11</v>
      </c>
      <c r="J52" s="32">
        <v>84</v>
      </c>
      <c r="K52" s="32" t="s">
        <v>63</v>
      </c>
      <c r="L52" s="33" t="s">
        <v>64</v>
      </c>
      <c r="M52" s="32">
        <v>180</v>
      </c>
      <c r="N52" s="218" t="s">
        <v>106</v>
      </c>
      <c r="O52" s="161"/>
      <c r="P52" s="161"/>
      <c r="Q52" s="161"/>
      <c r="R52" s="162"/>
      <c r="S52" s="34"/>
      <c r="T52" s="34"/>
      <c r="U52" s="35" t="s">
        <v>65</v>
      </c>
      <c r="V52" s="156">
        <v>3</v>
      </c>
      <c r="W52" s="157">
        <f t="shared" si="0"/>
        <v>3</v>
      </c>
      <c r="X52" s="36">
        <f t="shared" si="1"/>
        <v>4.65E-2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107</v>
      </c>
      <c r="B53" s="54" t="s">
        <v>108</v>
      </c>
      <c r="C53" s="31">
        <v>4301070944</v>
      </c>
      <c r="D53" s="163">
        <v>4607111036902</v>
      </c>
      <c r="E53" s="162"/>
      <c r="F53" s="155">
        <v>0.9</v>
      </c>
      <c r="G53" s="32">
        <v>8</v>
      </c>
      <c r="H53" s="155">
        <v>7.2</v>
      </c>
      <c r="I53" s="155">
        <v>7.43</v>
      </c>
      <c r="J53" s="32">
        <v>84</v>
      </c>
      <c r="K53" s="32" t="s">
        <v>63</v>
      </c>
      <c r="L53" s="33" t="s">
        <v>64</v>
      </c>
      <c r="M53" s="32">
        <v>150</v>
      </c>
      <c r="N53" s="29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161"/>
      <c r="P53" s="161"/>
      <c r="Q53" s="161"/>
      <c r="R53" s="162"/>
      <c r="S53" s="34"/>
      <c r="T53" s="34"/>
      <c r="U53" s="35" t="s">
        <v>65</v>
      </c>
      <c r="V53" s="156">
        <v>5</v>
      </c>
      <c r="W53" s="157">
        <f t="shared" si="0"/>
        <v>5</v>
      </c>
      <c r="X53" s="36">
        <f t="shared" si="1"/>
        <v>7.7499999999999999E-2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107</v>
      </c>
      <c r="B54" s="54" t="s">
        <v>109</v>
      </c>
      <c r="C54" s="31">
        <v>4301070971</v>
      </c>
      <c r="D54" s="163">
        <v>4607111036902</v>
      </c>
      <c r="E54" s="162"/>
      <c r="F54" s="155">
        <v>0.9</v>
      </c>
      <c r="G54" s="32">
        <v>8</v>
      </c>
      <c r="H54" s="155">
        <v>7.2</v>
      </c>
      <c r="I54" s="155">
        <v>7.43</v>
      </c>
      <c r="J54" s="32">
        <v>84</v>
      </c>
      <c r="K54" s="32" t="s">
        <v>63</v>
      </c>
      <c r="L54" s="33" t="s">
        <v>64</v>
      </c>
      <c r="M54" s="32">
        <v>180</v>
      </c>
      <c r="N54" s="187" t="s">
        <v>110</v>
      </c>
      <c r="O54" s="161"/>
      <c r="P54" s="161"/>
      <c r="Q54" s="161"/>
      <c r="R54" s="162"/>
      <c r="S54" s="34"/>
      <c r="T54" s="34"/>
      <c r="U54" s="35" t="s">
        <v>65</v>
      </c>
      <c r="V54" s="156">
        <v>0</v>
      </c>
      <c r="W54" s="157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63">
        <v>4607111036858</v>
      </c>
      <c r="E55" s="162"/>
      <c r="F55" s="155">
        <v>0.43</v>
      </c>
      <c r="G55" s="32">
        <v>16</v>
      </c>
      <c r="H55" s="155">
        <v>6.88</v>
      </c>
      <c r="I55" s="155">
        <v>7.1996000000000002</v>
      </c>
      <c r="J55" s="32">
        <v>84</v>
      </c>
      <c r="K55" s="32" t="s">
        <v>63</v>
      </c>
      <c r="L55" s="33" t="s">
        <v>64</v>
      </c>
      <c r="M55" s="32">
        <v>180</v>
      </c>
      <c r="N55" s="246" t="s">
        <v>113</v>
      </c>
      <c r="O55" s="161"/>
      <c r="P55" s="161"/>
      <c r="Q55" s="161"/>
      <c r="R55" s="162"/>
      <c r="S55" s="34"/>
      <c r="T55" s="34"/>
      <c r="U55" s="35" t="s">
        <v>65</v>
      </c>
      <c r="V55" s="156">
        <v>0</v>
      </c>
      <c r="W55" s="157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4301070909</v>
      </c>
      <c r="D56" s="163">
        <v>4607111036889</v>
      </c>
      <c r="E56" s="162"/>
      <c r="F56" s="155">
        <v>0.9</v>
      </c>
      <c r="G56" s="32">
        <v>8</v>
      </c>
      <c r="H56" s="155">
        <v>7.2</v>
      </c>
      <c r="I56" s="155">
        <v>7.4859999999999998</v>
      </c>
      <c r="J56" s="32">
        <v>84</v>
      </c>
      <c r="K56" s="32" t="s">
        <v>63</v>
      </c>
      <c r="L56" s="33" t="s">
        <v>64</v>
      </c>
      <c r="M56" s="32">
        <v>150</v>
      </c>
      <c r="N56" s="191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161"/>
      <c r="P56" s="161"/>
      <c r="Q56" s="161"/>
      <c r="R56" s="162"/>
      <c r="S56" s="34"/>
      <c r="T56" s="34"/>
      <c r="U56" s="35" t="s">
        <v>65</v>
      </c>
      <c r="V56" s="156">
        <v>19</v>
      </c>
      <c r="W56" s="157">
        <f t="shared" si="0"/>
        <v>19</v>
      </c>
      <c r="X56" s="36">
        <f t="shared" si="1"/>
        <v>0.29449999999999998</v>
      </c>
      <c r="Y56" s="56"/>
      <c r="Z56" s="57"/>
      <c r="AD56" s="61"/>
      <c r="BA56" s="79" t="s">
        <v>1</v>
      </c>
    </row>
    <row r="57" spans="1:53" x14ac:dyDescent="0.2">
      <c r="A57" s="18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89"/>
      <c r="N57" s="170" t="s">
        <v>66</v>
      </c>
      <c r="O57" s="171"/>
      <c r="P57" s="171"/>
      <c r="Q57" s="171"/>
      <c r="R57" s="171"/>
      <c r="S57" s="171"/>
      <c r="T57" s="172"/>
      <c r="U57" s="37" t="s">
        <v>65</v>
      </c>
      <c r="V57" s="158">
        <f>IFERROR(SUM(V50:V56),"0")</f>
        <v>27</v>
      </c>
      <c r="W57" s="158">
        <f>IFERROR(SUM(W50:W56),"0")</f>
        <v>27</v>
      </c>
      <c r="X57" s="158">
        <f>IFERROR(IF(X50="",0,X50),"0")+IFERROR(IF(X51="",0,X51),"0")+IFERROR(IF(X52="",0,X52),"0")+IFERROR(IF(X53="",0,X53),"0")+IFERROR(IF(X54="",0,X54),"0")+IFERROR(IF(X55="",0,X55),"0")+IFERROR(IF(X56="",0,X56),"0")</f>
        <v>0.41849999999999998</v>
      </c>
      <c r="Y57" s="159"/>
      <c r="Z57" s="159"/>
    </row>
    <row r="58" spans="1:53" x14ac:dyDescent="0.2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89"/>
      <c r="N58" s="170" t="s">
        <v>66</v>
      </c>
      <c r="O58" s="171"/>
      <c r="P58" s="171"/>
      <c r="Q58" s="171"/>
      <c r="R58" s="171"/>
      <c r="S58" s="171"/>
      <c r="T58" s="172"/>
      <c r="U58" s="37" t="s">
        <v>67</v>
      </c>
      <c r="V58" s="158">
        <f>IFERROR(SUMPRODUCT(V50:V56*H50:H56),"0")</f>
        <v>193.44</v>
      </c>
      <c r="W58" s="158">
        <f>IFERROR(SUMPRODUCT(W50:W56*H50:H56),"0")</f>
        <v>193.44</v>
      </c>
      <c r="X58" s="37"/>
      <c r="Y58" s="159"/>
      <c r="Z58" s="159"/>
    </row>
    <row r="59" spans="1:53" ht="16.5" customHeight="1" x14ac:dyDescent="0.25">
      <c r="A59" s="167" t="s">
        <v>116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52"/>
      <c r="Z59" s="152"/>
    </row>
    <row r="60" spans="1:53" ht="14.25" customHeight="1" x14ac:dyDescent="0.25">
      <c r="A60" s="169" t="s">
        <v>60</v>
      </c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51"/>
      <c r="Z60" s="151"/>
    </row>
    <row r="61" spans="1:53" ht="27" customHeight="1" x14ac:dyDescent="0.25">
      <c r="A61" s="54" t="s">
        <v>117</v>
      </c>
      <c r="B61" s="54" t="s">
        <v>118</v>
      </c>
      <c r="C61" s="31">
        <v>4301070977</v>
      </c>
      <c r="D61" s="163">
        <v>4607111037411</v>
      </c>
      <c r="E61" s="162"/>
      <c r="F61" s="155">
        <v>2.7</v>
      </c>
      <c r="G61" s="32">
        <v>1</v>
      </c>
      <c r="H61" s="155">
        <v>2.7</v>
      </c>
      <c r="I61" s="155">
        <v>2.8132000000000001</v>
      </c>
      <c r="J61" s="32">
        <v>234</v>
      </c>
      <c r="K61" s="32" t="s">
        <v>119</v>
      </c>
      <c r="L61" s="33" t="s">
        <v>64</v>
      </c>
      <c r="M61" s="32">
        <v>180</v>
      </c>
      <c r="N61" s="293" t="s">
        <v>120</v>
      </c>
      <c r="O61" s="161"/>
      <c r="P61" s="161"/>
      <c r="Q61" s="161"/>
      <c r="R61" s="162"/>
      <c r="S61" s="34"/>
      <c r="T61" s="34"/>
      <c r="U61" s="35" t="s">
        <v>65</v>
      </c>
      <c r="V61" s="156">
        <v>0</v>
      </c>
      <c r="W61" s="157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121</v>
      </c>
      <c r="B62" s="54" t="s">
        <v>122</v>
      </c>
      <c r="C62" s="31">
        <v>4301070981</v>
      </c>
      <c r="D62" s="163">
        <v>4607111036728</v>
      </c>
      <c r="E62" s="162"/>
      <c r="F62" s="155">
        <v>5</v>
      </c>
      <c r="G62" s="32">
        <v>1</v>
      </c>
      <c r="H62" s="155">
        <v>5</v>
      </c>
      <c r="I62" s="155">
        <v>5.2131999999999996</v>
      </c>
      <c r="J62" s="32">
        <v>144</v>
      </c>
      <c r="K62" s="32" t="s">
        <v>63</v>
      </c>
      <c r="L62" s="33" t="s">
        <v>64</v>
      </c>
      <c r="M62" s="32">
        <v>180</v>
      </c>
      <c r="N62" s="210" t="s">
        <v>123</v>
      </c>
      <c r="O62" s="161"/>
      <c r="P62" s="161"/>
      <c r="Q62" s="161"/>
      <c r="R62" s="162"/>
      <c r="S62" s="34"/>
      <c r="T62" s="34"/>
      <c r="U62" s="35" t="s">
        <v>65</v>
      </c>
      <c r="V62" s="156">
        <v>100</v>
      </c>
      <c r="W62" s="157">
        <f>IFERROR(IF(V62="","",V62),"")</f>
        <v>100</v>
      </c>
      <c r="X62" s="36">
        <f>IFERROR(IF(V62="","",V62*0.00866),"")</f>
        <v>0.86599999999999988</v>
      </c>
      <c r="Y62" s="56"/>
      <c r="Z62" s="57"/>
      <c r="AD62" s="61"/>
      <c r="BA62" s="81" t="s">
        <v>1</v>
      </c>
    </row>
    <row r="63" spans="1:53" x14ac:dyDescent="0.2">
      <c r="A63" s="18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89"/>
      <c r="N63" s="170" t="s">
        <v>66</v>
      </c>
      <c r="O63" s="171"/>
      <c r="P63" s="171"/>
      <c r="Q63" s="171"/>
      <c r="R63" s="171"/>
      <c r="S63" s="171"/>
      <c r="T63" s="172"/>
      <c r="U63" s="37" t="s">
        <v>65</v>
      </c>
      <c r="V63" s="158">
        <f>IFERROR(SUM(V61:V62),"0")</f>
        <v>100</v>
      </c>
      <c r="W63" s="158">
        <f>IFERROR(SUM(W61:W62),"0")</f>
        <v>100</v>
      </c>
      <c r="X63" s="158">
        <f>IFERROR(IF(X61="",0,X61),"0")+IFERROR(IF(X62="",0,X62),"0")</f>
        <v>0.86599999999999988</v>
      </c>
      <c r="Y63" s="159"/>
      <c r="Z63" s="159"/>
    </row>
    <row r="64" spans="1:53" x14ac:dyDescent="0.2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89"/>
      <c r="N64" s="170" t="s">
        <v>66</v>
      </c>
      <c r="O64" s="171"/>
      <c r="P64" s="171"/>
      <c r="Q64" s="171"/>
      <c r="R64" s="171"/>
      <c r="S64" s="171"/>
      <c r="T64" s="172"/>
      <c r="U64" s="37" t="s">
        <v>67</v>
      </c>
      <c r="V64" s="158">
        <f>IFERROR(SUMPRODUCT(V61:V62*H61:H62),"0")</f>
        <v>500</v>
      </c>
      <c r="W64" s="158">
        <f>IFERROR(SUMPRODUCT(W61:W62*H61:H62),"0")</f>
        <v>500</v>
      </c>
      <c r="X64" s="37"/>
      <c r="Y64" s="159"/>
      <c r="Z64" s="159"/>
    </row>
    <row r="65" spans="1:53" ht="16.5" customHeight="1" x14ac:dyDescent="0.25">
      <c r="A65" s="167" t="s">
        <v>124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52"/>
      <c r="Z65" s="152"/>
    </row>
    <row r="66" spans="1:53" ht="14.25" customHeight="1" x14ac:dyDescent="0.25">
      <c r="A66" s="169" t="s">
        <v>125</v>
      </c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51"/>
      <c r="Z66" s="151"/>
    </row>
    <row r="67" spans="1:53" ht="27" customHeight="1" x14ac:dyDescent="0.25">
      <c r="A67" s="54" t="s">
        <v>126</v>
      </c>
      <c r="B67" s="54" t="s">
        <v>127</v>
      </c>
      <c r="C67" s="31">
        <v>4301135113</v>
      </c>
      <c r="D67" s="163">
        <v>4607111033659</v>
      </c>
      <c r="E67" s="162"/>
      <c r="F67" s="155">
        <v>0.3</v>
      </c>
      <c r="G67" s="32">
        <v>12</v>
      </c>
      <c r="H67" s="155">
        <v>3.6</v>
      </c>
      <c r="I67" s="155">
        <v>4.3036000000000003</v>
      </c>
      <c r="J67" s="32">
        <v>70</v>
      </c>
      <c r="K67" s="32" t="s">
        <v>73</v>
      </c>
      <c r="L67" s="33" t="s">
        <v>64</v>
      </c>
      <c r="M67" s="32">
        <v>180</v>
      </c>
      <c r="N67" s="30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61"/>
      <c r="P67" s="161"/>
      <c r="Q67" s="161"/>
      <c r="R67" s="162"/>
      <c r="S67" s="34"/>
      <c r="T67" s="34"/>
      <c r="U67" s="35" t="s">
        <v>65</v>
      </c>
      <c r="V67" s="156">
        <v>0</v>
      </c>
      <c r="W67" s="157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74</v>
      </c>
    </row>
    <row r="68" spans="1:53" x14ac:dyDescent="0.2">
      <c r="A68" s="18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89"/>
      <c r="N68" s="170" t="s">
        <v>66</v>
      </c>
      <c r="O68" s="171"/>
      <c r="P68" s="171"/>
      <c r="Q68" s="171"/>
      <c r="R68" s="171"/>
      <c r="S68" s="171"/>
      <c r="T68" s="172"/>
      <c r="U68" s="37" t="s">
        <v>65</v>
      </c>
      <c r="V68" s="158">
        <f>IFERROR(SUM(V67:V67),"0")</f>
        <v>0</v>
      </c>
      <c r="W68" s="158">
        <f>IFERROR(SUM(W67:W67),"0")</f>
        <v>0</v>
      </c>
      <c r="X68" s="158">
        <f>IFERROR(IF(X67="",0,X67),"0")</f>
        <v>0</v>
      </c>
      <c r="Y68" s="159"/>
      <c r="Z68" s="159"/>
    </row>
    <row r="69" spans="1:53" x14ac:dyDescent="0.2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89"/>
      <c r="N69" s="170" t="s">
        <v>66</v>
      </c>
      <c r="O69" s="171"/>
      <c r="P69" s="171"/>
      <c r="Q69" s="171"/>
      <c r="R69" s="171"/>
      <c r="S69" s="171"/>
      <c r="T69" s="172"/>
      <c r="U69" s="37" t="s">
        <v>67</v>
      </c>
      <c r="V69" s="158">
        <f>IFERROR(SUMPRODUCT(V67:V67*H67:H67),"0")</f>
        <v>0</v>
      </c>
      <c r="W69" s="158">
        <f>IFERROR(SUMPRODUCT(W67:W67*H67:H67),"0")</f>
        <v>0</v>
      </c>
      <c r="X69" s="37"/>
      <c r="Y69" s="159"/>
      <c r="Z69" s="159"/>
    </row>
    <row r="70" spans="1:53" ht="16.5" customHeight="1" x14ac:dyDescent="0.25">
      <c r="A70" s="167" t="s">
        <v>128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52"/>
      <c r="Z70" s="152"/>
    </row>
    <row r="71" spans="1:53" ht="14.25" customHeight="1" x14ac:dyDescent="0.25">
      <c r="A71" s="169" t="s">
        <v>129</v>
      </c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51"/>
      <c r="Z71" s="151"/>
    </row>
    <row r="72" spans="1:53" ht="27" customHeight="1" x14ac:dyDescent="0.25">
      <c r="A72" s="54" t="s">
        <v>130</v>
      </c>
      <c r="B72" s="54" t="s">
        <v>131</v>
      </c>
      <c r="C72" s="31">
        <v>4301131012</v>
      </c>
      <c r="D72" s="163">
        <v>4607111034137</v>
      </c>
      <c r="E72" s="162"/>
      <c r="F72" s="155">
        <v>0.3</v>
      </c>
      <c r="G72" s="32">
        <v>12</v>
      </c>
      <c r="H72" s="155">
        <v>3.6</v>
      </c>
      <c r="I72" s="155">
        <v>4.3036000000000003</v>
      </c>
      <c r="J72" s="32">
        <v>70</v>
      </c>
      <c r="K72" s="32" t="s">
        <v>73</v>
      </c>
      <c r="L72" s="33" t="s">
        <v>64</v>
      </c>
      <c r="M72" s="32">
        <v>180</v>
      </c>
      <c r="N72" s="31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61"/>
      <c r="P72" s="161"/>
      <c r="Q72" s="161"/>
      <c r="R72" s="162"/>
      <c r="S72" s="34"/>
      <c r="T72" s="34"/>
      <c r="U72" s="35" t="s">
        <v>65</v>
      </c>
      <c r="V72" s="156">
        <v>4</v>
      </c>
      <c r="W72" s="157">
        <f>IFERROR(IF(V72="","",V72),"")</f>
        <v>4</v>
      </c>
      <c r="X72" s="36">
        <f>IFERROR(IF(V72="","",V72*0.01788),"")</f>
        <v>7.152E-2</v>
      </c>
      <c r="Y72" s="56"/>
      <c r="Z72" s="57"/>
      <c r="AD72" s="61"/>
      <c r="BA72" s="83" t="s">
        <v>74</v>
      </c>
    </row>
    <row r="73" spans="1:53" ht="27" customHeight="1" x14ac:dyDescent="0.25">
      <c r="A73" s="54" t="s">
        <v>132</v>
      </c>
      <c r="B73" s="54" t="s">
        <v>133</v>
      </c>
      <c r="C73" s="31">
        <v>4301131011</v>
      </c>
      <c r="D73" s="163">
        <v>4607111034120</v>
      </c>
      <c r="E73" s="162"/>
      <c r="F73" s="155">
        <v>0.3</v>
      </c>
      <c r="G73" s="32">
        <v>12</v>
      </c>
      <c r="H73" s="155">
        <v>3.6</v>
      </c>
      <c r="I73" s="155">
        <v>4.3036000000000003</v>
      </c>
      <c r="J73" s="32">
        <v>70</v>
      </c>
      <c r="K73" s="32" t="s">
        <v>73</v>
      </c>
      <c r="L73" s="33" t="s">
        <v>64</v>
      </c>
      <c r="M73" s="32">
        <v>180</v>
      </c>
      <c r="N73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61"/>
      <c r="P73" s="161"/>
      <c r="Q73" s="161"/>
      <c r="R73" s="162"/>
      <c r="S73" s="34"/>
      <c r="T73" s="34"/>
      <c r="U73" s="35" t="s">
        <v>65</v>
      </c>
      <c r="V73" s="156">
        <v>3</v>
      </c>
      <c r="W73" s="157">
        <f>IFERROR(IF(V73="","",V73),"")</f>
        <v>3</v>
      </c>
      <c r="X73" s="36">
        <f>IFERROR(IF(V73="","",V73*0.01788),"")</f>
        <v>5.364E-2</v>
      </c>
      <c r="Y73" s="56"/>
      <c r="Z73" s="57"/>
      <c r="AD73" s="61"/>
      <c r="BA73" s="84" t="s">
        <v>74</v>
      </c>
    </row>
    <row r="74" spans="1:53" x14ac:dyDescent="0.2">
      <c r="A74" s="18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89"/>
      <c r="N74" s="170" t="s">
        <v>66</v>
      </c>
      <c r="O74" s="171"/>
      <c r="P74" s="171"/>
      <c r="Q74" s="171"/>
      <c r="R74" s="171"/>
      <c r="S74" s="171"/>
      <c r="T74" s="172"/>
      <c r="U74" s="37" t="s">
        <v>65</v>
      </c>
      <c r="V74" s="158">
        <f>IFERROR(SUM(V72:V73),"0")</f>
        <v>7</v>
      </c>
      <c r="W74" s="158">
        <f>IFERROR(SUM(W72:W73),"0")</f>
        <v>7</v>
      </c>
      <c r="X74" s="158">
        <f>IFERROR(IF(X72="",0,X72),"0")+IFERROR(IF(X73="",0,X73),"0")</f>
        <v>0.12515999999999999</v>
      </c>
      <c r="Y74" s="159"/>
      <c r="Z74" s="159"/>
    </row>
    <row r="75" spans="1:53" x14ac:dyDescent="0.2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89"/>
      <c r="N75" s="170" t="s">
        <v>66</v>
      </c>
      <c r="O75" s="171"/>
      <c r="P75" s="171"/>
      <c r="Q75" s="171"/>
      <c r="R75" s="171"/>
      <c r="S75" s="171"/>
      <c r="T75" s="172"/>
      <c r="U75" s="37" t="s">
        <v>67</v>
      </c>
      <c r="V75" s="158">
        <f>IFERROR(SUMPRODUCT(V72:V73*H72:H73),"0")</f>
        <v>25.200000000000003</v>
      </c>
      <c r="W75" s="158">
        <f>IFERROR(SUMPRODUCT(W72:W73*H72:H73),"0")</f>
        <v>25.200000000000003</v>
      </c>
      <c r="X75" s="37"/>
      <c r="Y75" s="159"/>
      <c r="Z75" s="159"/>
    </row>
    <row r="76" spans="1:53" ht="16.5" customHeight="1" x14ac:dyDescent="0.25">
      <c r="A76" s="167" t="s">
        <v>134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52"/>
      <c r="Z76" s="152"/>
    </row>
    <row r="77" spans="1:53" ht="14.25" customHeight="1" x14ac:dyDescent="0.25">
      <c r="A77" s="169" t="s">
        <v>125</v>
      </c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51"/>
      <c r="Z77" s="151"/>
    </row>
    <row r="78" spans="1:53" ht="27" customHeight="1" x14ac:dyDescent="0.25">
      <c r="A78" s="54" t="s">
        <v>135</v>
      </c>
      <c r="B78" s="54" t="s">
        <v>136</v>
      </c>
      <c r="C78" s="31">
        <v>4301135121</v>
      </c>
      <c r="D78" s="163">
        <v>4607111036735</v>
      </c>
      <c r="E78" s="162"/>
      <c r="F78" s="155">
        <v>0.43</v>
      </c>
      <c r="G78" s="32">
        <v>8</v>
      </c>
      <c r="H78" s="155">
        <v>3.44</v>
      </c>
      <c r="I78" s="155">
        <v>3.7223999999999999</v>
      </c>
      <c r="J78" s="32">
        <v>70</v>
      </c>
      <c r="K78" s="32" t="s">
        <v>73</v>
      </c>
      <c r="L78" s="33" t="s">
        <v>64</v>
      </c>
      <c r="M78" s="32">
        <v>180</v>
      </c>
      <c r="N78" s="238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61"/>
      <c r="P78" s="161"/>
      <c r="Q78" s="161"/>
      <c r="R78" s="162"/>
      <c r="S78" s="34"/>
      <c r="T78" s="34"/>
      <c r="U78" s="35" t="s">
        <v>65</v>
      </c>
      <c r="V78" s="156">
        <v>0</v>
      </c>
      <c r="W78" s="157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74</v>
      </c>
    </row>
    <row r="79" spans="1:53" ht="27" customHeight="1" x14ac:dyDescent="0.25">
      <c r="A79" s="54" t="s">
        <v>137</v>
      </c>
      <c r="B79" s="54" t="s">
        <v>138</v>
      </c>
      <c r="C79" s="31">
        <v>4301135053</v>
      </c>
      <c r="D79" s="163">
        <v>4607111036407</v>
      </c>
      <c r="E79" s="162"/>
      <c r="F79" s="155">
        <v>0.3</v>
      </c>
      <c r="G79" s="32">
        <v>14</v>
      </c>
      <c r="H79" s="155">
        <v>4.2</v>
      </c>
      <c r="I79" s="155">
        <v>4.5292000000000003</v>
      </c>
      <c r="J79" s="32">
        <v>70</v>
      </c>
      <c r="K79" s="32" t="s">
        <v>73</v>
      </c>
      <c r="L79" s="33" t="s">
        <v>64</v>
      </c>
      <c r="M79" s="32">
        <v>180</v>
      </c>
      <c r="N79" s="33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61"/>
      <c r="P79" s="161"/>
      <c r="Q79" s="161"/>
      <c r="R79" s="162"/>
      <c r="S79" s="34"/>
      <c r="T79" s="34"/>
      <c r="U79" s="35" t="s">
        <v>65</v>
      </c>
      <c r="V79" s="156">
        <v>0</v>
      </c>
      <c r="W79" s="157">
        <f t="shared" si="2"/>
        <v>0</v>
      </c>
      <c r="X79" s="36">
        <f t="shared" si="3"/>
        <v>0</v>
      </c>
      <c r="Y79" s="56"/>
      <c r="Z79" s="57"/>
      <c r="AD79" s="61"/>
      <c r="BA79" s="86" t="s">
        <v>74</v>
      </c>
    </row>
    <row r="80" spans="1:53" ht="16.5" customHeight="1" x14ac:dyDescent="0.25">
      <c r="A80" s="54" t="s">
        <v>139</v>
      </c>
      <c r="B80" s="54" t="s">
        <v>140</v>
      </c>
      <c r="C80" s="31">
        <v>4301135122</v>
      </c>
      <c r="D80" s="163">
        <v>4607111033628</v>
      </c>
      <c r="E80" s="162"/>
      <c r="F80" s="155">
        <v>0.3</v>
      </c>
      <c r="G80" s="32">
        <v>12</v>
      </c>
      <c r="H80" s="155">
        <v>3.6</v>
      </c>
      <c r="I80" s="155">
        <v>4.3036000000000003</v>
      </c>
      <c r="J80" s="32">
        <v>70</v>
      </c>
      <c r="K80" s="32" t="s">
        <v>73</v>
      </c>
      <c r="L80" s="33" t="s">
        <v>64</v>
      </c>
      <c r="M80" s="32">
        <v>180</v>
      </c>
      <c r="N80" s="24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61"/>
      <c r="P80" s="161"/>
      <c r="Q80" s="161"/>
      <c r="R80" s="162"/>
      <c r="S80" s="34"/>
      <c r="T80" s="34"/>
      <c r="U80" s="35" t="s">
        <v>65</v>
      </c>
      <c r="V80" s="156">
        <v>5</v>
      </c>
      <c r="W80" s="157">
        <f t="shared" si="2"/>
        <v>5</v>
      </c>
      <c r="X80" s="36">
        <f t="shared" si="3"/>
        <v>8.9400000000000007E-2</v>
      </c>
      <c r="Y80" s="56"/>
      <c r="Z80" s="57"/>
      <c r="AD80" s="61"/>
      <c r="BA80" s="87" t="s">
        <v>74</v>
      </c>
    </row>
    <row r="81" spans="1:53" ht="27" customHeight="1" x14ac:dyDescent="0.25">
      <c r="A81" s="54" t="s">
        <v>141</v>
      </c>
      <c r="B81" s="54" t="s">
        <v>142</v>
      </c>
      <c r="C81" s="31">
        <v>4301130400</v>
      </c>
      <c r="D81" s="163">
        <v>4607111033451</v>
      </c>
      <c r="E81" s="162"/>
      <c r="F81" s="155">
        <v>0.3</v>
      </c>
      <c r="G81" s="32">
        <v>12</v>
      </c>
      <c r="H81" s="155">
        <v>3.6</v>
      </c>
      <c r="I81" s="155">
        <v>4.3036000000000003</v>
      </c>
      <c r="J81" s="32">
        <v>70</v>
      </c>
      <c r="K81" s="32" t="s">
        <v>73</v>
      </c>
      <c r="L81" s="33" t="s">
        <v>64</v>
      </c>
      <c r="M81" s="32">
        <v>180</v>
      </c>
      <c r="N81" s="19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61"/>
      <c r="P81" s="161"/>
      <c r="Q81" s="161"/>
      <c r="R81" s="162"/>
      <c r="S81" s="34"/>
      <c r="T81" s="34"/>
      <c r="U81" s="35" t="s">
        <v>65</v>
      </c>
      <c r="V81" s="156">
        <v>4</v>
      </c>
      <c r="W81" s="157">
        <f t="shared" si="2"/>
        <v>4</v>
      </c>
      <c r="X81" s="36">
        <f t="shared" si="3"/>
        <v>7.152E-2</v>
      </c>
      <c r="Y81" s="56"/>
      <c r="Z81" s="57"/>
      <c r="AD81" s="61"/>
      <c r="BA81" s="88" t="s">
        <v>74</v>
      </c>
    </row>
    <row r="82" spans="1:53" ht="27" customHeight="1" x14ac:dyDescent="0.25">
      <c r="A82" s="54" t="s">
        <v>143</v>
      </c>
      <c r="B82" s="54" t="s">
        <v>144</v>
      </c>
      <c r="C82" s="31">
        <v>4301135120</v>
      </c>
      <c r="D82" s="163">
        <v>4607111035141</v>
      </c>
      <c r="E82" s="162"/>
      <c r="F82" s="155">
        <v>0.3</v>
      </c>
      <c r="G82" s="32">
        <v>12</v>
      </c>
      <c r="H82" s="155">
        <v>3.6</v>
      </c>
      <c r="I82" s="155">
        <v>4.3036000000000003</v>
      </c>
      <c r="J82" s="32">
        <v>70</v>
      </c>
      <c r="K82" s="32" t="s">
        <v>73</v>
      </c>
      <c r="L82" s="33" t="s">
        <v>64</v>
      </c>
      <c r="M82" s="32">
        <v>180</v>
      </c>
      <c r="N82" s="31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61"/>
      <c r="P82" s="161"/>
      <c r="Q82" s="161"/>
      <c r="R82" s="162"/>
      <c r="S82" s="34"/>
      <c r="T82" s="34"/>
      <c r="U82" s="35" t="s">
        <v>65</v>
      </c>
      <c r="V82" s="156">
        <v>0</v>
      </c>
      <c r="W82" s="157">
        <f t="shared" si="2"/>
        <v>0</v>
      </c>
      <c r="X82" s="36">
        <f t="shared" si="3"/>
        <v>0</v>
      </c>
      <c r="Y82" s="56"/>
      <c r="Z82" s="57"/>
      <c r="AD82" s="61"/>
      <c r="BA82" s="89" t="s">
        <v>74</v>
      </c>
    </row>
    <row r="83" spans="1:53" ht="27" customHeight="1" x14ac:dyDescent="0.25">
      <c r="A83" s="54" t="s">
        <v>145</v>
      </c>
      <c r="B83" s="54" t="s">
        <v>146</v>
      </c>
      <c r="C83" s="31">
        <v>4301135111</v>
      </c>
      <c r="D83" s="163">
        <v>4607111035028</v>
      </c>
      <c r="E83" s="162"/>
      <c r="F83" s="155">
        <v>0.48</v>
      </c>
      <c r="G83" s="32">
        <v>8</v>
      </c>
      <c r="H83" s="155">
        <v>3.84</v>
      </c>
      <c r="I83" s="155">
        <v>4.4488000000000003</v>
      </c>
      <c r="J83" s="32">
        <v>70</v>
      </c>
      <c r="K83" s="32" t="s">
        <v>73</v>
      </c>
      <c r="L83" s="33" t="s">
        <v>64</v>
      </c>
      <c r="M83" s="32">
        <v>180</v>
      </c>
      <c r="N83" s="32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61"/>
      <c r="P83" s="161"/>
      <c r="Q83" s="161"/>
      <c r="R83" s="162"/>
      <c r="S83" s="34"/>
      <c r="T83" s="34"/>
      <c r="U83" s="35" t="s">
        <v>65</v>
      </c>
      <c r="V83" s="156">
        <v>0</v>
      </c>
      <c r="W83" s="157">
        <f t="shared" si="2"/>
        <v>0</v>
      </c>
      <c r="X83" s="36">
        <f t="shared" si="3"/>
        <v>0</v>
      </c>
      <c r="Y83" s="56"/>
      <c r="Z83" s="57"/>
      <c r="AD83" s="61"/>
      <c r="BA83" s="90" t="s">
        <v>74</v>
      </c>
    </row>
    <row r="84" spans="1:53" ht="27" customHeight="1" x14ac:dyDescent="0.25">
      <c r="A84" s="54" t="s">
        <v>147</v>
      </c>
      <c r="B84" s="54" t="s">
        <v>148</v>
      </c>
      <c r="C84" s="31">
        <v>4301135109</v>
      </c>
      <c r="D84" s="163">
        <v>4607111033444</v>
      </c>
      <c r="E84" s="162"/>
      <c r="F84" s="155">
        <v>0.3</v>
      </c>
      <c r="G84" s="32">
        <v>12</v>
      </c>
      <c r="H84" s="155">
        <v>3.6</v>
      </c>
      <c r="I84" s="155">
        <v>4.3036000000000003</v>
      </c>
      <c r="J84" s="32">
        <v>70</v>
      </c>
      <c r="K84" s="32" t="s">
        <v>73</v>
      </c>
      <c r="L84" s="33" t="s">
        <v>64</v>
      </c>
      <c r="M84" s="32">
        <v>180</v>
      </c>
      <c r="N84" s="33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61"/>
      <c r="P84" s="161"/>
      <c r="Q84" s="161"/>
      <c r="R84" s="162"/>
      <c r="S84" s="34"/>
      <c r="T84" s="34"/>
      <c r="U84" s="35" t="s">
        <v>65</v>
      </c>
      <c r="V84" s="156">
        <v>5</v>
      </c>
      <c r="W84" s="157">
        <f t="shared" si="2"/>
        <v>5</v>
      </c>
      <c r="X84" s="36">
        <f t="shared" si="3"/>
        <v>8.9400000000000007E-2</v>
      </c>
      <c r="Y84" s="56"/>
      <c r="Z84" s="57"/>
      <c r="AD84" s="61"/>
      <c r="BA84" s="91" t="s">
        <v>74</v>
      </c>
    </row>
    <row r="85" spans="1:53" x14ac:dyDescent="0.2">
      <c r="A85" s="18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89"/>
      <c r="N85" s="170" t="s">
        <v>66</v>
      </c>
      <c r="O85" s="171"/>
      <c r="P85" s="171"/>
      <c r="Q85" s="171"/>
      <c r="R85" s="171"/>
      <c r="S85" s="171"/>
      <c r="T85" s="172"/>
      <c r="U85" s="37" t="s">
        <v>65</v>
      </c>
      <c r="V85" s="158">
        <f>IFERROR(SUM(V78:V84),"0")</f>
        <v>14</v>
      </c>
      <c r="W85" s="158">
        <f>IFERROR(SUM(W78:W84),"0")</f>
        <v>14</v>
      </c>
      <c r="X85" s="158">
        <f>IFERROR(IF(X78="",0,X78),"0")+IFERROR(IF(X79="",0,X79),"0")+IFERROR(IF(X80="",0,X80),"0")+IFERROR(IF(X81="",0,X81),"0")+IFERROR(IF(X82="",0,X82),"0")+IFERROR(IF(X83="",0,X83),"0")+IFERROR(IF(X84="",0,X84),"0")</f>
        <v>0.25031999999999999</v>
      </c>
      <c r="Y85" s="159"/>
      <c r="Z85" s="159"/>
    </row>
    <row r="86" spans="1:53" x14ac:dyDescent="0.2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89"/>
      <c r="N86" s="170" t="s">
        <v>66</v>
      </c>
      <c r="O86" s="171"/>
      <c r="P86" s="171"/>
      <c r="Q86" s="171"/>
      <c r="R86" s="171"/>
      <c r="S86" s="171"/>
      <c r="T86" s="172"/>
      <c r="U86" s="37" t="s">
        <v>67</v>
      </c>
      <c r="V86" s="158">
        <f>IFERROR(SUMPRODUCT(V78:V84*H78:H84),"0")</f>
        <v>50.4</v>
      </c>
      <c r="W86" s="158">
        <f>IFERROR(SUMPRODUCT(W78:W84*H78:H84),"0")</f>
        <v>50.4</v>
      </c>
      <c r="X86" s="37"/>
      <c r="Y86" s="159"/>
      <c r="Z86" s="159"/>
    </row>
    <row r="87" spans="1:53" ht="16.5" customHeight="1" x14ac:dyDescent="0.25">
      <c r="A87" s="167" t="s">
        <v>149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52"/>
      <c r="Z87" s="152"/>
    </row>
    <row r="88" spans="1:53" ht="14.25" customHeight="1" x14ac:dyDescent="0.25">
      <c r="A88" s="169" t="s">
        <v>149</v>
      </c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51"/>
      <c r="Z88" s="151"/>
    </row>
    <row r="89" spans="1:53" ht="27" customHeight="1" x14ac:dyDescent="0.25">
      <c r="A89" s="54" t="s">
        <v>150</v>
      </c>
      <c r="B89" s="54" t="s">
        <v>151</v>
      </c>
      <c r="C89" s="31">
        <v>4301136013</v>
      </c>
      <c r="D89" s="163">
        <v>4607025784012</v>
      </c>
      <c r="E89" s="162"/>
      <c r="F89" s="155">
        <v>0.09</v>
      </c>
      <c r="G89" s="32">
        <v>24</v>
      </c>
      <c r="H89" s="155">
        <v>2.16</v>
      </c>
      <c r="I89" s="155">
        <v>2.4912000000000001</v>
      </c>
      <c r="J89" s="32">
        <v>126</v>
      </c>
      <c r="K89" s="32" t="s">
        <v>73</v>
      </c>
      <c r="L89" s="33" t="s">
        <v>64</v>
      </c>
      <c r="M89" s="32">
        <v>180</v>
      </c>
      <c r="N89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61"/>
      <c r="P89" s="161"/>
      <c r="Q89" s="161"/>
      <c r="R89" s="162"/>
      <c r="S89" s="34"/>
      <c r="T89" s="34"/>
      <c r="U89" s="35" t="s">
        <v>65</v>
      </c>
      <c r="V89" s="156">
        <v>6</v>
      </c>
      <c r="W89" s="157">
        <f>IFERROR(IF(V89="","",V89),"")</f>
        <v>6</v>
      </c>
      <c r="X89" s="36">
        <f>IFERROR(IF(V89="","",V89*0.00936),"")</f>
        <v>5.6160000000000002E-2</v>
      </c>
      <c r="Y89" s="56"/>
      <c r="Z89" s="57"/>
      <c r="AD89" s="61"/>
      <c r="BA89" s="92" t="s">
        <v>74</v>
      </c>
    </row>
    <row r="90" spans="1:53" ht="27" customHeight="1" x14ac:dyDescent="0.25">
      <c r="A90" s="54" t="s">
        <v>152</v>
      </c>
      <c r="B90" s="54" t="s">
        <v>153</v>
      </c>
      <c r="C90" s="31">
        <v>4301136012</v>
      </c>
      <c r="D90" s="163">
        <v>4607025784319</v>
      </c>
      <c r="E90" s="162"/>
      <c r="F90" s="155">
        <v>0.36</v>
      </c>
      <c r="G90" s="32">
        <v>10</v>
      </c>
      <c r="H90" s="155">
        <v>3.6</v>
      </c>
      <c r="I90" s="155">
        <v>4.2439999999999998</v>
      </c>
      <c r="J90" s="32">
        <v>70</v>
      </c>
      <c r="K90" s="32" t="s">
        <v>73</v>
      </c>
      <c r="L90" s="33" t="s">
        <v>64</v>
      </c>
      <c r="M90" s="32">
        <v>180</v>
      </c>
      <c r="N90" s="32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61"/>
      <c r="P90" s="161"/>
      <c r="Q90" s="161"/>
      <c r="R90" s="162"/>
      <c r="S90" s="34"/>
      <c r="T90" s="34"/>
      <c r="U90" s="35" t="s">
        <v>65</v>
      </c>
      <c r="V90" s="156">
        <v>0</v>
      </c>
      <c r="W90" s="157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74</v>
      </c>
    </row>
    <row r="91" spans="1:53" ht="16.5" customHeight="1" x14ac:dyDescent="0.25">
      <c r="A91" s="54" t="s">
        <v>154</v>
      </c>
      <c r="B91" s="54" t="s">
        <v>155</v>
      </c>
      <c r="C91" s="31">
        <v>4301136014</v>
      </c>
      <c r="D91" s="163">
        <v>4607111035370</v>
      </c>
      <c r="E91" s="162"/>
      <c r="F91" s="155">
        <v>0.14000000000000001</v>
      </c>
      <c r="G91" s="32">
        <v>22</v>
      </c>
      <c r="H91" s="155">
        <v>3.08</v>
      </c>
      <c r="I91" s="155">
        <v>3.464</v>
      </c>
      <c r="J91" s="32">
        <v>84</v>
      </c>
      <c r="K91" s="32" t="s">
        <v>63</v>
      </c>
      <c r="L91" s="33" t="s">
        <v>64</v>
      </c>
      <c r="M91" s="32">
        <v>180</v>
      </c>
      <c r="N91" s="32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61"/>
      <c r="P91" s="161"/>
      <c r="Q91" s="161"/>
      <c r="R91" s="162"/>
      <c r="S91" s="34"/>
      <c r="T91" s="34"/>
      <c r="U91" s="35" t="s">
        <v>65</v>
      </c>
      <c r="V91" s="156">
        <v>1</v>
      </c>
      <c r="W91" s="157">
        <f>IFERROR(IF(V91="","",V91),"")</f>
        <v>1</v>
      </c>
      <c r="X91" s="36">
        <f>IFERROR(IF(V91="","",V91*0.0155),"")</f>
        <v>1.55E-2</v>
      </c>
      <c r="Y91" s="56"/>
      <c r="Z91" s="57"/>
      <c r="AD91" s="61"/>
      <c r="BA91" s="94" t="s">
        <v>74</v>
      </c>
    </row>
    <row r="92" spans="1:53" x14ac:dyDescent="0.2">
      <c r="A92" s="18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89"/>
      <c r="N92" s="170" t="s">
        <v>66</v>
      </c>
      <c r="O92" s="171"/>
      <c r="P92" s="171"/>
      <c r="Q92" s="171"/>
      <c r="R92" s="171"/>
      <c r="S92" s="171"/>
      <c r="T92" s="172"/>
      <c r="U92" s="37" t="s">
        <v>65</v>
      </c>
      <c r="V92" s="158">
        <f>IFERROR(SUM(V89:V91),"0")</f>
        <v>7</v>
      </c>
      <c r="W92" s="158">
        <f>IFERROR(SUM(W89:W91),"0")</f>
        <v>7</v>
      </c>
      <c r="X92" s="158">
        <f>IFERROR(IF(X89="",0,X89),"0")+IFERROR(IF(X90="",0,X90),"0")+IFERROR(IF(X91="",0,X91),"0")</f>
        <v>7.1660000000000001E-2</v>
      </c>
      <c r="Y92" s="159"/>
      <c r="Z92" s="159"/>
    </row>
    <row r="93" spans="1:53" x14ac:dyDescent="0.2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89"/>
      <c r="N93" s="170" t="s">
        <v>66</v>
      </c>
      <c r="O93" s="171"/>
      <c r="P93" s="171"/>
      <c r="Q93" s="171"/>
      <c r="R93" s="171"/>
      <c r="S93" s="171"/>
      <c r="T93" s="172"/>
      <c r="U93" s="37" t="s">
        <v>67</v>
      </c>
      <c r="V93" s="158">
        <f>IFERROR(SUMPRODUCT(V89:V91*H89:H91),"0")</f>
        <v>16.04</v>
      </c>
      <c r="W93" s="158">
        <f>IFERROR(SUMPRODUCT(W89:W91*H89:H91),"0")</f>
        <v>16.04</v>
      </c>
      <c r="X93" s="37"/>
      <c r="Y93" s="159"/>
      <c r="Z93" s="159"/>
    </row>
    <row r="94" spans="1:53" ht="16.5" customHeight="1" x14ac:dyDescent="0.25">
      <c r="A94" s="167" t="s">
        <v>156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52"/>
      <c r="Z94" s="152"/>
    </row>
    <row r="95" spans="1:53" ht="14.25" customHeight="1" x14ac:dyDescent="0.25">
      <c r="A95" s="169" t="s">
        <v>60</v>
      </c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51"/>
      <c r="Z95" s="151"/>
    </row>
    <row r="96" spans="1:53" ht="27" customHeight="1" x14ac:dyDescent="0.25">
      <c r="A96" s="54" t="s">
        <v>157</v>
      </c>
      <c r="B96" s="54" t="s">
        <v>158</v>
      </c>
      <c r="C96" s="31">
        <v>4301070975</v>
      </c>
      <c r="D96" s="163">
        <v>4607111033970</v>
      </c>
      <c r="E96" s="162"/>
      <c r="F96" s="155">
        <v>0.43</v>
      </c>
      <c r="G96" s="32">
        <v>16</v>
      </c>
      <c r="H96" s="155">
        <v>6.88</v>
      </c>
      <c r="I96" s="155">
        <v>7.1996000000000002</v>
      </c>
      <c r="J96" s="32">
        <v>84</v>
      </c>
      <c r="K96" s="32" t="s">
        <v>63</v>
      </c>
      <c r="L96" s="33" t="s">
        <v>64</v>
      </c>
      <c r="M96" s="32">
        <v>180</v>
      </c>
      <c r="N96" s="280" t="s">
        <v>159</v>
      </c>
      <c r="O96" s="161"/>
      <c r="P96" s="161"/>
      <c r="Q96" s="161"/>
      <c r="R96" s="162"/>
      <c r="S96" s="34"/>
      <c r="T96" s="34"/>
      <c r="U96" s="35" t="s">
        <v>65</v>
      </c>
      <c r="V96" s="156">
        <v>5</v>
      </c>
      <c r="W96" s="157">
        <f>IFERROR(IF(V96="","",V96),"")</f>
        <v>5</v>
      </c>
      <c r="X96" s="36">
        <f>IFERROR(IF(V96="","",V96*0.0155),"")</f>
        <v>7.7499999999999999E-2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160</v>
      </c>
      <c r="B97" s="54" t="s">
        <v>161</v>
      </c>
      <c r="C97" s="31">
        <v>4301070976</v>
      </c>
      <c r="D97" s="163">
        <v>4607111034144</v>
      </c>
      <c r="E97" s="162"/>
      <c r="F97" s="155">
        <v>0.9</v>
      </c>
      <c r="G97" s="32">
        <v>8</v>
      </c>
      <c r="H97" s="155">
        <v>7.2</v>
      </c>
      <c r="I97" s="155">
        <v>7.4859999999999998</v>
      </c>
      <c r="J97" s="32">
        <v>84</v>
      </c>
      <c r="K97" s="32" t="s">
        <v>63</v>
      </c>
      <c r="L97" s="33" t="s">
        <v>64</v>
      </c>
      <c r="M97" s="32">
        <v>180</v>
      </c>
      <c r="N97" s="279" t="s">
        <v>162</v>
      </c>
      <c r="O97" s="161"/>
      <c r="P97" s="161"/>
      <c r="Q97" s="161"/>
      <c r="R97" s="162"/>
      <c r="S97" s="34"/>
      <c r="T97" s="34"/>
      <c r="U97" s="35" t="s">
        <v>65</v>
      </c>
      <c r="V97" s="156">
        <v>6</v>
      </c>
      <c r="W97" s="157">
        <f>IFERROR(IF(V97="","",V97),"")</f>
        <v>6</v>
      </c>
      <c r="X97" s="36">
        <f>IFERROR(IF(V97="","",V97*0.0155),"")</f>
        <v>9.2999999999999999E-2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163</v>
      </c>
      <c r="B98" s="54" t="s">
        <v>164</v>
      </c>
      <c r="C98" s="31">
        <v>4301070973</v>
      </c>
      <c r="D98" s="163">
        <v>4607111033987</v>
      </c>
      <c r="E98" s="162"/>
      <c r="F98" s="155">
        <v>0.43</v>
      </c>
      <c r="G98" s="32">
        <v>16</v>
      </c>
      <c r="H98" s="155">
        <v>6.88</v>
      </c>
      <c r="I98" s="155">
        <v>7.1996000000000002</v>
      </c>
      <c r="J98" s="32">
        <v>84</v>
      </c>
      <c r="K98" s="32" t="s">
        <v>63</v>
      </c>
      <c r="L98" s="33" t="s">
        <v>64</v>
      </c>
      <c r="M98" s="32">
        <v>180</v>
      </c>
      <c r="N98" s="282" t="s">
        <v>165</v>
      </c>
      <c r="O98" s="161"/>
      <c r="P98" s="161"/>
      <c r="Q98" s="161"/>
      <c r="R98" s="162"/>
      <c r="S98" s="34"/>
      <c r="T98" s="34"/>
      <c r="U98" s="35" t="s">
        <v>65</v>
      </c>
      <c r="V98" s="156">
        <v>3</v>
      </c>
      <c r="W98" s="157">
        <f>IFERROR(IF(V98="","",V98),"")</f>
        <v>3</v>
      </c>
      <c r="X98" s="36">
        <f>IFERROR(IF(V98="","",V98*0.0155),"")</f>
        <v>4.65E-2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166</v>
      </c>
      <c r="B99" s="54" t="s">
        <v>167</v>
      </c>
      <c r="C99" s="31">
        <v>4301070974</v>
      </c>
      <c r="D99" s="163">
        <v>4607111034151</v>
      </c>
      <c r="E99" s="162"/>
      <c r="F99" s="155">
        <v>0.9</v>
      </c>
      <c r="G99" s="32">
        <v>8</v>
      </c>
      <c r="H99" s="155">
        <v>7.2</v>
      </c>
      <c r="I99" s="155">
        <v>7.4859999999999998</v>
      </c>
      <c r="J99" s="32">
        <v>84</v>
      </c>
      <c r="K99" s="32" t="s">
        <v>63</v>
      </c>
      <c r="L99" s="33" t="s">
        <v>64</v>
      </c>
      <c r="M99" s="32">
        <v>180</v>
      </c>
      <c r="N99" s="255" t="s">
        <v>168</v>
      </c>
      <c r="O99" s="161"/>
      <c r="P99" s="161"/>
      <c r="Q99" s="161"/>
      <c r="R99" s="162"/>
      <c r="S99" s="34"/>
      <c r="T99" s="34"/>
      <c r="U99" s="35" t="s">
        <v>65</v>
      </c>
      <c r="V99" s="156">
        <v>10</v>
      </c>
      <c r="W99" s="157">
        <f>IFERROR(IF(V99="","",V99),"")</f>
        <v>10</v>
      </c>
      <c r="X99" s="36">
        <f>IFERROR(IF(V99="","",V99*0.0155),"")</f>
        <v>0.155</v>
      </c>
      <c r="Y99" s="56"/>
      <c r="Z99" s="57"/>
      <c r="AD99" s="61"/>
      <c r="BA99" s="98" t="s">
        <v>1</v>
      </c>
    </row>
    <row r="100" spans="1:53" x14ac:dyDescent="0.2">
      <c r="A100" s="18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89"/>
      <c r="N100" s="170" t="s">
        <v>66</v>
      </c>
      <c r="O100" s="171"/>
      <c r="P100" s="171"/>
      <c r="Q100" s="171"/>
      <c r="R100" s="171"/>
      <c r="S100" s="171"/>
      <c r="T100" s="172"/>
      <c r="U100" s="37" t="s">
        <v>65</v>
      </c>
      <c r="V100" s="158">
        <f>IFERROR(SUM(V96:V99),"0")</f>
        <v>24</v>
      </c>
      <c r="W100" s="158">
        <f>IFERROR(SUM(W96:W99),"0")</f>
        <v>24</v>
      </c>
      <c r="X100" s="158">
        <f>IFERROR(IF(X96="",0,X96),"0")+IFERROR(IF(X97="",0,X97),"0")+IFERROR(IF(X98="",0,X98),"0")+IFERROR(IF(X99="",0,X99),"0")</f>
        <v>0.372</v>
      </c>
      <c r="Y100" s="159"/>
      <c r="Z100" s="159"/>
    </row>
    <row r="101" spans="1:53" x14ac:dyDescent="0.2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89"/>
      <c r="N101" s="170" t="s">
        <v>66</v>
      </c>
      <c r="O101" s="171"/>
      <c r="P101" s="171"/>
      <c r="Q101" s="171"/>
      <c r="R101" s="171"/>
      <c r="S101" s="171"/>
      <c r="T101" s="172"/>
      <c r="U101" s="37" t="s">
        <v>67</v>
      </c>
      <c r="V101" s="158">
        <f>IFERROR(SUMPRODUCT(V96:V99*H96:H99),"0")</f>
        <v>170.24</v>
      </c>
      <c r="W101" s="158">
        <f>IFERROR(SUMPRODUCT(W96:W99*H96:H99),"0")</f>
        <v>170.24</v>
      </c>
      <c r="X101" s="37"/>
      <c r="Y101" s="159"/>
      <c r="Z101" s="159"/>
    </row>
    <row r="102" spans="1:53" ht="16.5" customHeight="1" x14ac:dyDescent="0.25">
      <c r="A102" s="167" t="s">
        <v>169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52"/>
      <c r="Z102" s="152"/>
    </row>
    <row r="103" spans="1:53" ht="14.25" customHeight="1" x14ac:dyDescent="0.25">
      <c r="A103" s="169" t="s">
        <v>125</v>
      </c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51"/>
      <c r="Z103" s="151"/>
    </row>
    <row r="104" spans="1:53" ht="27" customHeight="1" x14ac:dyDescent="0.25">
      <c r="A104" s="54" t="s">
        <v>170</v>
      </c>
      <c r="B104" s="54" t="s">
        <v>171</v>
      </c>
      <c r="C104" s="31">
        <v>4301135162</v>
      </c>
      <c r="D104" s="163">
        <v>4607111034014</v>
      </c>
      <c r="E104" s="162"/>
      <c r="F104" s="155">
        <v>0.25</v>
      </c>
      <c r="G104" s="32">
        <v>12</v>
      </c>
      <c r="H104" s="155">
        <v>3</v>
      </c>
      <c r="I104" s="155">
        <v>3.7035999999999998</v>
      </c>
      <c r="J104" s="32">
        <v>70</v>
      </c>
      <c r="K104" s="32" t="s">
        <v>73</v>
      </c>
      <c r="L104" s="33" t="s">
        <v>64</v>
      </c>
      <c r="M104" s="32">
        <v>180</v>
      </c>
      <c r="N104" s="18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61"/>
      <c r="P104" s="161"/>
      <c r="Q104" s="161"/>
      <c r="R104" s="162"/>
      <c r="S104" s="34"/>
      <c r="T104" s="34"/>
      <c r="U104" s="35" t="s">
        <v>65</v>
      </c>
      <c r="V104" s="156">
        <v>20</v>
      </c>
      <c r="W104" s="157">
        <f>IFERROR(IF(V104="","",V104),"")</f>
        <v>20</v>
      </c>
      <c r="X104" s="36">
        <f>IFERROR(IF(V104="","",V104*0.01788),"")</f>
        <v>0.35760000000000003</v>
      </c>
      <c r="Y104" s="56"/>
      <c r="Z104" s="57"/>
      <c r="AD104" s="61"/>
      <c r="BA104" s="99" t="s">
        <v>74</v>
      </c>
    </row>
    <row r="105" spans="1:53" ht="27" customHeight="1" x14ac:dyDescent="0.25">
      <c r="A105" s="54" t="s">
        <v>172</v>
      </c>
      <c r="B105" s="54" t="s">
        <v>173</v>
      </c>
      <c r="C105" s="31">
        <v>4301135117</v>
      </c>
      <c r="D105" s="163">
        <v>4607111033994</v>
      </c>
      <c r="E105" s="162"/>
      <c r="F105" s="155">
        <v>0.25</v>
      </c>
      <c r="G105" s="32">
        <v>12</v>
      </c>
      <c r="H105" s="155">
        <v>3</v>
      </c>
      <c r="I105" s="155">
        <v>3.7035999999999998</v>
      </c>
      <c r="J105" s="32">
        <v>70</v>
      </c>
      <c r="K105" s="32" t="s">
        <v>73</v>
      </c>
      <c r="L105" s="33" t="s">
        <v>64</v>
      </c>
      <c r="M105" s="32">
        <v>180</v>
      </c>
      <c r="N105" s="30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61"/>
      <c r="P105" s="161"/>
      <c r="Q105" s="161"/>
      <c r="R105" s="162"/>
      <c r="S105" s="34"/>
      <c r="T105" s="34"/>
      <c r="U105" s="35" t="s">
        <v>65</v>
      </c>
      <c r="V105" s="156">
        <v>17</v>
      </c>
      <c r="W105" s="157">
        <f>IFERROR(IF(V105="","",V105),"")</f>
        <v>17</v>
      </c>
      <c r="X105" s="36">
        <f>IFERROR(IF(V105="","",V105*0.01788),"")</f>
        <v>0.30396000000000001</v>
      </c>
      <c r="Y105" s="56"/>
      <c r="Z105" s="57"/>
      <c r="AD105" s="61"/>
      <c r="BA105" s="100" t="s">
        <v>74</v>
      </c>
    </row>
    <row r="106" spans="1:53" x14ac:dyDescent="0.2">
      <c r="A106" s="18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89"/>
      <c r="N106" s="170" t="s">
        <v>66</v>
      </c>
      <c r="O106" s="171"/>
      <c r="P106" s="171"/>
      <c r="Q106" s="171"/>
      <c r="R106" s="171"/>
      <c r="S106" s="171"/>
      <c r="T106" s="172"/>
      <c r="U106" s="37" t="s">
        <v>65</v>
      </c>
      <c r="V106" s="158">
        <f>IFERROR(SUM(V104:V105),"0")</f>
        <v>37</v>
      </c>
      <c r="W106" s="158">
        <f>IFERROR(SUM(W104:W105),"0")</f>
        <v>37</v>
      </c>
      <c r="X106" s="158">
        <f>IFERROR(IF(X104="",0,X104),"0")+IFERROR(IF(X105="",0,X105),"0")</f>
        <v>0.66156000000000004</v>
      </c>
      <c r="Y106" s="159"/>
      <c r="Z106" s="159"/>
    </row>
    <row r="107" spans="1:53" x14ac:dyDescent="0.2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89"/>
      <c r="N107" s="170" t="s">
        <v>66</v>
      </c>
      <c r="O107" s="171"/>
      <c r="P107" s="171"/>
      <c r="Q107" s="171"/>
      <c r="R107" s="171"/>
      <c r="S107" s="171"/>
      <c r="T107" s="172"/>
      <c r="U107" s="37" t="s">
        <v>67</v>
      </c>
      <c r="V107" s="158">
        <f>IFERROR(SUMPRODUCT(V104:V105*H104:H105),"0")</f>
        <v>111</v>
      </c>
      <c r="W107" s="158">
        <f>IFERROR(SUMPRODUCT(W104:W105*H104:H105),"0")</f>
        <v>111</v>
      </c>
      <c r="X107" s="37"/>
      <c r="Y107" s="159"/>
      <c r="Z107" s="159"/>
    </row>
    <row r="108" spans="1:53" ht="16.5" customHeight="1" x14ac:dyDescent="0.25">
      <c r="A108" s="167" t="s">
        <v>174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52"/>
      <c r="Z108" s="152"/>
    </row>
    <row r="109" spans="1:53" ht="14.25" customHeight="1" x14ac:dyDescent="0.25">
      <c r="A109" s="169" t="s">
        <v>125</v>
      </c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51"/>
      <c r="Z109" s="151"/>
    </row>
    <row r="110" spans="1:53" ht="16.5" customHeight="1" x14ac:dyDescent="0.25">
      <c r="A110" s="54" t="s">
        <v>175</v>
      </c>
      <c r="B110" s="54" t="s">
        <v>176</v>
      </c>
      <c r="C110" s="31">
        <v>4301135112</v>
      </c>
      <c r="D110" s="163">
        <v>4607111034199</v>
      </c>
      <c r="E110" s="162"/>
      <c r="F110" s="155">
        <v>0.25</v>
      </c>
      <c r="G110" s="32">
        <v>12</v>
      </c>
      <c r="H110" s="155">
        <v>3</v>
      </c>
      <c r="I110" s="155">
        <v>3.7035999999999998</v>
      </c>
      <c r="J110" s="32">
        <v>70</v>
      </c>
      <c r="K110" s="32" t="s">
        <v>73</v>
      </c>
      <c r="L110" s="33" t="s">
        <v>64</v>
      </c>
      <c r="M110" s="32">
        <v>180</v>
      </c>
      <c r="N110" s="30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61"/>
      <c r="P110" s="161"/>
      <c r="Q110" s="161"/>
      <c r="R110" s="162"/>
      <c r="S110" s="34"/>
      <c r="T110" s="34"/>
      <c r="U110" s="35" t="s">
        <v>65</v>
      </c>
      <c r="V110" s="156">
        <v>3</v>
      </c>
      <c r="W110" s="157">
        <f>IFERROR(IF(V110="","",V110),"")</f>
        <v>3</v>
      </c>
      <c r="X110" s="36">
        <f>IFERROR(IF(V110="","",V110*0.01788),"")</f>
        <v>5.364E-2</v>
      </c>
      <c r="Y110" s="56"/>
      <c r="Z110" s="57"/>
      <c r="AD110" s="61"/>
      <c r="BA110" s="101" t="s">
        <v>74</v>
      </c>
    </row>
    <row r="111" spans="1:53" x14ac:dyDescent="0.2">
      <c r="A111" s="18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89"/>
      <c r="N111" s="170" t="s">
        <v>66</v>
      </c>
      <c r="O111" s="171"/>
      <c r="P111" s="171"/>
      <c r="Q111" s="171"/>
      <c r="R111" s="171"/>
      <c r="S111" s="171"/>
      <c r="T111" s="172"/>
      <c r="U111" s="37" t="s">
        <v>65</v>
      </c>
      <c r="V111" s="158">
        <f>IFERROR(SUM(V110:V110),"0")</f>
        <v>3</v>
      </c>
      <c r="W111" s="158">
        <f>IFERROR(SUM(W110:W110),"0")</f>
        <v>3</v>
      </c>
      <c r="X111" s="158">
        <f>IFERROR(IF(X110="",0,X110),"0")</f>
        <v>5.364E-2</v>
      </c>
      <c r="Y111" s="159"/>
      <c r="Z111" s="159"/>
    </row>
    <row r="112" spans="1:53" x14ac:dyDescent="0.2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89"/>
      <c r="N112" s="170" t="s">
        <v>66</v>
      </c>
      <c r="O112" s="171"/>
      <c r="P112" s="171"/>
      <c r="Q112" s="171"/>
      <c r="R112" s="171"/>
      <c r="S112" s="171"/>
      <c r="T112" s="172"/>
      <c r="U112" s="37" t="s">
        <v>67</v>
      </c>
      <c r="V112" s="158">
        <f>IFERROR(SUMPRODUCT(V110:V110*H110:H110),"0")</f>
        <v>9</v>
      </c>
      <c r="W112" s="158">
        <f>IFERROR(SUMPRODUCT(W110:W110*H110:H110),"0")</f>
        <v>9</v>
      </c>
      <c r="X112" s="37"/>
      <c r="Y112" s="159"/>
      <c r="Z112" s="159"/>
    </row>
    <row r="113" spans="1:53" ht="16.5" customHeight="1" x14ac:dyDescent="0.25">
      <c r="A113" s="167" t="s">
        <v>177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52"/>
      <c r="Z113" s="152"/>
    </row>
    <row r="114" spans="1:53" ht="14.25" customHeight="1" x14ac:dyDescent="0.25">
      <c r="A114" s="169" t="s">
        <v>125</v>
      </c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51"/>
      <c r="Z114" s="151"/>
    </row>
    <row r="115" spans="1:53" ht="27" customHeight="1" x14ac:dyDescent="0.25">
      <c r="A115" s="54" t="s">
        <v>178</v>
      </c>
      <c r="B115" s="54" t="s">
        <v>179</v>
      </c>
      <c r="C115" s="31">
        <v>4301130006</v>
      </c>
      <c r="D115" s="163">
        <v>4607111034670</v>
      </c>
      <c r="E115" s="162"/>
      <c r="F115" s="155">
        <v>3</v>
      </c>
      <c r="G115" s="32">
        <v>1</v>
      </c>
      <c r="H115" s="155">
        <v>3</v>
      </c>
      <c r="I115" s="155">
        <v>3.1949999999999998</v>
      </c>
      <c r="J115" s="32">
        <v>126</v>
      </c>
      <c r="K115" s="32" t="s">
        <v>73</v>
      </c>
      <c r="L115" s="33" t="s">
        <v>64</v>
      </c>
      <c r="M115" s="32">
        <v>180</v>
      </c>
      <c r="N115" s="27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61"/>
      <c r="P115" s="161"/>
      <c r="Q115" s="161"/>
      <c r="R115" s="162"/>
      <c r="S115" s="34"/>
      <c r="T115" s="34"/>
      <c r="U115" s="35" t="s">
        <v>65</v>
      </c>
      <c r="V115" s="156">
        <v>0</v>
      </c>
      <c r="W115" s="157">
        <f>IFERROR(IF(V115="","",V115),"")</f>
        <v>0</v>
      </c>
      <c r="X115" s="36">
        <f>IFERROR(IF(V115="","",V115*0.00936),"")</f>
        <v>0</v>
      </c>
      <c r="Y115" s="56" t="s">
        <v>180</v>
      </c>
      <c r="Z115" s="57"/>
      <c r="AD115" s="61"/>
      <c r="BA115" s="102" t="s">
        <v>74</v>
      </c>
    </row>
    <row r="116" spans="1:53" ht="27" customHeight="1" x14ac:dyDescent="0.25">
      <c r="A116" s="54" t="s">
        <v>181</v>
      </c>
      <c r="B116" s="54" t="s">
        <v>182</v>
      </c>
      <c r="C116" s="31">
        <v>4301130003</v>
      </c>
      <c r="D116" s="163">
        <v>4607111034687</v>
      </c>
      <c r="E116" s="162"/>
      <c r="F116" s="155">
        <v>3</v>
      </c>
      <c r="G116" s="32">
        <v>1</v>
      </c>
      <c r="H116" s="155">
        <v>3</v>
      </c>
      <c r="I116" s="155">
        <v>3.1949999999999998</v>
      </c>
      <c r="J116" s="32">
        <v>126</v>
      </c>
      <c r="K116" s="32" t="s">
        <v>73</v>
      </c>
      <c r="L116" s="33" t="s">
        <v>64</v>
      </c>
      <c r="M116" s="32">
        <v>180</v>
      </c>
      <c r="N116" s="223" t="s">
        <v>183</v>
      </c>
      <c r="O116" s="161"/>
      <c r="P116" s="161"/>
      <c r="Q116" s="161"/>
      <c r="R116" s="162"/>
      <c r="S116" s="34"/>
      <c r="T116" s="34"/>
      <c r="U116" s="35" t="s">
        <v>65</v>
      </c>
      <c r="V116" s="156">
        <v>0</v>
      </c>
      <c r="W116" s="157">
        <f>IFERROR(IF(V116="","",V116),"")</f>
        <v>0</v>
      </c>
      <c r="X116" s="36">
        <f>IFERROR(IF(V116="","",V116*0.00936),"")</f>
        <v>0</v>
      </c>
      <c r="Y116" s="56" t="s">
        <v>180</v>
      </c>
      <c r="Z116" s="57"/>
      <c r="AD116" s="61"/>
      <c r="BA116" s="103" t="s">
        <v>74</v>
      </c>
    </row>
    <row r="117" spans="1:53" ht="27" customHeight="1" x14ac:dyDescent="0.25">
      <c r="A117" s="54" t="s">
        <v>184</v>
      </c>
      <c r="B117" s="54" t="s">
        <v>185</v>
      </c>
      <c r="C117" s="31">
        <v>4301135115</v>
      </c>
      <c r="D117" s="163">
        <v>4607111034380</v>
      </c>
      <c r="E117" s="162"/>
      <c r="F117" s="155">
        <v>0.25</v>
      </c>
      <c r="G117" s="32">
        <v>12</v>
      </c>
      <c r="H117" s="155">
        <v>3</v>
      </c>
      <c r="I117" s="155">
        <v>3.7035999999999998</v>
      </c>
      <c r="J117" s="32">
        <v>70</v>
      </c>
      <c r="K117" s="32" t="s">
        <v>73</v>
      </c>
      <c r="L117" s="33" t="s">
        <v>64</v>
      </c>
      <c r="M117" s="32">
        <v>180</v>
      </c>
      <c r="N117" s="292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61"/>
      <c r="P117" s="161"/>
      <c r="Q117" s="161"/>
      <c r="R117" s="162"/>
      <c r="S117" s="34"/>
      <c r="T117" s="34"/>
      <c r="U117" s="35" t="s">
        <v>65</v>
      </c>
      <c r="V117" s="156">
        <v>4</v>
      </c>
      <c r="W117" s="157">
        <f>IFERROR(IF(V117="","",V117),"")</f>
        <v>4</v>
      </c>
      <c r="X117" s="36">
        <f>IFERROR(IF(V117="","",V117*0.01788),"")</f>
        <v>7.152E-2</v>
      </c>
      <c r="Y117" s="56"/>
      <c r="Z117" s="57"/>
      <c r="AD117" s="61"/>
      <c r="BA117" s="104" t="s">
        <v>74</v>
      </c>
    </row>
    <row r="118" spans="1:53" ht="27" customHeight="1" x14ac:dyDescent="0.25">
      <c r="A118" s="54" t="s">
        <v>186</v>
      </c>
      <c r="B118" s="54" t="s">
        <v>187</v>
      </c>
      <c r="C118" s="31">
        <v>4301135114</v>
      </c>
      <c r="D118" s="163">
        <v>4607111034397</v>
      </c>
      <c r="E118" s="162"/>
      <c r="F118" s="155">
        <v>0.25</v>
      </c>
      <c r="G118" s="32">
        <v>12</v>
      </c>
      <c r="H118" s="155">
        <v>3</v>
      </c>
      <c r="I118" s="155">
        <v>3.7035999999999998</v>
      </c>
      <c r="J118" s="32">
        <v>70</v>
      </c>
      <c r="K118" s="32" t="s">
        <v>73</v>
      </c>
      <c r="L118" s="33" t="s">
        <v>64</v>
      </c>
      <c r="M118" s="32">
        <v>180</v>
      </c>
      <c r="N118" s="24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61"/>
      <c r="P118" s="161"/>
      <c r="Q118" s="161"/>
      <c r="R118" s="162"/>
      <c r="S118" s="34"/>
      <c r="T118" s="34"/>
      <c r="U118" s="35" t="s">
        <v>65</v>
      </c>
      <c r="V118" s="156">
        <v>5</v>
      </c>
      <c r="W118" s="157">
        <f>IFERROR(IF(V118="","",V118),"")</f>
        <v>5</v>
      </c>
      <c r="X118" s="36">
        <f>IFERROR(IF(V118="","",V118*0.01788),"")</f>
        <v>8.9400000000000007E-2</v>
      </c>
      <c r="Y118" s="56"/>
      <c r="Z118" s="57"/>
      <c r="AD118" s="61"/>
      <c r="BA118" s="105" t="s">
        <v>74</v>
      </c>
    </row>
    <row r="119" spans="1:53" x14ac:dyDescent="0.2">
      <c r="A119" s="18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89"/>
      <c r="N119" s="170" t="s">
        <v>66</v>
      </c>
      <c r="O119" s="171"/>
      <c r="P119" s="171"/>
      <c r="Q119" s="171"/>
      <c r="R119" s="171"/>
      <c r="S119" s="171"/>
      <c r="T119" s="172"/>
      <c r="U119" s="37" t="s">
        <v>65</v>
      </c>
      <c r="V119" s="158">
        <f>IFERROR(SUM(V115:V118),"0")</f>
        <v>9</v>
      </c>
      <c r="W119" s="158">
        <f>IFERROR(SUM(W115:W118),"0")</f>
        <v>9</v>
      </c>
      <c r="X119" s="158">
        <f>IFERROR(IF(X115="",0,X115),"0")+IFERROR(IF(X116="",0,X116),"0")+IFERROR(IF(X117="",0,X117),"0")+IFERROR(IF(X118="",0,X118),"0")</f>
        <v>0.16092000000000001</v>
      </c>
      <c r="Y119" s="159"/>
      <c r="Z119" s="159"/>
    </row>
    <row r="120" spans="1:53" x14ac:dyDescent="0.2">
      <c r="A120" s="168"/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89"/>
      <c r="N120" s="170" t="s">
        <v>66</v>
      </c>
      <c r="O120" s="171"/>
      <c r="P120" s="171"/>
      <c r="Q120" s="171"/>
      <c r="R120" s="171"/>
      <c r="S120" s="171"/>
      <c r="T120" s="172"/>
      <c r="U120" s="37" t="s">
        <v>67</v>
      </c>
      <c r="V120" s="158">
        <f>IFERROR(SUMPRODUCT(V115:V118*H115:H118),"0")</f>
        <v>27</v>
      </c>
      <c r="W120" s="158">
        <f>IFERROR(SUMPRODUCT(W115:W118*H115:H118),"0")</f>
        <v>27</v>
      </c>
      <c r="X120" s="37"/>
      <c r="Y120" s="159"/>
      <c r="Z120" s="159"/>
    </row>
    <row r="121" spans="1:53" ht="16.5" customHeight="1" x14ac:dyDescent="0.25">
      <c r="A121" s="167" t="s">
        <v>188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68"/>
      <c r="Y121" s="152"/>
      <c r="Z121" s="152"/>
    </row>
    <row r="122" spans="1:53" ht="14.25" customHeight="1" x14ac:dyDescent="0.25">
      <c r="A122" s="169" t="s">
        <v>125</v>
      </c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51"/>
      <c r="Z122" s="151"/>
    </row>
    <row r="123" spans="1:53" ht="27" customHeight="1" x14ac:dyDescent="0.25">
      <c r="A123" s="54" t="s">
        <v>189</v>
      </c>
      <c r="B123" s="54" t="s">
        <v>190</v>
      </c>
      <c r="C123" s="31">
        <v>4301135134</v>
      </c>
      <c r="D123" s="163">
        <v>4607111035806</v>
      </c>
      <c r="E123" s="162"/>
      <c r="F123" s="155">
        <v>0.25</v>
      </c>
      <c r="G123" s="32">
        <v>12</v>
      </c>
      <c r="H123" s="155">
        <v>3</v>
      </c>
      <c r="I123" s="155">
        <v>3.7035999999999998</v>
      </c>
      <c r="J123" s="32">
        <v>70</v>
      </c>
      <c r="K123" s="32" t="s">
        <v>73</v>
      </c>
      <c r="L123" s="33" t="s">
        <v>64</v>
      </c>
      <c r="M123" s="32">
        <v>180</v>
      </c>
      <c r="N123" s="28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61"/>
      <c r="P123" s="161"/>
      <c r="Q123" s="161"/>
      <c r="R123" s="162"/>
      <c r="S123" s="34"/>
      <c r="T123" s="34"/>
      <c r="U123" s="35" t="s">
        <v>65</v>
      </c>
      <c r="V123" s="156">
        <v>0</v>
      </c>
      <c r="W123" s="157">
        <f>IFERROR(IF(V123="","",V123),"")</f>
        <v>0</v>
      </c>
      <c r="X123" s="36">
        <f>IFERROR(IF(V123="","",V123*0.01788),"")</f>
        <v>0</v>
      </c>
      <c r="Y123" s="56"/>
      <c r="Z123" s="57"/>
      <c r="AD123" s="61"/>
      <c r="BA123" s="106" t="s">
        <v>74</v>
      </c>
    </row>
    <row r="124" spans="1:53" x14ac:dyDescent="0.2">
      <c r="A124" s="18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89"/>
      <c r="N124" s="170" t="s">
        <v>66</v>
      </c>
      <c r="O124" s="171"/>
      <c r="P124" s="171"/>
      <c r="Q124" s="171"/>
      <c r="R124" s="171"/>
      <c r="S124" s="171"/>
      <c r="T124" s="172"/>
      <c r="U124" s="37" t="s">
        <v>65</v>
      </c>
      <c r="V124" s="158">
        <f>IFERROR(SUM(V123:V123),"0")</f>
        <v>0</v>
      </c>
      <c r="W124" s="158">
        <f>IFERROR(SUM(W123:W123),"0")</f>
        <v>0</v>
      </c>
      <c r="X124" s="158">
        <f>IFERROR(IF(X123="",0,X123),"0")</f>
        <v>0</v>
      </c>
      <c r="Y124" s="159"/>
      <c r="Z124" s="159"/>
    </row>
    <row r="125" spans="1:53" x14ac:dyDescent="0.2">
      <c r="A125" s="168"/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89"/>
      <c r="N125" s="170" t="s">
        <v>66</v>
      </c>
      <c r="O125" s="171"/>
      <c r="P125" s="171"/>
      <c r="Q125" s="171"/>
      <c r="R125" s="171"/>
      <c r="S125" s="171"/>
      <c r="T125" s="172"/>
      <c r="U125" s="37" t="s">
        <v>67</v>
      </c>
      <c r="V125" s="158">
        <f>IFERROR(SUMPRODUCT(V123:V123*H123:H123),"0")</f>
        <v>0</v>
      </c>
      <c r="W125" s="158">
        <f>IFERROR(SUMPRODUCT(W123:W123*H123:H123),"0")</f>
        <v>0</v>
      </c>
      <c r="X125" s="37"/>
      <c r="Y125" s="159"/>
      <c r="Z125" s="159"/>
    </row>
    <row r="126" spans="1:53" ht="16.5" customHeight="1" x14ac:dyDescent="0.25">
      <c r="A126" s="167" t="s">
        <v>191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68"/>
      <c r="Y126" s="152"/>
      <c r="Z126" s="152"/>
    </row>
    <row r="127" spans="1:53" ht="14.25" customHeight="1" x14ac:dyDescent="0.25">
      <c r="A127" s="169" t="s">
        <v>192</v>
      </c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51"/>
      <c r="Z127" s="151"/>
    </row>
    <row r="128" spans="1:53" ht="27" customHeight="1" x14ac:dyDescent="0.25">
      <c r="A128" s="54" t="s">
        <v>193</v>
      </c>
      <c r="B128" s="54" t="s">
        <v>194</v>
      </c>
      <c r="C128" s="31">
        <v>4301070768</v>
      </c>
      <c r="D128" s="163">
        <v>4607111035639</v>
      </c>
      <c r="E128" s="162"/>
      <c r="F128" s="155">
        <v>0.2</v>
      </c>
      <c r="G128" s="32">
        <v>12</v>
      </c>
      <c r="H128" s="155">
        <v>2.4</v>
      </c>
      <c r="I128" s="155">
        <v>3.13</v>
      </c>
      <c r="J128" s="32">
        <v>48</v>
      </c>
      <c r="K128" s="32" t="s">
        <v>195</v>
      </c>
      <c r="L128" s="33" t="s">
        <v>64</v>
      </c>
      <c r="M128" s="32">
        <v>180</v>
      </c>
      <c r="N128" s="21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61"/>
      <c r="P128" s="161"/>
      <c r="Q128" s="161"/>
      <c r="R128" s="162"/>
      <c r="S128" s="34"/>
      <c r="T128" s="34"/>
      <c r="U128" s="35" t="s">
        <v>65</v>
      </c>
      <c r="V128" s="156">
        <v>0</v>
      </c>
      <c r="W128" s="157">
        <f>IFERROR(IF(V128="","",V128),"")</f>
        <v>0</v>
      </c>
      <c r="X128" s="36">
        <f>IFERROR(IF(V128="","",V128*0.01786),"")</f>
        <v>0</v>
      </c>
      <c r="Y128" s="56"/>
      <c r="Z128" s="57"/>
      <c r="AD128" s="61"/>
      <c r="BA128" s="107" t="s">
        <v>74</v>
      </c>
    </row>
    <row r="129" spans="1:53" ht="27" customHeight="1" x14ac:dyDescent="0.25">
      <c r="A129" s="54" t="s">
        <v>196</v>
      </c>
      <c r="B129" s="54" t="s">
        <v>197</v>
      </c>
      <c r="C129" s="31">
        <v>4301070797</v>
      </c>
      <c r="D129" s="163">
        <v>4607111035646</v>
      </c>
      <c r="E129" s="162"/>
      <c r="F129" s="155">
        <v>0.2</v>
      </c>
      <c r="G129" s="32">
        <v>8</v>
      </c>
      <c r="H129" s="155">
        <v>1.6</v>
      </c>
      <c r="I129" s="155">
        <v>2.12</v>
      </c>
      <c r="J129" s="32">
        <v>72</v>
      </c>
      <c r="K129" s="32" t="s">
        <v>198</v>
      </c>
      <c r="L129" s="33" t="s">
        <v>64</v>
      </c>
      <c r="M129" s="32">
        <v>180</v>
      </c>
      <c r="N129" s="23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61"/>
      <c r="P129" s="161"/>
      <c r="Q129" s="161"/>
      <c r="R129" s="162"/>
      <c r="S129" s="34"/>
      <c r="T129" s="34"/>
      <c r="U129" s="35" t="s">
        <v>65</v>
      </c>
      <c r="V129" s="156">
        <v>0</v>
      </c>
      <c r="W129" s="157">
        <f>IFERROR(IF(V129="","",V129),"")</f>
        <v>0</v>
      </c>
      <c r="X129" s="36">
        <f>IFERROR(IF(V129="","",V129*0.01157),"")</f>
        <v>0</v>
      </c>
      <c r="Y129" s="56"/>
      <c r="Z129" s="57"/>
      <c r="AD129" s="61"/>
      <c r="BA129" s="108" t="s">
        <v>74</v>
      </c>
    </row>
    <row r="130" spans="1:53" x14ac:dyDescent="0.2">
      <c r="A130" s="18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89"/>
      <c r="N130" s="170" t="s">
        <v>66</v>
      </c>
      <c r="O130" s="171"/>
      <c r="P130" s="171"/>
      <c r="Q130" s="171"/>
      <c r="R130" s="171"/>
      <c r="S130" s="171"/>
      <c r="T130" s="172"/>
      <c r="U130" s="37" t="s">
        <v>65</v>
      </c>
      <c r="V130" s="158">
        <f>IFERROR(SUM(V128:V129),"0")</f>
        <v>0</v>
      </c>
      <c r="W130" s="158">
        <f>IFERROR(SUM(W128:W129),"0")</f>
        <v>0</v>
      </c>
      <c r="X130" s="158">
        <f>IFERROR(IF(X128="",0,X128),"0")+IFERROR(IF(X129="",0,X129),"0")</f>
        <v>0</v>
      </c>
      <c r="Y130" s="159"/>
      <c r="Z130" s="159"/>
    </row>
    <row r="131" spans="1:53" x14ac:dyDescent="0.2">
      <c r="A131" s="168"/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89"/>
      <c r="N131" s="170" t="s">
        <v>66</v>
      </c>
      <c r="O131" s="171"/>
      <c r="P131" s="171"/>
      <c r="Q131" s="171"/>
      <c r="R131" s="171"/>
      <c r="S131" s="171"/>
      <c r="T131" s="172"/>
      <c r="U131" s="37" t="s">
        <v>67</v>
      </c>
      <c r="V131" s="158">
        <f>IFERROR(SUMPRODUCT(V128:V129*H128:H129),"0")</f>
        <v>0</v>
      </c>
      <c r="W131" s="158">
        <f>IFERROR(SUMPRODUCT(W128:W129*H128:H129),"0")</f>
        <v>0</v>
      </c>
      <c r="X131" s="37"/>
      <c r="Y131" s="159"/>
      <c r="Z131" s="159"/>
    </row>
    <row r="132" spans="1:53" ht="16.5" customHeight="1" x14ac:dyDescent="0.25">
      <c r="A132" s="167" t="s">
        <v>199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68"/>
      <c r="Y132" s="152"/>
      <c r="Z132" s="152"/>
    </row>
    <row r="133" spans="1:53" ht="14.25" customHeight="1" x14ac:dyDescent="0.25">
      <c r="A133" s="169" t="s">
        <v>125</v>
      </c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51"/>
      <c r="Z133" s="151"/>
    </row>
    <row r="134" spans="1:53" ht="27" customHeight="1" x14ac:dyDescent="0.25">
      <c r="A134" s="54" t="s">
        <v>200</v>
      </c>
      <c r="B134" s="54" t="s">
        <v>201</v>
      </c>
      <c r="C134" s="31">
        <v>4301135026</v>
      </c>
      <c r="D134" s="163">
        <v>4607111036124</v>
      </c>
      <c r="E134" s="162"/>
      <c r="F134" s="155">
        <v>0.4</v>
      </c>
      <c r="G134" s="32">
        <v>12</v>
      </c>
      <c r="H134" s="155">
        <v>4.8</v>
      </c>
      <c r="I134" s="155">
        <v>5.1260000000000003</v>
      </c>
      <c r="J134" s="32">
        <v>84</v>
      </c>
      <c r="K134" s="32" t="s">
        <v>63</v>
      </c>
      <c r="L134" s="33" t="s">
        <v>64</v>
      </c>
      <c r="M134" s="32">
        <v>180</v>
      </c>
      <c r="N134" s="23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61"/>
      <c r="P134" s="161"/>
      <c r="Q134" s="161"/>
      <c r="R134" s="162"/>
      <c r="S134" s="34"/>
      <c r="T134" s="34"/>
      <c r="U134" s="35" t="s">
        <v>65</v>
      </c>
      <c r="V134" s="156">
        <v>0</v>
      </c>
      <c r="W134" s="157">
        <f>IFERROR(IF(V134="","",V134),"")</f>
        <v>0</v>
      </c>
      <c r="X134" s="36">
        <f>IFERROR(IF(V134="","",V134*0.0155),"")</f>
        <v>0</v>
      </c>
      <c r="Y134" s="56"/>
      <c r="Z134" s="57"/>
      <c r="AD134" s="61"/>
      <c r="BA134" s="109" t="s">
        <v>74</v>
      </c>
    </row>
    <row r="135" spans="1:53" x14ac:dyDescent="0.2">
      <c r="A135" s="18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89"/>
      <c r="N135" s="170" t="s">
        <v>66</v>
      </c>
      <c r="O135" s="171"/>
      <c r="P135" s="171"/>
      <c r="Q135" s="171"/>
      <c r="R135" s="171"/>
      <c r="S135" s="171"/>
      <c r="T135" s="172"/>
      <c r="U135" s="37" t="s">
        <v>65</v>
      </c>
      <c r="V135" s="158">
        <f>IFERROR(SUM(V134:V134),"0")</f>
        <v>0</v>
      </c>
      <c r="W135" s="158">
        <f>IFERROR(SUM(W134:W134),"0")</f>
        <v>0</v>
      </c>
      <c r="X135" s="158">
        <f>IFERROR(IF(X134="",0,X134),"0")</f>
        <v>0</v>
      </c>
      <c r="Y135" s="159"/>
      <c r="Z135" s="159"/>
    </row>
    <row r="136" spans="1:53" x14ac:dyDescent="0.2">
      <c r="A136" s="168"/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89"/>
      <c r="N136" s="170" t="s">
        <v>66</v>
      </c>
      <c r="O136" s="171"/>
      <c r="P136" s="171"/>
      <c r="Q136" s="171"/>
      <c r="R136" s="171"/>
      <c r="S136" s="171"/>
      <c r="T136" s="172"/>
      <c r="U136" s="37" t="s">
        <v>67</v>
      </c>
      <c r="V136" s="158">
        <f>IFERROR(SUMPRODUCT(V134:V134*H134:H134),"0")</f>
        <v>0</v>
      </c>
      <c r="W136" s="158">
        <f>IFERROR(SUMPRODUCT(W134:W134*H134:H134),"0")</f>
        <v>0</v>
      </c>
      <c r="X136" s="37"/>
      <c r="Y136" s="159"/>
      <c r="Z136" s="159"/>
    </row>
    <row r="137" spans="1:53" ht="27.75" customHeight="1" x14ac:dyDescent="0.2">
      <c r="A137" s="208" t="s">
        <v>202</v>
      </c>
      <c r="B137" s="209"/>
      <c r="C137" s="209"/>
      <c r="D137" s="209"/>
      <c r="E137" s="209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48"/>
      <c r="Z137" s="48"/>
    </row>
    <row r="138" spans="1:53" ht="16.5" customHeight="1" x14ac:dyDescent="0.25">
      <c r="A138" s="167" t="s">
        <v>203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68"/>
      <c r="Y138" s="152"/>
      <c r="Z138" s="152"/>
    </row>
    <row r="139" spans="1:53" ht="14.25" customHeight="1" x14ac:dyDescent="0.25">
      <c r="A139" s="169" t="s">
        <v>129</v>
      </c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  <c r="X139" s="168"/>
      <c r="Y139" s="151"/>
      <c r="Z139" s="151"/>
    </row>
    <row r="140" spans="1:53" ht="27" customHeight="1" x14ac:dyDescent="0.25">
      <c r="A140" s="54" t="s">
        <v>204</v>
      </c>
      <c r="B140" s="54" t="s">
        <v>205</v>
      </c>
      <c r="C140" s="31">
        <v>4301131018</v>
      </c>
      <c r="D140" s="163">
        <v>4607111037930</v>
      </c>
      <c r="E140" s="162"/>
      <c r="F140" s="155">
        <v>1.8</v>
      </c>
      <c r="G140" s="32">
        <v>1</v>
      </c>
      <c r="H140" s="155">
        <v>1.8</v>
      </c>
      <c r="I140" s="155">
        <v>1.915</v>
      </c>
      <c r="J140" s="32">
        <v>234</v>
      </c>
      <c r="K140" s="32" t="s">
        <v>119</v>
      </c>
      <c r="L140" s="33" t="s">
        <v>64</v>
      </c>
      <c r="M140" s="32">
        <v>180</v>
      </c>
      <c r="N140" s="258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161"/>
      <c r="P140" s="161"/>
      <c r="Q140" s="161"/>
      <c r="R140" s="162"/>
      <c r="S140" s="34"/>
      <c r="T140" s="34"/>
      <c r="U140" s="35" t="s">
        <v>65</v>
      </c>
      <c r="V140" s="156">
        <v>56</v>
      </c>
      <c r="W140" s="157">
        <f>IFERROR(IF(V140="","",V140),"")</f>
        <v>56</v>
      </c>
      <c r="X140" s="36">
        <f>IFERROR(IF(V140="","",V140*0.00502),"")</f>
        <v>0.28112000000000004</v>
      </c>
      <c r="Y140" s="56"/>
      <c r="Z140" s="57"/>
      <c r="AD140" s="61"/>
      <c r="BA140" s="110" t="s">
        <v>74</v>
      </c>
    </row>
    <row r="141" spans="1:53" x14ac:dyDescent="0.2">
      <c r="A141" s="18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89"/>
      <c r="N141" s="170" t="s">
        <v>66</v>
      </c>
      <c r="O141" s="171"/>
      <c r="P141" s="171"/>
      <c r="Q141" s="171"/>
      <c r="R141" s="171"/>
      <c r="S141" s="171"/>
      <c r="T141" s="172"/>
      <c r="U141" s="37" t="s">
        <v>65</v>
      </c>
      <c r="V141" s="158">
        <f>IFERROR(SUM(V140:V140),"0")</f>
        <v>56</v>
      </c>
      <c r="W141" s="158">
        <f>IFERROR(SUM(W140:W140),"0")</f>
        <v>56</v>
      </c>
      <c r="X141" s="158">
        <f>IFERROR(IF(X140="",0,X140),"0")</f>
        <v>0.28112000000000004</v>
      </c>
      <c r="Y141" s="159"/>
      <c r="Z141" s="159"/>
    </row>
    <row r="142" spans="1:53" x14ac:dyDescent="0.2">
      <c r="A142" s="168"/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89"/>
      <c r="N142" s="170" t="s">
        <v>66</v>
      </c>
      <c r="O142" s="171"/>
      <c r="P142" s="171"/>
      <c r="Q142" s="171"/>
      <c r="R142" s="171"/>
      <c r="S142" s="171"/>
      <c r="T142" s="172"/>
      <c r="U142" s="37" t="s">
        <v>67</v>
      </c>
      <c r="V142" s="158">
        <f>IFERROR(SUMPRODUCT(V140:V140*H140:H140),"0")</f>
        <v>100.8</v>
      </c>
      <c r="W142" s="158">
        <f>IFERROR(SUMPRODUCT(W140:W140*H140:H140),"0")</f>
        <v>100.8</v>
      </c>
      <c r="X142" s="37"/>
      <c r="Y142" s="159"/>
      <c r="Z142" s="159"/>
    </row>
    <row r="143" spans="1:53" ht="14.25" customHeight="1" x14ac:dyDescent="0.25">
      <c r="A143" s="169" t="s">
        <v>125</v>
      </c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  <c r="O143" s="168"/>
      <c r="P143" s="168"/>
      <c r="Q143" s="168"/>
      <c r="R143" s="168"/>
      <c r="S143" s="168"/>
      <c r="T143" s="168"/>
      <c r="U143" s="168"/>
      <c r="V143" s="168"/>
      <c r="W143" s="168"/>
      <c r="X143" s="168"/>
      <c r="Y143" s="151"/>
      <c r="Z143" s="151"/>
    </row>
    <row r="144" spans="1:53" ht="27" customHeight="1" x14ac:dyDescent="0.25">
      <c r="A144" s="54" t="s">
        <v>206</v>
      </c>
      <c r="B144" s="54" t="s">
        <v>207</v>
      </c>
      <c r="C144" s="31">
        <v>4301135177</v>
      </c>
      <c r="D144" s="163">
        <v>4607111037862</v>
      </c>
      <c r="E144" s="162"/>
      <c r="F144" s="155">
        <v>1.8</v>
      </c>
      <c r="G144" s="32">
        <v>1</v>
      </c>
      <c r="H144" s="155">
        <v>1.8</v>
      </c>
      <c r="I144" s="155">
        <v>1.9119999999999999</v>
      </c>
      <c r="J144" s="32">
        <v>234</v>
      </c>
      <c r="K144" s="32" t="s">
        <v>119</v>
      </c>
      <c r="L144" s="33" t="s">
        <v>64</v>
      </c>
      <c r="M144" s="32">
        <v>180</v>
      </c>
      <c r="N144" s="16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4" s="161"/>
      <c r="P144" s="161"/>
      <c r="Q144" s="161"/>
      <c r="R144" s="162"/>
      <c r="S144" s="34"/>
      <c r="T144" s="34"/>
      <c r="U144" s="35" t="s">
        <v>65</v>
      </c>
      <c r="V144" s="156">
        <v>28</v>
      </c>
      <c r="W144" s="157">
        <f>IFERROR(IF(V144="","",V144),"")</f>
        <v>28</v>
      </c>
      <c r="X144" s="36">
        <f>IFERROR(IF(V144="","",V144*0.00502),"")</f>
        <v>0.14056000000000002</v>
      </c>
      <c r="Y144" s="56"/>
      <c r="Z144" s="57"/>
      <c r="AD144" s="61"/>
      <c r="BA144" s="111" t="s">
        <v>74</v>
      </c>
    </row>
    <row r="145" spans="1:53" x14ac:dyDescent="0.2">
      <c r="A145" s="18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89"/>
      <c r="N145" s="170" t="s">
        <v>66</v>
      </c>
      <c r="O145" s="171"/>
      <c r="P145" s="171"/>
      <c r="Q145" s="171"/>
      <c r="R145" s="171"/>
      <c r="S145" s="171"/>
      <c r="T145" s="172"/>
      <c r="U145" s="37" t="s">
        <v>65</v>
      </c>
      <c r="V145" s="158">
        <f>IFERROR(SUM(V144:V144),"0")</f>
        <v>28</v>
      </c>
      <c r="W145" s="158">
        <f>IFERROR(SUM(W144:W144),"0")</f>
        <v>28</v>
      </c>
      <c r="X145" s="158">
        <f>IFERROR(IF(X144="",0,X144),"0")</f>
        <v>0.14056000000000002</v>
      </c>
      <c r="Y145" s="159"/>
      <c r="Z145" s="159"/>
    </row>
    <row r="146" spans="1:53" x14ac:dyDescent="0.2">
      <c r="A146" s="168"/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89"/>
      <c r="N146" s="170" t="s">
        <v>66</v>
      </c>
      <c r="O146" s="171"/>
      <c r="P146" s="171"/>
      <c r="Q146" s="171"/>
      <c r="R146" s="171"/>
      <c r="S146" s="171"/>
      <c r="T146" s="172"/>
      <c r="U146" s="37" t="s">
        <v>67</v>
      </c>
      <c r="V146" s="158">
        <f>IFERROR(SUMPRODUCT(V144:V144*H144:H144),"0")</f>
        <v>50.4</v>
      </c>
      <c r="W146" s="158">
        <f>IFERROR(SUMPRODUCT(W144:W144*H144:H144),"0")</f>
        <v>50.4</v>
      </c>
      <c r="X146" s="37"/>
      <c r="Y146" s="159"/>
      <c r="Z146" s="159"/>
    </row>
    <row r="147" spans="1:53" ht="16.5" customHeight="1" x14ac:dyDescent="0.25">
      <c r="A147" s="167" t="s">
        <v>208</v>
      </c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168"/>
      <c r="Q147" s="168"/>
      <c r="R147" s="168"/>
      <c r="S147" s="168"/>
      <c r="T147" s="168"/>
      <c r="U147" s="168"/>
      <c r="V147" s="168"/>
      <c r="W147" s="168"/>
      <c r="X147" s="168"/>
      <c r="Y147" s="152"/>
      <c r="Z147" s="152"/>
    </row>
    <row r="148" spans="1:53" ht="14.25" customHeight="1" x14ac:dyDescent="0.25">
      <c r="A148" s="169" t="s">
        <v>192</v>
      </c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  <c r="X148" s="168"/>
      <c r="Y148" s="151"/>
      <c r="Z148" s="151"/>
    </row>
    <row r="149" spans="1:53" ht="16.5" customHeight="1" x14ac:dyDescent="0.25">
      <c r="A149" s="54" t="s">
        <v>209</v>
      </c>
      <c r="B149" s="54" t="s">
        <v>210</v>
      </c>
      <c r="C149" s="31">
        <v>4301071010</v>
      </c>
      <c r="D149" s="163">
        <v>4607111037701</v>
      </c>
      <c r="E149" s="162"/>
      <c r="F149" s="155">
        <v>5</v>
      </c>
      <c r="G149" s="32">
        <v>1</v>
      </c>
      <c r="H149" s="155">
        <v>5</v>
      </c>
      <c r="I149" s="155">
        <v>5.2</v>
      </c>
      <c r="J149" s="32">
        <v>144</v>
      </c>
      <c r="K149" s="32" t="s">
        <v>63</v>
      </c>
      <c r="L149" s="33" t="s">
        <v>64</v>
      </c>
      <c r="M149" s="32">
        <v>180</v>
      </c>
      <c r="N149" s="23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9" s="161"/>
      <c r="P149" s="161"/>
      <c r="Q149" s="161"/>
      <c r="R149" s="162"/>
      <c r="S149" s="34"/>
      <c r="T149" s="34"/>
      <c r="U149" s="35" t="s">
        <v>65</v>
      </c>
      <c r="V149" s="156">
        <v>0</v>
      </c>
      <c r="W149" s="157">
        <f>IFERROR(IF(V149="","",V149),"")</f>
        <v>0</v>
      </c>
      <c r="X149" s="36">
        <f>IFERROR(IF(V149="","",V149*0.00866),"")</f>
        <v>0</v>
      </c>
      <c r="Y149" s="56"/>
      <c r="Z149" s="57"/>
      <c r="AD149" s="61"/>
      <c r="BA149" s="112" t="s">
        <v>74</v>
      </c>
    </row>
    <row r="150" spans="1:53" x14ac:dyDescent="0.2">
      <c r="A150" s="188"/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89"/>
      <c r="N150" s="170" t="s">
        <v>66</v>
      </c>
      <c r="O150" s="171"/>
      <c r="P150" s="171"/>
      <c r="Q150" s="171"/>
      <c r="R150" s="171"/>
      <c r="S150" s="171"/>
      <c r="T150" s="172"/>
      <c r="U150" s="37" t="s">
        <v>65</v>
      </c>
      <c r="V150" s="158">
        <f>IFERROR(SUM(V149:V149),"0")</f>
        <v>0</v>
      </c>
      <c r="W150" s="158">
        <f>IFERROR(SUM(W149:W149),"0")</f>
        <v>0</v>
      </c>
      <c r="X150" s="158">
        <f>IFERROR(IF(X149="",0,X149),"0")</f>
        <v>0</v>
      </c>
      <c r="Y150" s="159"/>
      <c r="Z150" s="159"/>
    </row>
    <row r="151" spans="1:53" x14ac:dyDescent="0.2">
      <c r="A151" s="168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89"/>
      <c r="N151" s="170" t="s">
        <v>66</v>
      </c>
      <c r="O151" s="171"/>
      <c r="P151" s="171"/>
      <c r="Q151" s="171"/>
      <c r="R151" s="171"/>
      <c r="S151" s="171"/>
      <c r="T151" s="172"/>
      <c r="U151" s="37" t="s">
        <v>67</v>
      </c>
      <c r="V151" s="158">
        <f>IFERROR(SUMPRODUCT(V149:V149*H149:H149),"0")</f>
        <v>0</v>
      </c>
      <c r="W151" s="158">
        <f>IFERROR(SUMPRODUCT(W149:W149*H149:H149),"0")</f>
        <v>0</v>
      </c>
      <c r="X151" s="37"/>
      <c r="Y151" s="159"/>
      <c r="Z151" s="159"/>
    </row>
    <row r="152" spans="1:53" ht="16.5" customHeight="1" x14ac:dyDescent="0.25">
      <c r="A152" s="167" t="s">
        <v>211</v>
      </c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  <c r="O152" s="168"/>
      <c r="P152" s="168"/>
      <c r="Q152" s="168"/>
      <c r="R152" s="168"/>
      <c r="S152" s="168"/>
      <c r="T152" s="168"/>
      <c r="U152" s="168"/>
      <c r="V152" s="168"/>
      <c r="W152" s="168"/>
      <c r="X152" s="168"/>
      <c r="Y152" s="152"/>
      <c r="Z152" s="152"/>
    </row>
    <row r="153" spans="1:53" ht="14.25" customHeight="1" x14ac:dyDescent="0.25">
      <c r="A153" s="169" t="s">
        <v>60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68"/>
      <c r="Y153" s="151"/>
      <c r="Z153" s="151"/>
    </row>
    <row r="154" spans="1:53" ht="16.5" customHeight="1" x14ac:dyDescent="0.25">
      <c r="A154" s="54" t="s">
        <v>212</v>
      </c>
      <c r="B154" s="54" t="s">
        <v>213</v>
      </c>
      <c r="C154" s="31">
        <v>4301070871</v>
      </c>
      <c r="D154" s="163">
        <v>4607111036384</v>
      </c>
      <c r="E154" s="162"/>
      <c r="F154" s="155">
        <v>1</v>
      </c>
      <c r="G154" s="32">
        <v>5</v>
      </c>
      <c r="H154" s="155">
        <v>5</v>
      </c>
      <c r="I154" s="155">
        <v>5.2530000000000001</v>
      </c>
      <c r="J154" s="32">
        <v>144</v>
      </c>
      <c r="K154" s="32" t="s">
        <v>63</v>
      </c>
      <c r="L154" s="33" t="s">
        <v>64</v>
      </c>
      <c r="M154" s="32">
        <v>90</v>
      </c>
      <c r="N154" s="32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4" s="161"/>
      <c r="P154" s="161"/>
      <c r="Q154" s="161"/>
      <c r="R154" s="162"/>
      <c r="S154" s="34"/>
      <c r="T154" s="34"/>
      <c r="U154" s="35" t="s">
        <v>65</v>
      </c>
      <c r="V154" s="156">
        <v>0</v>
      </c>
      <c r="W154" s="157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3" t="s">
        <v>1</v>
      </c>
    </row>
    <row r="155" spans="1:53" ht="27" customHeight="1" x14ac:dyDescent="0.25">
      <c r="A155" s="54" t="s">
        <v>214</v>
      </c>
      <c r="B155" s="54" t="s">
        <v>215</v>
      </c>
      <c r="C155" s="31">
        <v>4301070858</v>
      </c>
      <c r="D155" s="163">
        <v>4607111036193</v>
      </c>
      <c r="E155" s="162"/>
      <c r="F155" s="155">
        <v>1</v>
      </c>
      <c r="G155" s="32">
        <v>5</v>
      </c>
      <c r="H155" s="155">
        <v>5</v>
      </c>
      <c r="I155" s="155">
        <v>5.2750000000000004</v>
      </c>
      <c r="J155" s="32">
        <v>144</v>
      </c>
      <c r="K155" s="32" t="s">
        <v>63</v>
      </c>
      <c r="L155" s="33" t="s">
        <v>64</v>
      </c>
      <c r="M155" s="32">
        <v>90</v>
      </c>
      <c r="N155" s="175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5" s="161"/>
      <c r="P155" s="161"/>
      <c r="Q155" s="161"/>
      <c r="R155" s="162"/>
      <c r="S155" s="34"/>
      <c r="T155" s="34"/>
      <c r="U155" s="35" t="s">
        <v>65</v>
      </c>
      <c r="V155" s="156">
        <v>0</v>
      </c>
      <c r="W155" s="157">
        <f>IFERROR(IF(V155="","",V155),"")</f>
        <v>0</v>
      </c>
      <c r="X155" s="36">
        <f>IFERROR(IF(V155="","",V155*0.00866),"")</f>
        <v>0</v>
      </c>
      <c r="Y155" s="56"/>
      <c r="Z155" s="57"/>
      <c r="AD155" s="61"/>
      <c r="BA155" s="114" t="s">
        <v>1</v>
      </c>
    </row>
    <row r="156" spans="1:53" ht="27" customHeight="1" x14ac:dyDescent="0.25">
      <c r="A156" s="54" t="s">
        <v>216</v>
      </c>
      <c r="B156" s="54" t="s">
        <v>217</v>
      </c>
      <c r="C156" s="31">
        <v>4301070827</v>
      </c>
      <c r="D156" s="163">
        <v>4607111036216</v>
      </c>
      <c r="E156" s="162"/>
      <c r="F156" s="155">
        <v>1</v>
      </c>
      <c r="G156" s="32">
        <v>5</v>
      </c>
      <c r="H156" s="155">
        <v>5</v>
      </c>
      <c r="I156" s="155">
        <v>5.266</v>
      </c>
      <c r="J156" s="32">
        <v>144</v>
      </c>
      <c r="K156" s="32" t="s">
        <v>63</v>
      </c>
      <c r="L156" s="33" t="s">
        <v>64</v>
      </c>
      <c r="M156" s="32">
        <v>90</v>
      </c>
      <c r="N156" s="32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6" s="161"/>
      <c r="P156" s="161"/>
      <c r="Q156" s="161"/>
      <c r="R156" s="162"/>
      <c r="S156" s="34"/>
      <c r="T156" s="34"/>
      <c r="U156" s="35" t="s">
        <v>65</v>
      </c>
      <c r="V156" s="156">
        <v>80</v>
      </c>
      <c r="W156" s="157">
        <f>IFERROR(IF(V156="","",V156),"")</f>
        <v>80</v>
      </c>
      <c r="X156" s="36">
        <f>IFERROR(IF(V156="","",V156*0.00866),"")</f>
        <v>0.69279999999999997</v>
      </c>
      <c r="Y156" s="56"/>
      <c r="Z156" s="57"/>
      <c r="AD156" s="61"/>
      <c r="BA156" s="115" t="s">
        <v>1</v>
      </c>
    </row>
    <row r="157" spans="1:53" ht="27" customHeight="1" x14ac:dyDescent="0.25">
      <c r="A157" s="54" t="s">
        <v>218</v>
      </c>
      <c r="B157" s="54" t="s">
        <v>219</v>
      </c>
      <c r="C157" s="31">
        <v>4301070911</v>
      </c>
      <c r="D157" s="163">
        <v>4607111036278</v>
      </c>
      <c r="E157" s="162"/>
      <c r="F157" s="155">
        <v>1</v>
      </c>
      <c r="G157" s="32">
        <v>5</v>
      </c>
      <c r="H157" s="155">
        <v>5</v>
      </c>
      <c r="I157" s="155">
        <v>5.2830000000000004</v>
      </c>
      <c r="J157" s="32">
        <v>84</v>
      </c>
      <c r="K157" s="32" t="s">
        <v>63</v>
      </c>
      <c r="L157" s="33" t="s">
        <v>64</v>
      </c>
      <c r="M157" s="32">
        <v>120</v>
      </c>
      <c r="N157" s="17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7" s="161"/>
      <c r="P157" s="161"/>
      <c r="Q157" s="161"/>
      <c r="R157" s="162"/>
      <c r="S157" s="34"/>
      <c r="T157" s="34"/>
      <c r="U157" s="35" t="s">
        <v>65</v>
      </c>
      <c r="V157" s="156">
        <v>0</v>
      </c>
      <c r="W157" s="157">
        <f>IFERROR(IF(V157="","",V157),"")</f>
        <v>0</v>
      </c>
      <c r="X157" s="36">
        <f>IFERROR(IF(V157="","",V157*0.0155),"")</f>
        <v>0</v>
      </c>
      <c r="Y157" s="56"/>
      <c r="Z157" s="57"/>
      <c r="AD157" s="61"/>
      <c r="BA157" s="116" t="s">
        <v>1</v>
      </c>
    </row>
    <row r="158" spans="1:53" x14ac:dyDescent="0.2">
      <c r="A158" s="188"/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89"/>
      <c r="N158" s="170" t="s">
        <v>66</v>
      </c>
      <c r="O158" s="171"/>
      <c r="P158" s="171"/>
      <c r="Q158" s="171"/>
      <c r="R158" s="171"/>
      <c r="S158" s="171"/>
      <c r="T158" s="172"/>
      <c r="U158" s="37" t="s">
        <v>65</v>
      </c>
      <c r="V158" s="158">
        <f>IFERROR(SUM(V154:V157),"0")</f>
        <v>80</v>
      </c>
      <c r="W158" s="158">
        <f>IFERROR(SUM(W154:W157),"0")</f>
        <v>80</v>
      </c>
      <c r="X158" s="158">
        <f>IFERROR(IF(X154="",0,X154),"0")+IFERROR(IF(X155="",0,X155),"0")+IFERROR(IF(X156="",0,X156),"0")+IFERROR(IF(X157="",0,X157),"0")</f>
        <v>0.69279999999999997</v>
      </c>
      <c r="Y158" s="159"/>
      <c r="Z158" s="159"/>
    </row>
    <row r="159" spans="1:53" x14ac:dyDescent="0.2">
      <c r="A159" s="168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89"/>
      <c r="N159" s="170" t="s">
        <v>66</v>
      </c>
      <c r="O159" s="171"/>
      <c r="P159" s="171"/>
      <c r="Q159" s="171"/>
      <c r="R159" s="171"/>
      <c r="S159" s="171"/>
      <c r="T159" s="172"/>
      <c r="U159" s="37" t="s">
        <v>67</v>
      </c>
      <c r="V159" s="158">
        <f>IFERROR(SUMPRODUCT(V154:V157*H154:H157),"0")</f>
        <v>400</v>
      </c>
      <c r="W159" s="158">
        <f>IFERROR(SUMPRODUCT(W154:W157*H154:H157),"0")</f>
        <v>400</v>
      </c>
      <c r="X159" s="37"/>
      <c r="Y159" s="159"/>
      <c r="Z159" s="159"/>
    </row>
    <row r="160" spans="1:53" ht="14.25" customHeight="1" x14ac:dyDescent="0.25">
      <c r="A160" s="169" t="s">
        <v>220</v>
      </c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  <c r="T160" s="168"/>
      <c r="U160" s="168"/>
      <c r="V160" s="168"/>
      <c r="W160" s="168"/>
      <c r="X160" s="168"/>
      <c r="Y160" s="151"/>
      <c r="Z160" s="151"/>
    </row>
    <row r="161" spans="1:53" ht="27" customHeight="1" x14ac:dyDescent="0.25">
      <c r="A161" s="54" t="s">
        <v>221</v>
      </c>
      <c r="B161" s="54" t="s">
        <v>222</v>
      </c>
      <c r="C161" s="31">
        <v>4301080153</v>
      </c>
      <c r="D161" s="163">
        <v>4607111036827</v>
      </c>
      <c r="E161" s="162"/>
      <c r="F161" s="155">
        <v>1</v>
      </c>
      <c r="G161" s="32">
        <v>5</v>
      </c>
      <c r="H161" s="155">
        <v>5</v>
      </c>
      <c r="I161" s="155">
        <v>5.2</v>
      </c>
      <c r="J161" s="32">
        <v>144</v>
      </c>
      <c r="K161" s="32" t="s">
        <v>63</v>
      </c>
      <c r="L161" s="33" t="s">
        <v>64</v>
      </c>
      <c r="M161" s="32">
        <v>90</v>
      </c>
      <c r="N161" s="28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1" s="161"/>
      <c r="P161" s="161"/>
      <c r="Q161" s="161"/>
      <c r="R161" s="162"/>
      <c r="S161" s="34"/>
      <c r="T161" s="34"/>
      <c r="U161" s="35" t="s">
        <v>65</v>
      </c>
      <c r="V161" s="156">
        <v>0</v>
      </c>
      <c r="W161" s="157">
        <f>IFERROR(IF(V161="","",V161),"")</f>
        <v>0</v>
      </c>
      <c r="X161" s="36">
        <f>IFERROR(IF(V161="","",V161*0.00866),"")</f>
        <v>0</v>
      </c>
      <c r="Y161" s="56"/>
      <c r="Z161" s="57"/>
      <c r="AD161" s="61"/>
      <c r="BA161" s="117" t="s">
        <v>1</v>
      </c>
    </row>
    <row r="162" spans="1:53" ht="27" customHeight="1" x14ac:dyDescent="0.25">
      <c r="A162" s="54" t="s">
        <v>223</v>
      </c>
      <c r="B162" s="54" t="s">
        <v>224</v>
      </c>
      <c r="C162" s="31">
        <v>4301080154</v>
      </c>
      <c r="D162" s="163">
        <v>4607111036834</v>
      </c>
      <c r="E162" s="162"/>
      <c r="F162" s="155">
        <v>1</v>
      </c>
      <c r="G162" s="32">
        <v>5</v>
      </c>
      <c r="H162" s="155">
        <v>5</v>
      </c>
      <c r="I162" s="155">
        <v>5.2530000000000001</v>
      </c>
      <c r="J162" s="32">
        <v>144</v>
      </c>
      <c r="K162" s="32" t="s">
        <v>63</v>
      </c>
      <c r="L162" s="33" t="s">
        <v>64</v>
      </c>
      <c r="M162" s="32">
        <v>90</v>
      </c>
      <c r="N162" s="28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2" s="161"/>
      <c r="P162" s="161"/>
      <c r="Q162" s="161"/>
      <c r="R162" s="162"/>
      <c r="S162" s="34"/>
      <c r="T162" s="34"/>
      <c r="U162" s="35" t="s">
        <v>65</v>
      </c>
      <c r="V162" s="156">
        <v>0</v>
      </c>
      <c r="W162" s="157">
        <f>IFERROR(IF(V162="","",V162),"")</f>
        <v>0</v>
      </c>
      <c r="X162" s="36">
        <f>IFERROR(IF(V162="","",V162*0.00866),"")</f>
        <v>0</v>
      </c>
      <c r="Y162" s="56"/>
      <c r="Z162" s="57"/>
      <c r="AD162" s="61"/>
      <c r="BA162" s="118" t="s">
        <v>1</v>
      </c>
    </row>
    <row r="163" spans="1:53" x14ac:dyDescent="0.2">
      <c r="A163" s="188"/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89"/>
      <c r="N163" s="170" t="s">
        <v>66</v>
      </c>
      <c r="O163" s="171"/>
      <c r="P163" s="171"/>
      <c r="Q163" s="171"/>
      <c r="R163" s="171"/>
      <c r="S163" s="171"/>
      <c r="T163" s="172"/>
      <c r="U163" s="37" t="s">
        <v>65</v>
      </c>
      <c r="V163" s="158">
        <f>IFERROR(SUM(V161:V162),"0")</f>
        <v>0</v>
      </c>
      <c r="W163" s="158">
        <f>IFERROR(SUM(W161:W162),"0")</f>
        <v>0</v>
      </c>
      <c r="X163" s="158">
        <f>IFERROR(IF(X161="",0,X161),"0")+IFERROR(IF(X162="",0,X162),"0")</f>
        <v>0</v>
      </c>
      <c r="Y163" s="159"/>
      <c r="Z163" s="159"/>
    </row>
    <row r="164" spans="1:53" x14ac:dyDescent="0.2">
      <c r="A164" s="168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89"/>
      <c r="N164" s="170" t="s">
        <v>66</v>
      </c>
      <c r="O164" s="171"/>
      <c r="P164" s="171"/>
      <c r="Q164" s="171"/>
      <c r="R164" s="171"/>
      <c r="S164" s="171"/>
      <c r="T164" s="172"/>
      <c r="U164" s="37" t="s">
        <v>67</v>
      </c>
      <c r="V164" s="158">
        <f>IFERROR(SUMPRODUCT(V161:V162*H161:H162),"0")</f>
        <v>0</v>
      </c>
      <c r="W164" s="158">
        <f>IFERROR(SUMPRODUCT(W161:W162*H161:H162),"0")</f>
        <v>0</v>
      </c>
      <c r="X164" s="37"/>
      <c r="Y164" s="159"/>
      <c r="Z164" s="159"/>
    </row>
    <row r="165" spans="1:53" ht="27.75" customHeight="1" x14ac:dyDescent="0.2">
      <c r="A165" s="208" t="s">
        <v>225</v>
      </c>
      <c r="B165" s="209"/>
      <c r="C165" s="209"/>
      <c r="D165" s="209"/>
      <c r="E165" s="209"/>
      <c r="F165" s="209"/>
      <c r="G165" s="209"/>
      <c r="H165" s="209"/>
      <c r="I165" s="209"/>
      <c r="J165" s="209"/>
      <c r="K165" s="209"/>
      <c r="L165" s="209"/>
      <c r="M165" s="209"/>
      <c r="N165" s="209"/>
      <c r="O165" s="209"/>
      <c r="P165" s="209"/>
      <c r="Q165" s="209"/>
      <c r="R165" s="209"/>
      <c r="S165" s="209"/>
      <c r="T165" s="209"/>
      <c r="U165" s="209"/>
      <c r="V165" s="209"/>
      <c r="W165" s="209"/>
      <c r="X165" s="209"/>
      <c r="Y165" s="48"/>
      <c r="Z165" s="48"/>
    </row>
    <row r="166" spans="1:53" ht="16.5" customHeight="1" x14ac:dyDescent="0.25">
      <c r="A166" s="167" t="s">
        <v>226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52"/>
      <c r="Z166" s="152"/>
    </row>
    <row r="167" spans="1:53" ht="14.25" customHeight="1" x14ac:dyDescent="0.25">
      <c r="A167" s="169" t="s">
        <v>70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51"/>
      <c r="Z167" s="151"/>
    </row>
    <row r="168" spans="1:53" ht="16.5" customHeight="1" x14ac:dyDescent="0.25">
      <c r="A168" s="54" t="s">
        <v>227</v>
      </c>
      <c r="B168" s="54" t="s">
        <v>228</v>
      </c>
      <c r="C168" s="31">
        <v>4301132048</v>
      </c>
      <c r="D168" s="163">
        <v>4607111035721</v>
      </c>
      <c r="E168" s="162"/>
      <c r="F168" s="155">
        <v>0.25</v>
      </c>
      <c r="G168" s="32">
        <v>12</v>
      </c>
      <c r="H168" s="155">
        <v>3</v>
      </c>
      <c r="I168" s="155">
        <v>3.3879999999999999</v>
      </c>
      <c r="J168" s="32">
        <v>70</v>
      </c>
      <c r="K168" s="32" t="s">
        <v>73</v>
      </c>
      <c r="L168" s="33" t="s">
        <v>64</v>
      </c>
      <c r="M168" s="32">
        <v>180</v>
      </c>
      <c r="N168" s="26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8" s="161"/>
      <c r="P168" s="161"/>
      <c r="Q168" s="161"/>
      <c r="R168" s="162"/>
      <c r="S168" s="34"/>
      <c r="T168" s="34"/>
      <c r="U168" s="35" t="s">
        <v>65</v>
      </c>
      <c r="V168" s="156">
        <v>17</v>
      </c>
      <c r="W168" s="157">
        <f>IFERROR(IF(V168="","",V168),"")</f>
        <v>17</v>
      </c>
      <c r="X168" s="36">
        <f>IFERROR(IF(V168="","",V168*0.01788),"")</f>
        <v>0.30396000000000001</v>
      </c>
      <c r="Y168" s="56"/>
      <c r="Z168" s="57"/>
      <c r="AD168" s="61"/>
      <c r="BA168" s="119" t="s">
        <v>74</v>
      </c>
    </row>
    <row r="169" spans="1:53" ht="27" customHeight="1" x14ac:dyDescent="0.25">
      <c r="A169" s="54" t="s">
        <v>229</v>
      </c>
      <c r="B169" s="54" t="s">
        <v>230</v>
      </c>
      <c r="C169" s="31">
        <v>4301132046</v>
      </c>
      <c r="D169" s="163">
        <v>4607111035691</v>
      </c>
      <c r="E169" s="162"/>
      <c r="F169" s="155">
        <v>0.25</v>
      </c>
      <c r="G169" s="32">
        <v>12</v>
      </c>
      <c r="H169" s="155">
        <v>3</v>
      </c>
      <c r="I169" s="155">
        <v>3.3879999999999999</v>
      </c>
      <c r="J169" s="32">
        <v>70</v>
      </c>
      <c r="K169" s="32" t="s">
        <v>73</v>
      </c>
      <c r="L169" s="33" t="s">
        <v>64</v>
      </c>
      <c r="M169" s="32">
        <v>180</v>
      </c>
      <c r="N169" s="265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9" s="161"/>
      <c r="P169" s="161"/>
      <c r="Q169" s="161"/>
      <c r="R169" s="162"/>
      <c r="S169" s="34"/>
      <c r="T169" s="34"/>
      <c r="U169" s="35" t="s">
        <v>65</v>
      </c>
      <c r="V169" s="156">
        <v>0</v>
      </c>
      <c r="W169" s="157">
        <f>IFERROR(IF(V169="","",V169),"")</f>
        <v>0</v>
      </c>
      <c r="X169" s="36">
        <f>IFERROR(IF(V169="","",V169*0.01788),"")</f>
        <v>0</v>
      </c>
      <c r="Y169" s="56"/>
      <c r="Z169" s="57"/>
      <c r="AD169" s="61"/>
      <c r="BA169" s="120" t="s">
        <v>74</v>
      </c>
    </row>
    <row r="170" spans="1:53" x14ac:dyDescent="0.2">
      <c r="A170" s="18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89"/>
      <c r="N170" s="170" t="s">
        <v>66</v>
      </c>
      <c r="O170" s="171"/>
      <c r="P170" s="171"/>
      <c r="Q170" s="171"/>
      <c r="R170" s="171"/>
      <c r="S170" s="171"/>
      <c r="T170" s="172"/>
      <c r="U170" s="37" t="s">
        <v>65</v>
      </c>
      <c r="V170" s="158">
        <f>IFERROR(SUM(V168:V169),"0")</f>
        <v>17</v>
      </c>
      <c r="W170" s="158">
        <f>IFERROR(SUM(W168:W169),"0")</f>
        <v>17</v>
      </c>
      <c r="X170" s="158">
        <f>IFERROR(IF(X168="",0,X168),"0")+IFERROR(IF(X169="",0,X169),"0")</f>
        <v>0.30396000000000001</v>
      </c>
      <c r="Y170" s="159"/>
      <c r="Z170" s="159"/>
    </row>
    <row r="171" spans="1:53" x14ac:dyDescent="0.2">
      <c r="A171" s="168"/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89"/>
      <c r="N171" s="170" t="s">
        <v>66</v>
      </c>
      <c r="O171" s="171"/>
      <c r="P171" s="171"/>
      <c r="Q171" s="171"/>
      <c r="R171" s="171"/>
      <c r="S171" s="171"/>
      <c r="T171" s="172"/>
      <c r="U171" s="37" t="s">
        <v>67</v>
      </c>
      <c r="V171" s="158">
        <f>IFERROR(SUMPRODUCT(V168:V169*H168:H169),"0")</f>
        <v>51</v>
      </c>
      <c r="W171" s="158">
        <f>IFERROR(SUMPRODUCT(W168:W169*H168:H169),"0")</f>
        <v>51</v>
      </c>
      <c r="X171" s="37"/>
      <c r="Y171" s="159"/>
      <c r="Z171" s="159"/>
    </row>
    <row r="172" spans="1:53" ht="16.5" customHeight="1" x14ac:dyDescent="0.25">
      <c r="A172" s="167" t="s">
        <v>231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52"/>
      <c r="Z172" s="152"/>
    </row>
    <row r="173" spans="1:53" ht="14.25" customHeight="1" x14ac:dyDescent="0.25">
      <c r="A173" s="169" t="s">
        <v>231</v>
      </c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  <c r="X173" s="168"/>
      <c r="Y173" s="151"/>
      <c r="Z173" s="151"/>
    </row>
    <row r="174" spans="1:53" ht="27" customHeight="1" x14ac:dyDescent="0.25">
      <c r="A174" s="54" t="s">
        <v>232</v>
      </c>
      <c r="B174" s="54" t="s">
        <v>233</v>
      </c>
      <c r="C174" s="31">
        <v>4301133002</v>
      </c>
      <c r="D174" s="163">
        <v>4607111035783</v>
      </c>
      <c r="E174" s="162"/>
      <c r="F174" s="155">
        <v>0.2</v>
      </c>
      <c r="G174" s="32">
        <v>8</v>
      </c>
      <c r="H174" s="155">
        <v>1.6</v>
      </c>
      <c r="I174" s="155">
        <v>2.12</v>
      </c>
      <c r="J174" s="32">
        <v>72</v>
      </c>
      <c r="K174" s="32" t="s">
        <v>198</v>
      </c>
      <c r="L174" s="33" t="s">
        <v>64</v>
      </c>
      <c r="M174" s="32">
        <v>180</v>
      </c>
      <c r="N174" s="25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4" s="161"/>
      <c r="P174" s="161"/>
      <c r="Q174" s="161"/>
      <c r="R174" s="162"/>
      <c r="S174" s="34"/>
      <c r="T174" s="34"/>
      <c r="U174" s="35" t="s">
        <v>65</v>
      </c>
      <c r="V174" s="156">
        <v>0</v>
      </c>
      <c r="W174" s="157">
        <f>IFERROR(IF(V174="","",V174),"")</f>
        <v>0</v>
      </c>
      <c r="X174" s="36">
        <f>IFERROR(IF(V174="","",V174*0.01157),"")</f>
        <v>0</v>
      </c>
      <c r="Y174" s="56"/>
      <c r="Z174" s="57"/>
      <c r="AD174" s="61"/>
      <c r="BA174" s="121" t="s">
        <v>74</v>
      </c>
    </row>
    <row r="175" spans="1:53" x14ac:dyDescent="0.2">
      <c r="A175" s="188"/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  <c r="M175" s="189"/>
      <c r="N175" s="170" t="s">
        <v>66</v>
      </c>
      <c r="O175" s="171"/>
      <c r="P175" s="171"/>
      <c r="Q175" s="171"/>
      <c r="R175" s="171"/>
      <c r="S175" s="171"/>
      <c r="T175" s="172"/>
      <c r="U175" s="37" t="s">
        <v>65</v>
      </c>
      <c r="V175" s="158">
        <f>IFERROR(SUM(V174:V174),"0")</f>
        <v>0</v>
      </c>
      <c r="W175" s="158">
        <f>IFERROR(SUM(W174:W174),"0")</f>
        <v>0</v>
      </c>
      <c r="X175" s="158">
        <f>IFERROR(IF(X174="",0,X174),"0")</f>
        <v>0</v>
      </c>
      <c r="Y175" s="159"/>
      <c r="Z175" s="159"/>
    </row>
    <row r="176" spans="1:53" x14ac:dyDescent="0.2">
      <c r="A176" s="168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89"/>
      <c r="N176" s="170" t="s">
        <v>66</v>
      </c>
      <c r="O176" s="171"/>
      <c r="P176" s="171"/>
      <c r="Q176" s="171"/>
      <c r="R176" s="171"/>
      <c r="S176" s="171"/>
      <c r="T176" s="172"/>
      <c r="U176" s="37" t="s">
        <v>67</v>
      </c>
      <c r="V176" s="158">
        <f>IFERROR(SUMPRODUCT(V174:V174*H174:H174),"0")</f>
        <v>0</v>
      </c>
      <c r="W176" s="158">
        <f>IFERROR(SUMPRODUCT(W174:W174*H174:H174),"0")</f>
        <v>0</v>
      </c>
      <c r="X176" s="37"/>
      <c r="Y176" s="159"/>
      <c r="Z176" s="159"/>
    </row>
    <row r="177" spans="1:53" ht="16.5" customHeight="1" x14ac:dyDescent="0.25">
      <c r="A177" s="167" t="s">
        <v>225</v>
      </c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168"/>
      <c r="Q177" s="168"/>
      <c r="R177" s="168"/>
      <c r="S177" s="168"/>
      <c r="T177" s="168"/>
      <c r="U177" s="168"/>
      <c r="V177" s="168"/>
      <c r="W177" s="168"/>
      <c r="X177" s="168"/>
      <c r="Y177" s="152"/>
      <c r="Z177" s="152"/>
    </row>
    <row r="178" spans="1:53" ht="14.25" customHeight="1" x14ac:dyDescent="0.25">
      <c r="A178" s="169" t="s">
        <v>234</v>
      </c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168"/>
      <c r="Q178" s="168"/>
      <c r="R178" s="168"/>
      <c r="S178" s="168"/>
      <c r="T178" s="168"/>
      <c r="U178" s="168"/>
      <c r="V178" s="168"/>
      <c r="W178" s="168"/>
      <c r="X178" s="168"/>
      <c r="Y178" s="151"/>
      <c r="Z178" s="151"/>
    </row>
    <row r="179" spans="1:53" ht="27" customHeight="1" x14ac:dyDescent="0.25">
      <c r="A179" s="54" t="s">
        <v>235</v>
      </c>
      <c r="B179" s="54" t="s">
        <v>236</v>
      </c>
      <c r="C179" s="31">
        <v>4301051319</v>
      </c>
      <c r="D179" s="163">
        <v>4680115881204</v>
      </c>
      <c r="E179" s="162"/>
      <c r="F179" s="155">
        <v>0.33</v>
      </c>
      <c r="G179" s="32">
        <v>6</v>
      </c>
      <c r="H179" s="155">
        <v>1.98</v>
      </c>
      <c r="I179" s="155">
        <v>2.246</v>
      </c>
      <c r="J179" s="32">
        <v>156</v>
      </c>
      <c r="K179" s="32" t="s">
        <v>63</v>
      </c>
      <c r="L179" s="33" t="s">
        <v>237</v>
      </c>
      <c r="M179" s="32">
        <v>365</v>
      </c>
      <c r="N179" s="274" t="s">
        <v>238</v>
      </c>
      <c r="O179" s="161"/>
      <c r="P179" s="161"/>
      <c r="Q179" s="161"/>
      <c r="R179" s="162"/>
      <c r="S179" s="34"/>
      <c r="T179" s="34"/>
      <c r="U179" s="35" t="s">
        <v>65</v>
      </c>
      <c r="V179" s="156">
        <v>0</v>
      </c>
      <c r="W179" s="157">
        <f>IFERROR(IF(V179="","",V179),"")</f>
        <v>0</v>
      </c>
      <c r="X179" s="36">
        <f>IFERROR(IF(V179="","",V179*0.00753),"")</f>
        <v>0</v>
      </c>
      <c r="Y179" s="56"/>
      <c r="Z179" s="57"/>
      <c r="AD179" s="61"/>
      <c r="BA179" s="122" t="s">
        <v>239</v>
      </c>
    </row>
    <row r="180" spans="1:53" x14ac:dyDescent="0.2">
      <c r="A180" s="188"/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89"/>
      <c r="N180" s="170" t="s">
        <v>66</v>
      </c>
      <c r="O180" s="171"/>
      <c r="P180" s="171"/>
      <c r="Q180" s="171"/>
      <c r="R180" s="171"/>
      <c r="S180" s="171"/>
      <c r="T180" s="172"/>
      <c r="U180" s="37" t="s">
        <v>65</v>
      </c>
      <c r="V180" s="158">
        <f>IFERROR(SUM(V179:V179),"0")</f>
        <v>0</v>
      </c>
      <c r="W180" s="158">
        <f>IFERROR(SUM(W179:W179),"0")</f>
        <v>0</v>
      </c>
      <c r="X180" s="158">
        <f>IFERROR(IF(X179="",0,X179),"0")</f>
        <v>0</v>
      </c>
      <c r="Y180" s="159"/>
      <c r="Z180" s="159"/>
    </row>
    <row r="181" spans="1:53" x14ac:dyDescent="0.2">
      <c r="A181" s="168"/>
      <c r="B181" s="168"/>
      <c r="C181" s="168"/>
      <c r="D181" s="168"/>
      <c r="E181" s="168"/>
      <c r="F181" s="168"/>
      <c r="G181" s="168"/>
      <c r="H181" s="168"/>
      <c r="I181" s="168"/>
      <c r="J181" s="168"/>
      <c r="K181" s="168"/>
      <c r="L181" s="168"/>
      <c r="M181" s="189"/>
      <c r="N181" s="170" t="s">
        <v>66</v>
      </c>
      <c r="O181" s="171"/>
      <c r="P181" s="171"/>
      <c r="Q181" s="171"/>
      <c r="R181" s="171"/>
      <c r="S181" s="171"/>
      <c r="T181" s="172"/>
      <c r="U181" s="37" t="s">
        <v>67</v>
      </c>
      <c r="V181" s="158">
        <f>IFERROR(SUMPRODUCT(V179:V179*H179:H179),"0")</f>
        <v>0</v>
      </c>
      <c r="W181" s="158">
        <f>IFERROR(SUMPRODUCT(W179:W179*H179:H179),"0")</f>
        <v>0</v>
      </c>
      <c r="X181" s="37"/>
      <c r="Y181" s="159"/>
      <c r="Z181" s="159"/>
    </row>
    <row r="182" spans="1:53" ht="27.75" customHeight="1" x14ac:dyDescent="0.2">
      <c r="A182" s="208" t="s">
        <v>240</v>
      </c>
      <c r="B182" s="209"/>
      <c r="C182" s="209"/>
      <c r="D182" s="209"/>
      <c r="E182" s="209"/>
      <c r="F182" s="209"/>
      <c r="G182" s="209"/>
      <c r="H182" s="209"/>
      <c r="I182" s="209"/>
      <c r="J182" s="209"/>
      <c r="K182" s="209"/>
      <c r="L182" s="209"/>
      <c r="M182" s="209"/>
      <c r="N182" s="209"/>
      <c r="O182" s="209"/>
      <c r="P182" s="209"/>
      <c r="Q182" s="209"/>
      <c r="R182" s="209"/>
      <c r="S182" s="209"/>
      <c r="T182" s="209"/>
      <c r="U182" s="209"/>
      <c r="V182" s="209"/>
      <c r="W182" s="209"/>
      <c r="X182" s="209"/>
      <c r="Y182" s="48"/>
      <c r="Z182" s="48"/>
    </row>
    <row r="183" spans="1:53" ht="16.5" customHeight="1" x14ac:dyDescent="0.25">
      <c r="A183" s="167" t="s">
        <v>241</v>
      </c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  <c r="X183" s="168"/>
      <c r="Y183" s="152"/>
      <c r="Z183" s="152"/>
    </row>
    <row r="184" spans="1:53" ht="14.25" customHeight="1" x14ac:dyDescent="0.25">
      <c r="A184" s="169" t="s">
        <v>60</v>
      </c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8"/>
      <c r="S184" s="168"/>
      <c r="T184" s="168"/>
      <c r="U184" s="168"/>
      <c r="V184" s="168"/>
      <c r="W184" s="168"/>
      <c r="X184" s="168"/>
      <c r="Y184" s="151"/>
      <c r="Z184" s="151"/>
    </row>
    <row r="185" spans="1:53" ht="27" customHeight="1" x14ac:dyDescent="0.25">
      <c r="A185" s="54" t="s">
        <v>242</v>
      </c>
      <c r="B185" s="54" t="s">
        <v>243</v>
      </c>
      <c r="C185" s="31">
        <v>4301070948</v>
      </c>
      <c r="D185" s="163">
        <v>4607111037022</v>
      </c>
      <c r="E185" s="162"/>
      <c r="F185" s="155">
        <v>0.7</v>
      </c>
      <c r="G185" s="32">
        <v>8</v>
      </c>
      <c r="H185" s="155">
        <v>5.6</v>
      </c>
      <c r="I185" s="155">
        <v>5.87</v>
      </c>
      <c r="J185" s="32">
        <v>84</v>
      </c>
      <c r="K185" s="32" t="s">
        <v>63</v>
      </c>
      <c r="L185" s="33" t="s">
        <v>64</v>
      </c>
      <c r="M185" s="32">
        <v>180</v>
      </c>
      <c r="N185" s="318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5" s="161"/>
      <c r="P185" s="161"/>
      <c r="Q185" s="161"/>
      <c r="R185" s="162"/>
      <c r="S185" s="34"/>
      <c r="T185" s="34"/>
      <c r="U185" s="35" t="s">
        <v>65</v>
      </c>
      <c r="V185" s="156">
        <v>5</v>
      </c>
      <c r="W185" s="157">
        <f>IFERROR(IF(V185="","",V185),"")</f>
        <v>5</v>
      </c>
      <c r="X185" s="36">
        <f>IFERROR(IF(V185="","",V185*0.0155),"")</f>
        <v>7.7499999999999999E-2</v>
      </c>
      <c r="Y185" s="56"/>
      <c r="Z185" s="57"/>
      <c r="AD185" s="61"/>
      <c r="BA185" s="123" t="s">
        <v>1</v>
      </c>
    </row>
    <row r="186" spans="1:53" x14ac:dyDescent="0.2">
      <c r="A186" s="188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89"/>
      <c r="N186" s="170" t="s">
        <v>66</v>
      </c>
      <c r="O186" s="171"/>
      <c r="P186" s="171"/>
      <c r="Q186" s="171"/>
      <c r="R186" s="171"/>
      <c r="S186" s="171"/>
      <c r="T186" s="172"/>
      <c r="U186" s="37" t="s">
        <v>65</v>
      </c>
      <c r="V186" s="158">
        <f>IFERROR(SUM(V185:V185),"0")</f>
        <v>5</v>
      </c>
      <c r="W186" s="158">
        <f>IFERROR(SUM(W185:W185),"0")</f>
        <v>5</v>
      </c>
      <c r="X186" s="158">
        <f>IFERROR(IF(X185="",0,X185),"0")</f>
        <v>7.7499999999999999E-2</v>
      </c>
      <c r="Y186" s="159"/>
      <c r="Z186" s="159"/>
    </row>
    <row r="187" spans="1:53" x14ac:dyDescent="0.2">
      <c r="A187" s="168"/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89"/>
      <c r="N187" s="170" t="s">
        <v>66</v>
      </c>
      <c r="O187" s="171"/>
      <c r="P187" s="171"/>
      <c r="Q187" s="171"/>
      <c r="R187" s="171"/>
      <c r="S187" s="171"/>
      <c r="T187" s="172"/>
      <c r="U187" s="37" t="s">
        <v>67</v>
      </c>
      <c r="V187" s="158">
        <f>IFERROR(SUMPRODUCT(V185:V185*H185:H185),"0")</f>
        <v>28</v>
      </c>
      <c r="W187" s="158">
        <f>IFERROR(SUMPRODUCT(W185:W185*H185:H185),"0")</f>
        <v>28</v>
      </c>
      <c r="X187" s="37"/>
      <c r="Y187" s="159"/>
      <c r="Z187" s="159"/>
    </row>
    <row r="188" spans="1:53" ht="16.5" customHeight="1" x14ac:dyDescent="0.25">
      <c r="A188" s="167" t="s">
        <v>244</v>
      </c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  <c r="X188" s="168"/>
      <c r="Y188" s="152"/>
      <c r="Z188" s="152"/>
    </row>
    <row r="189" spans="1:53" ht="14.25" customHeight="1" x14ac:dyDescent="0.25">
      <c r="A189" s="169" t="s">
        <v>60</v>
      </c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68"/>
      <c r="N189" s="168"/>
      <c r="O189" s="168"/>
      <c r="P189" s="168"/>
      <c r="Q189" s="168"/>
      <c r="R189" s="168"/>
      <c r="S189" s="168"/>
      <c r="T189" s="168"/>
      <c r="U189" s="168"/>
      <c r="V189" s="168"/>
      <c r="W189" s="168"/>
      <c r="X189" s="168"/>
      <c r="Y189" s="151"/>
      <c r="Z189" s="151"/>
    </row>
    <row r="190" spans="1:53" ht="27" customHeight="1" x14ac:dyDescent="0.25">
      <c r="A190" s="54" t="s">
        <v>245</v>
      </c>
      <c r="B190" s="54" t="s">
        <v>246</v>
      </c>
      <c r="C190" s="31">
        <v>4301070966</v>
      </c>
      <c r="D190" s="163">
        <v>4607111038135</v>
      </c>
      <c r="E190" s="162"/>
      <c r="F190" s="155">
        <v>0.7</v>
      </c>
      <c r="G190" s="32">
        <v>8</v>
      </c>
      <c r="H190" s="155">
        <v>5.6</v>
      </c>
      <c r="I190" s="155">
        <v>5.87</v>
      </c>
      <c r="J190" s="32">
        <v>84</v>
      </c>
      <c r="K190" s="32" t="s">
        <v>63</v>
      </c>
      <c r="L190" s="33" t="s">
        <v>64</v>
      </c>
      <c r="M190" s="32">
        <v>180</v>
      </c>
      <c r="N190" s="278" t="s">
        <v>247</v>
      </c>
      <c r="O190" s="161"/>
      <c r="P190" s="161"/>
      <c r="Q190" s="161"/>
      <c r="R190" s="162"/>
      <c r="S190" s="34"/>
      <c r="T190" s="34"/>
      <c r="U190" s="35" t="s">
        <v>65</v>
      </c>
      <c r="V190" s="156">
        <v>0</v>
      </c>
      <c r="W190" s="157">
        <f>IFERROR(IF(V190="","",V190),"")</f>
        <v>0</v>
      </c>
      <c r="X190" s="36">
        <f>IFERROR(IF(V190="","",V190*0.0155),"")</f>
        <v>0</v>
      </c>
      <c r="Y190" s="56"/>
      <c r="Z190" s="57" t="s">
        <v>248</v>
      </c>
      <c r="AD190" s="61"/>
      <c r="BA190" s="124" t="s">
        <v>1</v>
      </c>
    </row>
    <row r="191" spans="1:53" x14ac:dyDescent="0.2">
      <c r="A191" s="188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89"/>
      <c r="N191" s="170" t="s">
        <v>66</v>
      </c>
      <c r="O191" s="171"/>
      <c r="P191" s="171"/>
      <c r="Q191" s="171"/>
      <c r="R191" s="171"/>
      <c r="S191" s="171"/>
      <c r="T191" s="172"/>
      <c r="U191" s="37" t="s">
        <v>65</v>
      </c>
      <c r="V191" s="158">
        <f>IFERROR(SUM(V190:V190),"0")</f>
        <v>0</v>
      </c>
      <c r="W191" s="158">
        <f>IFERROR(SUM(W190:W190),"0")</f>
        <v>0</v>
      </c>
      <c r="X191" s="158">
        <f>IFERROR(IF(X190="",0,X190),"0")</f>
        <v>0</v>
      </c>
      <c r="Y191" s="159"/>
      <c r="Z191" s="159"/>
    </row>
    <row r="192" spans="1:53" x14ac:dyDescent="0.2">
      <c r="A192" s="168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89"/>
      <c r="N192" s="170" t="s">
        <v>66</v>
      </c>
      <c r="O192" s="171"/>
      <c r="P192" s="171"/>
      <c r="Q192" s="171"/>
      <c r="R192" s="171"/>
      <c r="S192" s="171"/>
      <c r="T192" s="172"/>
      <c r="U192" s="37" t="s">
        <v>67</v>
      </c>
      <c r="V192" s="158">
        <f>IFERROR(SUMPRODUCT(V190:V190*H190:H190),"0")</f>
        <v>0</v>
      </c>
      <c r="W192" s="158">
        <f>IFERROR(SUMPRODUCT(W190:W190*H190:H190),"0")</f>
        <v>0</v>
      </c>
      <c r="X192" s="37"/>
      <c r="Y192" s="159"/>
      <c r="Z192" s="159"/>
    </row>
    <row r="193" spans="1:53" ht="16.5" customHeight="1" x14ac:dyDescent="0.25">
      <c r="A193" s="167" t="s">
        <v>249</v>
      </c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  <c r="X193" s="168"/>
      <c r="Y193" s="152"/>
      <c r="Z193" s="152"/>
    </row>
    <row r="194" spans="1:53" ht="14.25" customHeight="1" x14ac:dyDescent="0.25">
      <c r="A194" s="169" t="s">
        <v>60</v>
      </c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51"/>
      <c r="Z194" s="151"/>
    </row>
    <row r="195" spans="1:53" ht="27" customHeight="1" x14ac:dyDescent="0.25">
      <c r="A195" s="54" t="s">
        <v>250</v>
      </c>
      <c r="B195" s="54" t="s">
        <v>251</v>
      </c>
      <c r="C195" s="31">
        <v>4301070915</v>
      </c>
      <c r="D195" s="163">
        <v>4607111035882</v>
      </c>
      <c r="E195" s="162"/>
      <c r="F195" s="155">
        <v>0.43</v>
      </c>
      <c r="G195" s="32">
        <v>16</v>
      </c>
      <c r="H195" s="155">
        <v>6.88</v>
      </c>
      <c r="I195" s="155">
        <v>7.19</v>
      </c>
      <c r="J195" s="32">
        <v>84</v>
      </c>
      <c r="K195" s="32" t="s">
        <v>63</v>
      </c>
      <c r="L195" s="33" t="s">
        <v>64</v>
      </c>
      <c r="M195" s="32">
        <v>180</v>
      </c>
      <c r="N195" s="2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1"/>
      <c r="P195" s="161"/>
      <c r="Q195" s="161"/>
      <c r="R195" s="162"/>
      <c r="S195" s="34"/>
      <c r="T195" s="34"/>
      <c r="U195" s="35" t="s">
        <v>65</v>
      </c>
      <c r="V195" s="156">
        <v>1</v>
      </c>
      <c r="W195" s="157">
        <f>IFERROR(IF(V195="","",V195),"")</f>
        <v>1</v>
      </c>
      <c r="X195" s="36">
        <f>IFERROR(IF(V195="","",V195*0.0155),"")</f>
        <v>1.55E-2</v>
      </c>
      <c r="Y195" s="56"/>
      <c r="Z195" s="57"/>
      <c r="AD195" s="61"/>
      <c r="BA195" s="125" t="s">
        <v>1</v>
      </c>
    </row>
    <row r="196" spans="1:53" ht="27" customHeight="1" x14ac:dyDescent="0.25">
      <c r="A196" s="54" t="s">
        <v>252</v>
      </c>
      <c r="B196" s="54" t="s">
        <v>253</v>
      </c>
      <c r="C196" s="31">
        <v>4301070921</v>
      </c>
      <c r="D196" s="163">
        <v>4607111035905</v>
      </c>
      <c r="E196" s="162"/>
      <c r="F196" s="155">
        <v>0.9</v>
      </c>
      <c r="G196" s="32">
        <v>8</v>
      </c>
      <c r="H196" s="155">
        <v>7.2</v>
      </c>
      <c r="I196" s="155">
        <v>7.47</v>
      </c>
      <c r="J196" s="32">
        <v>84</v>
      </c>
      <c r="K196" s="32" t="s">
        <v>63</v>
      </c>
      <c r="L196" s="33" t="s">
        <v>64</v>
      </c>
      <c r="M196" s="32">
        <v>180</v>
      </c>
      <c r="N196" s="30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1"/>
      <c r="P196" s="161"/>
      <c r="Q196" s="161"/>
      <c r="R196" s="162"/>
      <c r="S196" s="34"/>
      <c r="T196" s="34"/>
      <c r="U196" s="35" t="s">
        <v>65</v>
      </c>
      <c r="V196" s="156">
        <v>6</v>
      </c>
      <c r="W196" s="157">
        <f>IFERROR(IF(V196="","",V196),"")</f>
        <v>6</v>
      </c>
      <c r="X196" s="36">
        <f>IFERROR(IF(V196="","",V196*0.0155),"")</f>
        <v>9.2999999999999999E-2</v>
      </c>
      <c r="Y196" s="56"/>
      <c r="Z196" s="57"/>
      <c r="AD196" s="61"/>
      <c r="BA196" s="126" t="s">
        <v>1</v>
      </c>
    </row>
    <row r="197" spans="1:53" ht="27" customHeight="1" x14ac:dyDescent="0.25">
      <c r="A197" s="54" t="s">
        <v>254</v>
      </c>
      <c r="B197" s="54" t="s">
        <v>255</v>
      </c>
      <c r="C197" s="31">
        <v>4301070917</v>
      </c>
      <c r="D197" s="163">
        <v>4607111035912</v>
      </c>
      <c r="E197" s="162"/>
      <c r="F197" s="155">
        <v>0.43</v>
      </c>
      <c r="G197" s="32">
        <v>16</v>
      </c>
      <c r="H197" s="155">
        <v>6.88</v>
      </c>
      <c r="I197" s="155">
        <v>7.19</v>
      </c>
      <c r="J197" s="32">
        <v>84</v>
      </c>
      <c r="K197" s="32" t="s">
        <v>63</v>
      </c>
      <c r="L197" s="33" t="s">
        <v>64</v>
      </c>
      <c r="M197" s="32">
        <v>180</v>
      </c>
      <c r="N197" s="21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1"/>
      <c r="P197" s="161"/>
      <c r="Q197" s="161"/>
      <c r="R197" s="162"/>
      <c r="S197" s="34"/>
      <c r="T197" s="34"/>
      <c r="U197" s="35" t="s">
        <v>65</v>
      </c>
      <c r="V197" s="156">
        <v>1</v>
      </c>
      <c r="W197" s="157">
        <f>IFERROR(IF(V197="","",V197),"")</f>
        <v>1</v>
      </c>
      <c r="X197" s="36">
        <f>IFERROR(IF(V197="","",V197*0.0155),"")</f>
        <v>1.55E-2</v>
      </c>
      <c r="Y197" s="56"/>
      <c r="Z197" s="57"/>
      <c r="AD197" s="61"/>
      <c r="BA197" s="127" t="s">
        <v>1</v>
      </c>
    </row>
    <row r="198" spans="1:53" ht="27" customHeight="1" x14ac:dyDescent="0.25">
      <c r="A198" s="54" t="s">
        <v>256</v>
      </c>
      <c r="B198" s="54" t="s">
        <v>257</v>
      </c>
      <c r="C198" s="31">
        <v>4301070920</v>
      </c>
      <c r="D198" s="163">
        <v>4607111035929</v>
      </c>
      <c r="E198" s="162"/>
      <c r="F198" s="155">
        <v>0.9</v>
      </c>
      <c r="G198" s="32">
        <v>8</v>
      </c>
      <c r="H198" s="155">
        <v>7.2</v>
      </c>
      <c r="I198" s="155">
        <v>7.47</v>
      </c>
      <c r="J198" s="32">
        <v>84</v>
      </c>
      <c r="K198" s="32" t="s">
        <v>63</v>
      </c>
      <c r="L198" s="33" t="s">
        <v>64</v>
      </c>
      <c r="M198" s="32">
        <v>180</v>
      </c>
      <c r="N198" s="30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1"/>
      <c r="P198" s="161"/>
      <c r="Q198" s="161"/>
      <c r="R198" s="162"/>
      <c r="S198" s="34"/>
      <c r="T198" s="34"/>
      <c r="U198" s="35" t="s">
        <v>65</v>
      </c>
      <c r="V198" s="156">
        <v>23</v>
      </c>
      <c r="W198" s="157">
        <f>IFERROR(IF(V198="","",V198),"")</f>
        <v>23</v>
      </c>
      <c r="X198" s="36">
        <f>IFERROR(IF(V198="","",V198*0.0155),"")</f>
        <v>0.35649999999999998</v>
      </c>
      <c r="Y198" s="56"/>
      <c r="Z198" s="57"/>
      <c r="AD198" s="61"/>
      <c r="BA198" s="128" t="s">
        <v>1</v>
      </c>
    </row>
    <row r="199" spans="1:53" x14ac:dyDescent="0.2">
      <c r="A199" s="188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89"/>
      <c r="N199" s="170" t="s">
        <v>66</v>
      </c>
      <c r="O199" s="171"/>
      <c r="P199" s="171"/>
      <c r="Q199" s="171"/>
      <c r="R199" s="171"/>
      <c r="S199" s="171"/>
      <c r="T199" s="172"/>
      <c r="U199" s="37" t="s">
        <v>65</v>
      </c>
      <c r="V199" s="158">
        <f>IFERROR(SUM(V195:V198),"0")</f>
        <v>31</v>
      </c>
      <c r="W199" s="158">
        <f>IFERROR(SUM(W195:W198),"0")</f>
        <v>31</v>
      </c>
      <c r="X199" s="158">
        <f>IFERROR(IF(X195="",0,X195),"0")+IFERROR(IF(X196="",0,X196),"0")+IFERROR(IF(X197="",0,X197),"0")+IFERROR(IF(X198="",0,X198),"0")</f>
        <v>0.48049999999999998</v>
      </c>
      <c r="Y199" s="159"/>
      <c r="Z199" s="159"/>
    </row>
    <row r="200" spans="1:53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89"/>
      <c r="N200" s="170" t="s">
        <v>66</v>
      </c>
      <c r="O200" s="171"/>
      <c r="P200" s="171"/>
      <c r="Q200" s="171"/>
      <c r="R200" s="171"/>
      <c r="S200" s="171"/>
      <c r="T200" s="172"/>
      <c r="U200" s="37" t="s">
        <v>67</v>
      </c>
      <c r="V200" s="158">
        <f>IFERROR(SUMPRODUCT(V195:V198*H195:H198),"0")</f>
        <v>222.56</v>
      </c>
      <c r="W200" s="158">
        <f>IFERROR(SUMPRODUCT(W195:W198*H195:H198),"0")</f>
        <v>222.56</v>
      </c>
      <c r="X200" s="37"/>
      <c r="Y200" s="159"/>
      <c r="Z200" s="159"/>
    </row>
    <row r="201" spans="1:53" ht="16.5" customHeight="1" x14ac:dyDescent="0.25">
      <c r="A201" s="167" t="s">
        <v>258</v>
      </c>
      <c r="B201" s="168"/>
      <c r="C201" s="168"/>
      <c r="D201" s="168"/>
      <c r="E201" s="168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  <c r="X201" s="168"/>
      <c r="Y201" s="152"/>
      <c r="Z201" s="152"/>
    </row>
    <row r="202" spans="1:53" ht="14.25" customHeight="1" x14ac:dyDescent="0.25">
      <c r="A202" s="169" t="s">
        <v>234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68"/>
      <c r="Y202" s="151"/>
      <c r="Z202" s="151"/>
    </row>
    <row r="203" spans="1:53" ht="27" customHeight="1" x14ac:dyDescent="0.25">
      <c r="A203" s="54" t="s">
        <v>259</v>
      </c>
      <c r="B203" s="54" t="s">
        <v>260</v>
      </c>
      <c r="C203" s="31">
        <v>4301051320</v>
      </c>
      <c r="D203" s="163">
        <v>4680115881334</v>
      </c>
      <c r="E203" s="162"/>
      <c r="F203" s="155">
        <v>0.33</v>
      </c>
      <c r="G203" s="32">
        <v>6</v>
      </c>
      <c r="H203" s="155">
        <v>1.98</v>
      </c>
      <c r="I203" s="155">
        <v>2.27</v>
      </c>
      <c r="J203" s="32">
        <v>156</v>
      </c>
      <c r="K203" s="32" t="s">
        <v>63</v>
      </c>
      <c r="L203" s="33" t="s">
        <v>237</v>
      </c>
      <c r="M203" s="32">
        <v>365</v>
      </c>
      <c r="N203" s="301" t="s">
        <v>261</v>
      </c>
      <c r="O203" s="161"/>
      <c r="P203" s="161"/>
      <c r="Q203" s="161"/>
      <c r="R203" s="162"/>
      <c r="S203" s="34"/>
      <c r="T203" s="34"/>
      <c r="U203" s="35" t="s">
        <v>65</v>
      </c>
      <c r="V203" s="156">
        <v>0</v>
      </c>
      <c r="W203" s="157">
        <f>IFERROR(IF(V203="","",V203),"")</f>
        <v>0</v>
      </c>
      <c r="X203" s="36">
        <f>IFERROR(IF(V203="","",V203*0.00753),"")</f>
        <v>0</v>
      </c>
      <c r="Y203" s="56"/>
      <c r="Z203" s="57"/>
      <c r="AD203" s="61"/>
      <c r="BA203" s="129" t="s">
        <v>239</v>
      </c>
    </row>
    <row r="204" spans="1:53" x14ac:dyDescent="0.2">
      <c r="A204" s="18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89"/>
      <c r="N204" s="170" t="s">
        <v>66</v>
      </c>
      <c r="O204" s="171"/>
      <c r="P204" s="171"/>
      <c r="Q204" s="171"/>
      <c r="R204" s="171"/>
      <c r="S204" s="171"/>
      <c r="T204" s="172"/>
      <c r="U204" s="37" t="s">
        <v>65</v>
      </c>
      <c r="V204" s="158">
        <f>IFERROR(SUM(V203:V203),"0")</f>
        <v>0</v>
      </c>
      <c r="W204" s="158">
        <f>IFERROR(SUM(W203:W203),"0")</f>
        <v>0</v>
      </c>
      <c r="X204" s="158">
        <f>IFERROR(IF(X203="",0,X203),"0")</f>
        <v>0</v>
      </c>
      <c r="Y204" s="159"/>
      <c r="Z204" s="159"/>
    </row>
    <row r="205" spans="1:53" x14ac:dyDescent="0.2">
      <c r="A205" s="168"/>
      <c r="B205" s="168"/>
      <c r="C205" s="168"/>
      <c r="D205" s="168"/>
      <c r="E205" s="168"/>
      <c r="F205" s="168"/>
      <c r="G205" s="168"/>
      <c r="H205" s="168"/>
      <c r="I205" s="168"/>
      <c r="J205" s="168"/>
      <c r="K205" s="168"/>
      <c r="L205" s="168"/>
      <c r="M205" s="189"/>
      <c r="N205" s="170" t="s">
        <v>66</v>
      </c>
      <c r="O205" s="171"/>
      <c r="P205" s="171"/>
      <c r="Q205" s="171"/>
      <c r="R205" s="171"/>
      <c r="S205" s="171"/>
      <c r="T205" s="172"/>
      <c r="U205" s="37" t="s">
        <v>67</v>
      </c>
      <c r="V205" s="158">
        <f>IFERROR(SUMPRODUCT(V203:V203*H203:H203),"0")</f>
        <v>0</v>
      </c>
      <c r="W205" s="158">
        <f>IFERROR(SUMPRODUCT(W203:W203*H203:H203),"0")</f>
        <v>0</v>
      </c>
      <c r="X205" s="37"/>
      <c r="Y205" s="159"/>
      <c r="Z205" s="159"/>
    </row>
    <row r="206" spans="1:53" ht="16.5" customHeight="1" x14ac:dyDescent="0.25">
      <c r="A206" s="167" t="s">
        <v>262</v>
      </c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52"/>
      <c r="Z206" s="152"/>
    </row>
    <row r="207" spans="1:53" ht="14.25" customHeight="1" x14ac:dyDescent="0.25">
      <c r="A207" s="169" t="s">
        <v>60</v>
      </c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51"/>
      <c r="Z207" s="151"/>
    </row>
    <row r="208" spans="1:53" ht="16.5" customHeight="1" x14ac:dyDescent="0.25">
      <c r="A208" s="54" t="s">
        <v>263</v>
      </c>
      <c r="B208" s="54" t="s">
        <v>264</v>
      </c>
      <c r="C208" s="31">
        <v>4301070874</v>
      </c>
      <c r="D208" s="163">
        <v>4607111035332</v>
      </c>
      <c r="E208" s="162"/>
      <c r="F208" s="155">
        <v>0.43</v>
      </c>
      <c r="G208" s="32">
        <v>16</v>
      </c>
      <c r="H208" s="155">
        <v>6.88</v>
      </c>
      <c r="I208" s="155">
        <v>7.2060000000000004</v>
      </c>
      <c r="J208" s="32">
        <v>84</v>
      </c>
      <c r="K208" s="32" t="s">
        <v>63</v>
      </c>
      <c r="L208" s="33" t="s">
        <v>64</v>
      </c>
      <c r="M208" s="32">
        <v>180</v>
      </c>
      <c r="N208" s="29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1"/>
      <c r="P208" s="161"/>
      <c r="Q208" s="161"/>
      <c r="R208" s="162"/>
      <c r="S208" s="34"/>
      <c r="T208" s="34"/>
      <c r="U208" s="35" t="s">
        <v>65</v>
      </c>
      <c r="V208" s="156">
        <v>0</v>
      </c>
      <c r="W208" s="157">
        <f>IFERROR(IF(V208="","",V208),"")</f>
        <v>0</v>
      </c>
      <c r="X208" s="36">
        <f>IFERROR(IF(V208="","",V208*0.0155),"")</f>
        <v>0</v>
      </c>
      <c r="Y208" s="56"/>
      <c r="Z208" s="57"/>
      <c r="AD208" s="61"/>
      <c r="BA208" s="130" t="s">
        <v>1</v>
      </c>
    </row>
    <row r="209" spans="1:53" ht="16.5" customHeight="1" x14ac:dyDescent="0.25">
      <c r="A209" s="54" t="s">
        <v>265</v>
      </c>
      <c r="B209" s="54" t="s">
        <v>266</v>
      </c>
      <c r="C209" s="31">
        <v>4301070873</v>
      </c>
      <c r="D209" s="163">
        <v>4607111035080</v>
      </c>
      <c r="E209" s="162"/>
      <c r="F209" s="155">
        <v>0.9</v>
      </c>
      <c r="G209" s="32">
        <v>8</v>
      </c>
      <c r="H209" s="155">
        <v>7.2</v>
      </c>
      <c r="I209" s="155">
        <v>7.47</v>
      </c>
      <c r="J209" s="32">
        <v>84</v>
      </c>
      <c r="K209" s="32" t="s">
        <v>63</v>
      </c>
      <c r="L209" s="33" t="s">
        <v>64</v>
      </c>
      <c r="M209" s="32">
        <v>180</v>
      </c>
      <c r="N209" s="30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1"/>
      <c r="P209" s="161"/>
      <c r="Q209" s="161"/>
      <c r="R209" s="162"/>
      <c r="S209" s="34"/>
      <c r="T209" s="34"/>
      <c r="U209" s="35" t="s">
        <v>65</v>
      </c>
      <c r="V209" s="156">
        <v>1</v>
      </c>
      <c r="W209" s="157">
        <f>IFERROR(IF(V209="","",V209),"")</f>
        <v>1</v>
      </c>
      <c r="X209" s="36">
        <f>IFERROR(IF(V209="","",V209*0.0155),"")</f>
        <v>1.55E-2</v>
      </c>
      <c r="Y209" s="56"/>
      <c r="Z209" s="57"/>
      <c r="AD209" s="61"/>
      <c r="BA209" s="131" t="s">
        <v>1</v>
      </c>
    </row>
    <row r="210" spans="1:53" x14ac:dyDescent="0.2">
      <c r="A210" s="18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89"/>
      <c r="N210" s="170" t="s">
        <v>66</v>
      </c>
      <c r="O210" s="171"/>
      <c r="P210" s="171"/>
      <c r="Q210" s="171"/>
      <c r="R210" s="171"/>
      <c r="S210" s="171"/>
      <c r="T210" s="172"/>
      <c r="U210" s="37" t="s">
        <v>65</v>
      </c>
      <c r="V210" s="158">
        <f>IFERROR(SUM(V208:V209),"0")</f>
        <v>1</v>
      </c>
      <c r="W210" s="158">
        <f>IFERROR(SUM(W208:W209),"0")</f>
        <v>1</v>
      </c>
      <c r="X210" s="158">
        <f>IFERROR(IF(X208="",0,X208),"0")+IFERROR(IF(X209="",0,X209),"0")</f>
        <v>1.55E-2</v>
      </c>
      <c r="Y210" s="159"/>
      <c r="Z210" s="159"/>
    </row>
    <row r="211" spans="1:53" x14ac:dyDescent="0.2">
      <c r="A211" s="168"/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89"/>
      <c r="N211" s="170" t="s">
        <v>66</v>
      </c>
      <c r="O211" s="171"/>
      <c r="P211" s="171"/>
      <c r="Q211" s="171"/>
      <c r="R211" s="171"/>
      <c r="S211" s="171"/>
      <c r="T211" s="172"/>
      <c r="U211" s="37" t="s">
        <v>67</v>
      </c>
      <c r="V211" s="158">
        <f>IFERROR(SUMPRODUCT(V208:V209*H208:H209),"0")</f>
        <v>7.2</v>
      </c>
      <c r="W211" s="158">
        <f>IFERROR(SUMPRODUCT(W208:W209*H208:H209),"0")</f>
        <v>7.2</v>
      </c>
      <c r="X211" s="37"/>
      <c r="Y211" s="159"/>
      <c r="Z211" s="159"/>
    </row>
    <row r="212" spans="1:53" ht="27.75" customHeight="1" x14ac:dyDescent="0.2">
      <c r="A212" s="208" t="s">
        <v>267</v>
      </c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09"/>
      <c r="N212" s="209"/>
      <c r="O212" s="209"/>
      <c r="P212" s="209"/>
      <c r="Q212" s="209"/>
      <c r="R212" s="209"/>
      <c r="S212" s="209"/>
      <c r="T212" s="209"/>
      <c r="U212" s="209"/>
      <c r="V212" s="209"/>
      <c r="W212" s="209"/>
      <c r="X212" s="209"/>
      <c r="Y212" s="48"/>
      <c r="Z212" s="48"/>
    </row>
    <row r="213" spans="1:53" ht="16.5" customHeight="1" x14ac:dyDescent="0.25">
      <c r="A213" s="167" t="s">
        <v>268</v>
      </c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52"/>
      <c r="Z213" s="152"/>
    </row>
    <row r="214" spans="1:53" ht="14.25" customHeight="1" x14ac:dyDescent="0.25">
      <c r="A214" s="169" t="s">
        <v>60</v>
      </c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8"/>
      <c r="M214" s="168"/>
      <c r="N214" s="168"/>
      <c r="O214" s="168"/>
      <c r="P214" s="168"/>
      <c r="Q214" s="168"/>
      <c r="R214" s="168"/>
      <c r="S214" s="168"/>
      <c r="T214" s="168"/>
      <c r="U214" s="168"/>
      <c r="V214" s="168"/>
      <c r="W214" s="168"/>
      <c r="X214" s="168"/>
      <c r="Y214" s="151"/>
      <c r="Z214" s="151"/>
    </row>
    <row r="215" spans="1:53" ht="27" customHeight="1" x14ac:dyDescent="0.25">
      <c r="A215" s="54" t="s">
        <v>269</v>
      </c>
      <c r="B215" s="54" t="s">
        <v>270</v>
      </c>
      <c r="C215" s="31">
        <v>4301070941</v>
      </c>
      <c r="D215" s="163">
        <v>4607111036162</v>
      </c>
      <c r="E215" s="162"/>
      <c r="F215" s="155">
        <v>0.8</v>
      </c>
      <c r="G215" s="32">
        <v>8</v>
      </c>
      <c r="H215" s="155">
        <v>6.4</v>
      </c>
      <c r="I215" s="155">
        <v>6.6811999999999996</v>
      </c>
      <c r="J215" s="32">
        <v>84</v>
      </c>
      <c r="K215" s="32" t="s">
        <v>63</v>
      </c>
      <c r="L215" s="33" t="s">
        <v>64</v>
      </c>
      <c r="M215" s="32">
        <v>90</v>
      </c>
      <c r="N215" s="27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1"/>
      <c r="P215" s="161"/>
      <c r="Q215" s="161"/>
      <c r="R215" s="162"/>
      <c r="S215" s="34"/>
      <c r="T215" s="34"/>
      <c r="U215" s="35" t="s">
        <v>65</v>
      </c>
      <c r="V215" s="156">
        <v>0</v>
      </c>
      <c r="W215" s="157">
        <f>IFERROR(IF(V215="","",V215),"")</f>
        <v>0</v>
      </c>
      <c r="X215" s="36">
        <f>IFERROR(IF(V215="","",V215*0.0155),"")</f>
        <v>0</v>
      </c>
      <c r="Y215" s="56"/>
      <c r="Z215" s="57"/>
      <c r="AD215" s="61"/>
      <c r="BA215" s="132" t="s">
        <v>1</v>
      </c>
    </row>
    <row r="216" spans="1:53" x14ac:dyDescent="0.2">
      <c r="A216" s="18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89"/>
      <c r="N216" s="170" t="s">
        <v>66</v>
      </c>
      <c r="O216" s="171"/>
      <c r="P216" s="171"/>
      <c r="Q216" s="171"/>
      <c r="R216" s="171"/>
      <c r="S216" s="171"/>
      <c r="T216" s="172"/>
      <c r="U216" s="37" t="s">
        <v>65</v>
      </c>
      <c r="V216" s="158">
        <f>IFERROR(SUM(V215:V215),"0")</f>
        <v>0</v>
      </c>
      <c r="W216" s="158">
        <f>IFERROR(SUM(W215:W215),"0")</f>
        <v>0</v>
      </c>
      <c r="X216" s="158">
        <f>IFERROR(IF(X215="",0,X215),"0")</f>
        <v>0</v>
      </c>
      <c r="Y216" s="159"/>
      <c r="Z216" s="159"/>
    </row>
    <row r="217" spans="1:53" x14ac:dyDescent="0.2">
      <c r="A217" s="168"/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89"/>
      <c r="N217" s="170" t="s">
        <v>66</v>
      </c>
      <c r="O217" s="171"/>
      <c r="P217" s="171"/>
      <c r="Q217" s="171"/>
      <c r="R217" s="171"/>
      <c r="S217" s="171"/>
      <c r="T217" s="172"/>
      <c r="U217" s="37" t="s">
        <v>67</v>
      </c>
      <c r="V217" s="158">
        <f>IFERROR(SUMPRODUCT(V215:V215*H215:H215),"0")</f>
        <v>0</v>
      </c>
      <c r="W217" s="158">
        <f>IFERROR(SUMPRODUCT(W215:W215*H215:H215),"0")</f>
        <v>0</v>
      </c>
      <c r="X217" s="37"/>
      <c r="Y217" s="159"/>
      <c r="Z217" s="159"/>
    </row>
    <row r="218" spans="1:53" ht="27.75" customHeight="1" x14ac:dyDescent="0.2">
      <c r="A218" s="208" t="s">
        <v>271</v>
      </c>
      <c r="B218" s="209"/>
      <c r="C218" s="209"/>
      <c r="D218" s="209"/>
      <c r="E218" s="209"/>
      <c r="F218" s="209"/>
      <c r="G218" s="209"/>
      <c r="H218" s="209"/>
      <c r="I218" s="209"/>
      <c r="J218" s="209"/>
      <c r="K218" s="209"/>
      <c r="L218" s="209"/>
      <c r="M218" s="209"/>
      <c r="N218" s="209"/>
      <c r="O218" s="209"/>
      <c r="P218" s="209"/>
      <c r="Q218" s="209"/>
      <c r="R218" s="209"/>
      <c r="S218" s="209"/>
      <c r="T218" s="209"/>
      <c r="U218" s="209"/>
      <c r="V218" s="209"/>
      <c r="W218" s="209"/>
      <c r="X218" s="209"/>
      <c r="Y218" s="48"/>
      <c r="Z218" s="48"/>
    </row>
    <row r="219" spans="1:53" ht="16.5" customHeight="1" x14ac:dyDescent="0.25">
      <c r="A219" s="167" t="s">
        <v>272</v>
      </c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152"/>
      <c r="Z219" s="152"/>
    </row>
    <row r="220" spans="1:53" ht="14.25" customHeight="1" x14ac:dyDescent="0.25">
      <c r="A220" s="169" t="s">
        <v>60</v>
      </c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8"/>
      <c r="N220" s="168"/>
      <c r="O220" s="168"/>
      <c r="P220" s="168"/>
      <c r="Q220" s="168"/>
      <c r="R220" s="168"/>
      <c r="S220" s="168"/>
      <c r="T220" s="168"/>
      <c r="U220" s="168"/>
      <c r="V220" s="168"/>
      <c r="W220" s="168"/>
      <c r="X220" s="168"/>
      <c r="Y220" s="151"/>
      <c r="Z220" s="151"/>
    </row>
    <row r="221" spans="1:53" ht="27" customHeight="1" x14ac:dyDescent="0.25">
      <c r="A221" s="54" t="s">
        <v>273</v>
      </c>
      <c r="B221" s="54" t="s">
        <v>274</v>
      </c>
      <c r="C221" s="31">
        <v>4301070882</v>
      </c>
      <c r="D221" s="163">
        <v>4607111035899</v>
      </c>
      <c r="E221" s="162"/>
      <c r="F221" s="155">
        <v>1</v>
      </c>
      <c r="G221" s="32">
        <v>5</v>
      </c>
      <c r="H221" s="155">
        <v>5</v>
      </c>
      <c r="I221" s="155">
        <v>5.2619999999999996</v>
      </c>
      <c r="J221" s="32">
        <v>84</v>
      </c>
      <c r="K221" s="32" t="s">
        <v>63</v>
      </c>
      <c r="L221" s="33" t="s">
        <v>64</v>
      </c>
      <c r="M221" s="32">
        <v>120</v>
      </c>
      <c r="N221" s="236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1"/>
      <c r="P221" s="161"/>
      <c r="Q221" s="161"/>
      <c r="R221" s="162"/>
      <c r="S221" s="34"/>
      <c r="T221" s="34"/>
      <c r="U221" s="35" t="s">
        <v>65</v>
      </c>
      <c r="V221" s="156">
        <v>0</v>
      </c>
      <c r="W221" s="157">
        <f>IFERROR(IF(V221="","",V221),"")</f>
        <v>0</v>
      </c>
      <c r="X221" s="36">
        <f>IFERROR(IF(V221="","",V221*0.0155),"")</f>
        <v>0</v>
      </c>
      <c r="Y221" s="56"/>
      <c r="Z221" s="57"/>
      <c r="AD221" s="61"/>
      <c r="BA221" s="133" t="s">
        <v>1</v>
      </c>
    </row>
    <row r="222" spans="1:53" x14ac:dyDescent="0.2">
      <c r="A222" s="188"/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89"/>
      <c r="N222" s="170" t="s">
        <v>66</v>
      </c>
      <c r="O222" s="171"/>
      <c r="P222" s="171"/>
      <c r="Q222" s="171"/>
      <c r="R222" s="171"/>
      <c r="S222" s="171"/>
      <c r="T222" s="172"/>
      <c r="U222" s="37" t="s">
        <v>65</v>
      </c>
      <c r="V222" s="158">
        <f>IFERROR(SUM(V221:V221),"0")</f>
        <v>0</v>
      </c>
      <c r="W222" s="158">
        <f>IFERROR(SUM(W221:W221),"0")</f>
        <v>0</v>
      </c>
      <c r="X222" s="158">
        <f>IFERROR(IF(X221="",0,X221),"0")</f>
        <v>0</v>
      </c>
      <c r="Y222" s="159"/>
      <c r="Z222" s="159"/>
    </row>
    <row r="223" spans="1:53" x14ac:dyDescent="0.2">
      <c r="A223" s="168"/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89"/>
      <c r="N223" s="170" t="s">
        <v>66</v>
      </c>
      <c r="O223" s="171"/>
      <c r="P223" s="171"/>
      <c r="Q223" s="171"/>
      <c r="R223" s="171"/>
      <c r="S223" s="171"/>
      <c r="T223" s="172"/>
      <c r="U223" s="37" t="s">
        <v>67</v>
      </c>
      <c r="V223" s="158">
        <f>IFERROR(SUMPRODUCT(V221:V221*H221:H221),"0")</f>
        <v>0</v>
      </c>
      <c r="W223" s="158">
        <f>IFERROR(SUMPRODUCT(W221:W221*H221:H221),"0")</f>
        <v>0</v>
      </c>
      <c r="X223" s="37"/>
      <c r="Y223" s="159"/>
      <c r="Z223" s="159"/>
    </row>
    <row r="224" spans="1:53" ht="16.5" customHeight="1" x14ac:dyDescent="0.25">
      <c r="A224" s="167" t="s">
        <v>275</v>
      </c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52"/>
      <c r="Z224" s="152"/>
    </row>
    <row r="225" spans="1:53" ht="14.25" customHeight="1" x14ac:dyDescent="0.25">
      <c r="A225" s="169" t="s">
        <v>60</v>
      </c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8"/>
      <c r="M225" s="168"/>
      <c r="N225" s="168"/>
      <c r="O225" s="168"/>
      <c r="P225" s="168"/>
      <c r="Q225" s="168"/>
      <c r="R225" s="168"/>
      <c r="S225" s="168"/>
      <c r="T225" s="168"/>
      <c r="U225" s="168"/>
      <c r="V225" s="168"/>
      <c r="W225" s="168"/>
      <c r="X225" s="168"/>
      <c r="Y225" s="151"/>
      <c r="Z225" s="151"/>
    </row>
    <row r="226" spans="1:53" ht="27" customHeight="1" x14ac:dyDescent="0.25">
      <c r="A226" s="54" t="s">
        <v>276</v>
      </c>
      <c r="B226" s="54" t="s">
        <v>277</v>
      </c>
      <c r="C226" s="31">
        <v>4301070870</v>
      </c>
      <c r="D226" s="163">
        <v>4607111036711</v>
      </c>
      <c r="E226" s="162"/>
      <c r="F226" s="155">
        <v>0.8</v>
      </c>
      <c r="G226" s="32">
        <v>8</v>
      </c>
      <c r="H226" s="155">
        <v>6.4</v>
      </c>
      <c r="I226" s="155">
        <v>6.67</v>
      </c>
      <c r="J226" s="32">
        <v>84</v>
      </c>
      <c r="K226" s="32" t="s">
        <v>63</v>
      </c>
      <c r="L226" s="33" t="s">
        <v>64</v>
      </c>
      <c r="M226" s="32">
        <v>90</v>
      </c>
      <c r="N226" s="2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1"/>
      <c r="P226" s="161"/>
      <c r="Q226" s="161"/>
      <c r="R226" s="162"/>
      <c r="S226" s="34"/>
      <c r="T226" s="34"/>
      <c r="U226" s="35" t="s">
        <v>65</v>
      </c>
      <c r="V226" s="156">
        <v>0</v>
      </c>
      <c r="W226" s="157">
        <f>IFERROR(IF(V226="","",V226),"")</f>
        <v>0</v>
      </c>
      <c r="X226" s="36">
        <f>IFERROR(IF(V226="","",V226*0.0155),"")</f>
        <v>0</v>
      </c>
      <c r="Y226" s="56"/>
      <c r="Z226" s="57"/>
      <c r="AD226" s="61"/>
      <c r="BA226" s="134" t="s">
        <v>1</v>
      </c>
    </row>
    <row r="227" spans="1:53" x14ac:dyDescent="0.2">
      <c r="A227" s="18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89"/>
      <c r="N227" s="170" t="s">
        <v>66</v>
      </c>
      <c r="O227" s="171"/>
      <c r="P227" s="171"/>
      <c r="Q227" s="171"/>
      <c r="R227" s="171"/>
      <c r="S227" s="171"/>
      <c r="T227" s="172"/>
      <c r="U227" s="37" t="s">
        <v>65</v>
      </c>
      <c r="V227" s="158">
        <f>IFERROR(SUM(V226:V226),"0")</f>
        <v>0</v>
      </c>
      <c r="W227" s="158">
        <f>IFERROR(SUM(W226:W226),"0")</f>
        <v>0</v>
      </c>
      <c r="X227" s="158">
        <f>IFERROR(IF(X226="",0,X226),"0")</f>
        <v>0</v>
      </c>
      <c r="Y227" s="159"/>
      <c r="Z227" s="159"/>
    </row>
    <row r="228" spans="1:53" x14ac:dyDescent="0.2">
      <c r="A228" s="168"/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89"/>
      <c r="N228" s="170" t="s">
        <v>66</v>
      </c>
      <c r="O228" s="171"/>
      <c r="P228" s="171"/>
      <c r="Q228" s="171"/>
      <c r="R228" s="171"/>
      <c r="S228" s="171"/>
      <c r="T228" s="172"/>
      <c r="U228" s="37" t="s">
        <v>67</v>
      </c>
      <c r="V228" s="158">
        <f>IFERROR(SUMPRODUCT(V226:V226*H226:H226),"0")</f>
        <v>0</v>
      </c>
      <c r="W228" s="158">
        <f>IFERROR(SUMPRODUCT(W226:W226*H226:H226),"0")</f>
        <v>0</v>
      </c>
      <c r="X228" s="37"/>
      <c r="Y228" s="159"/>
      <c r="Z228" s="159"/>
    </row>
    <row r="229" spans="1:53" ht="27.75" customHeight="1" x14ac:dyDescent="0.2">
      <c r="A229" s="208" t="s">
        <v>278</v>
      </c>
      <c r="B229" s="209"/>
      <c r="C229" s="209"/>
      <c r="D229" s="209"/>
      <c r="E229" s="209"/>
      <c r="F229" s="209"/>
      <c r="G229" s="209"/>
      <c r="H229" s="209"/>
      <c r="I229" s="209"/>
      <c r="J229" s="209"/>
      <c r="K229" s="209"/>
      <c r="L229" s="209"/>
      <c r="M229" s="209"/>
      <c r="N229" s="209"/>
      <c r="O229" s="209"/>
      <c r="P229" s="209"/>
      <c r="Q229" s="209"/>
      <c r="R229" s="209"/>
      <c r="S229" s="209"/>
      <c r="T229" s="209"/>
      <c r="U229" s="209"/>
      <c r="V229" s="209"/>
      <c r="W229" s="209"/>
      <c r="X229" s="209"/>
      <c r="Y229" s="48"/>
      <c r="Z229" s="48"/>
    </row>
    <row r="230" spans="1:53" ht="16.5" customHeight="1" x14ac:dyDescent="0.25">
      <c r="A230" s="167" t="s">
        <v>279</v>
      </c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52"/>
      <c r="Z230" s="152"/>
    </row>
    <row r="231" spans="1:53" ht="14.25" customHeight="1" x14ac:dyDescent="0.25">
      <c r="A231" s="169" t="s">
        <v>129</v>
      </c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  <c r="X231" s="168"/>
      <c r="Y231" s="151"/>
      <c r="Z231" s="151"/>
    </row>
    <row r="232" spans="1:53" ht="27" customHeight="1" x14ac:dyDescent="0.25">
      <c r="A232" s="54" t="s">
        <v>280</v>
      </c>
      <c r="B232" s="54" t="s">
        <v>281</v>
      </c>
      <c r="C232" s="31">
        <v>4301131019</v>
      </c>
      <c r="D232" s="163">
        <v>4640242180427</v>
      </c>
      <c r="E232" s="162"/>
      <c r="F232" s="155">
        <v>1.8</v>
      </c>
      <c r="G232" s="32">
        <v>1</v>
      </c>
      <c r="H232" s="155">
        <v>1.8</v>
      </c>
      <c r="I232" s="155">
        <v>1.915</v>
      </c>
      <c r="J232" s="32">
        <v>234</v>
      </c>
      <c r="K232" s="32" t="s">
        <v>119</v>
      </c>
      <c r="L232" s="33" t="s">
        <v>64</v>
      </c>
      <c r="M232" s="32">
        <v>180</v>
      </c>
      <c r="N232" s="259" t="s">
        <v>282</v>
      </c>
      <c r="O232" s="161"/>
      <c r="P232" s="161"/>
      <c r="Q232" s="161"/>
      <c r="R232" s="162"/>
      <c r="S232" s="34"/>
      <c r="T232" s="34"/>
      <c r="U232" s="35" t="s">
        <v>65</v>
      </c>
      <c r="V232" s="156">
        <v>0</v>
      </c>
      <c r="W232" s="157">
        <f>IFERROR(IF(V232="","",V232),"")</f>
        <v>0</v>
      </c>
      <c r="X232" s="36">
        <f>IFERROR(IF(V232="","",V232*0.00502),"")</f>
        <v>0</v>
      </c>
      <c r="Y232" s="56"/>
      <c r="Z232" s="57"/>
      <c r="AD232" s="61"/>
      <c r="BA232" s="135" t="s">
        <v>74</v>
      </c>
    </row>
    <row r="233" spans="1:53" x14ac:dyDescent="0.2">
      <c r="A233" s="188"/>
      <c r="B233" s="168"/>
      <c r="C233" s="168"/>
      <c r="D233" s="168"/>
      <c r="E233" s="168"/>
      <c r="F233" s="168"/>
      <c r="G233" s="168"/>
      <c r="H233" s="168"/>
      <c r="I233" s="168"/>
      <c r="J233" s="168"/>
      <c r="K233" s="168"/>
      <c r="L233" s="168"/>
      <c r="M233" s="189"/>
      <c r="N233" s="170" t="s">
        <v>66</v>
      </c>
      <c r="O233" s="171"/>
      <c r="P233" s="171"/>
      <c r="Q233" s="171"/>
      <c r="R233" s="171"/>
      <c r="S233" s="171"/>
      <c r="T233" s="172"/>
      <c r="U233" s="37" t="s">
        <v>65</v>
      </c>
      <c r="V233" s="158">
        <f>IFERROR(SUM(V232:V232),"0")</f>
        <v>0</v>
      </c>
      <c r="W233" s="158">
        <f>IFERROR(SUM(W232:W232),"0")</f>
        <v>0</v>
      </c>
      <c r="X233" s="158">
        <f>IFERROR(IF(X232="",0,X232),"0")</f>
        <v>0</v>
      </c>
      <c r="Y233" s="159"/>
      <c r="Z233" s="159"/>
    </row>
    <row r="234" spans="1:53" x14ac:dyDescent="0.2">
      <c r="A234" s="168"/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89"/>
      <c r="N234" s="170" t="s">
        <v>66</v>
      </c>
      <c r="O234" s="171"/>
      <c r="P234" s="171"/>
      <c r="Q234" s="171"/>
      <c r="R234" s="171"/>
      <c r="S234" s="171"/>
      <c r="T234" s="172"/>
      <c r="U234" s="37" t="s">
        <v>67</v>
      </c>
      <c r="V234" s="158">
        <f>IFERROR(SUMPRODUCT(V232:V232*H232:H232),"0")</f>
        <v>0</v>
      </c>
      <c r="W234" s="158">
        <f>IFERROR(SUMPRODUCT(W232:W232*H232:H232),"0")</f>
        <v>0</v>
      </c>
      <c r="X234" s="37"/>
      <c r="Y234" s="159"/>
      <c r="Z234" s="159"/>
    </row>
    <row r="235" spans="1:53" ht="14.25" customHeight="1" x14ac:dyDescent="0.25">
      <c r="A235" s="169" t="s">
        <v>70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68"/>
      <c r="Y235" s="151"/>
      <c r="Z235" s="151"/>
    </row>
    <row r="236" spans="1:53" ht="27" customHeight="1" x14ac:dyDescent="0.25">
      <c r="A236" s="54" t="s">
        <v>283</v>
      </c>
      <c r="B236" s="54" t="s">
        <v>284</v>
      </c>
      <c r="C236" s="31">
        <v>4301132080</v>
      </c>
      <c r="D236" s="163">
        <v>4640242180397</v>
      </c>
      <c r="E236" s="162"/>
      <c r="F236" s="155">
        <v>1</v>
      </c>
      <c r="G236" s="32">
        <v>6</v>
      </c>
      <c r="H236" s="155">
        <v>6</v>
      </c>
      <c r="I236" s="155">
        <v>6.26</v>
      </c>
      <c r="J236" s="32">
        <v>84</v>
      </c>
      <c r="K236" s="32" t="s">
        <v>63</v>
      </c>
      <c r="L236" s="33" t="s">
        <v>64</v>
      </c>
      <c r="M236" s="32">
        <v>180</v>
      </c>
      <c r="N236" s="237" t="s">
        <v>285</v>
      </c>
      <c r="O236" s="161"/>
      <c r="P236" s="161"/>
      <c r="Q236" s="161"/>
      <c r="R236" s="162"/>
      <c r="S236" s="34"/>
      <c r="T236" s="34"/>
      <c r="U236" s="35" t="s">
        <v>65</v>
      </c>
      <c r="V236" s="156">
        <v>28</v>
      </c>
      <c r="W236" s="157">
        <f>IFERROR(IF(V236="","",V236),"")</f>
        <v>28</v>
      </c>
      <c r="X236" s="36">
        <f>IFERROR(IF(V236="","",V236*0.0155),"")</f>
        <v>0.434</v>
      </c>
      <c r="Y236" s="56"/>
      <c r="Z236" s="57"/>
      <c r="AD236" s="61"/>
      <c r="BA236" s="136" t="s">
        <v>74</v>
      </c>
    </row>
    <row r="237" spans="1:53" x14ac:dyDescent="0.2">
      <c r="A237" s="188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89"/>
      <c r="N237" s="170" t="s">
        <v>66</v>
      </c>
      <c r="O237" s="171"/>
      <c r="P237" s="171"/>
      <c r="Q237" s="171"/>
      <c r="R237" s="171"/>
      <c r="S237" s="171"/>
      <c r="T237" s="172"/>
      <c r="U237" s="37" t="s">
        <v>65</v>
      </c>
      <c r="V237" s="158">
        <f>IFERROR(SUM(V236:V236),"0")</f>
        <v>28</v>
      </c>
      <c r="W237" s="158">
        <f>IFERROR(SUM(W236:W236),"0")</f>
        <v>28</v>
      </c>
      <c r="X237" s="158">
        <f>IFERROR(IF(X236="",0,X236),"0")</f>
        <v>0.434</v>
      </c>
      <c r="Y237" s="159"/>
      <c r="Z237" s="159"/>
    </row>
    <row r="238" spans="1:53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89"/>
      <c r="N238" s="170" t="s">
        <v>66</v>
      </c>
      <c r="O238" s="171"/>
      <c r="P238" s="171"/>
      <c r="Q238" s="171"/>
      <c r="R238" s="171"/>
      <c r="S238" s="171"/>
      <c r="T238" s="172"/>
      <c r="U238" s="37" t="s">
        <v>67</v>
      </c>
      <c r="V238" s="158">
        <f>IFERROR(SUMPRODUCT(V236:V236*H236:H236),"0")</f>
        <v>168</v>
      </c>
      <c r="W238" s="158">
        <f>IFERROR(SUMPRODUCT(W236:W236*H236:H236),"0")</f>
        <v>168</v>
      </c>
      <c r="X238" s="37"/>
      <c r="Y238" s="159"/>
      <c r="Z238" s="159"/>
    </row>
    <row r="239" spans="1:53" ht="14.25" customHeight="1" x14ac:dyDescent="0.25">
      <c r="A239" s="169" t="s">
        <v>149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51"/>
      <c r="Z239" s="151"/>
    </row>
    <row r="240" spans="1:53" ht="27" customHeight="1" x14ac:dyDescent="0.25">
      <c r="A240" s="54" t="s">
        <v>286</v>
      </c>
      <c r="B240" s="54" t="s">
        <v>287</v>
      </c>
      <c r="C240" s="31">
        <v>4301136028</v>
      </c>
      <c r="D240" s="163">
        <v>4640242180304</v>
      </c>
      <c r="E240" s="162"/>
      <c r="F240" s="155">
        <v>2.7</v>
      </c>
      <c r="G240" s="32">
        <v>1</v>
      </c>
      <c r="H240" s="155">
        <v>2.7</v>
      </c>
      <c r="I240" s="155">
        <v>2.8906000000000001</v>
      </c>
      <c r="J240" s="32">
        <v>126</v>
      </c>
      <c r="K240" s="32" t="s">
        <v>73</v>
      </c>
      <c r="L240" s="33" t="s">
        <v>64</v>
      </c>
      <c r="M240" s="32">
        <v>180</v>
      </c>
      <c r="N240" s="275" t="s">
        <v>288</v>
      </c>
      <c r="O240" s="161"/>
      <c r="P240" s="161"/>
      <c r="Q240" s="161"/>
      <c r="R240" s="162"/>
      <c r="S240" s="34"/>
      <c r="T240" s="34"/>
      <c r="U240" s="35" t="s">
        <v>65</v>
      </c>
      <c r="V240" s="156">
        <v>37</v>
      </c>
      <c r="W240" s="157">
        <f>IFERROR(IF(V240="","",V240),"")</f>
        <v>37</v>
      </c>
      <c r="X240" s="36">
        <f>IFERROR(IF(V240="","",V240*0.00936),"")</f>
        <v>0.34632000000000002</v>
      </c>
      <c r="Y240" s="56"/>
      <c r="Z240" s="57"/>
      <c r="AD240" s="61"/>
      <c r="BA240" s="137" t="s">
        <v>74</v>
      </c>
    </row>
    <row r="241" spans="1:53" ht="37.5" customHeight="1" x14ac:dyDescent="0.25">
      <c r="A241" s="54" t="s">
        <v>289</v>
      </c>
      <c r="B241" s="54" t="s">
        <v>290</v>
      </c>
      <c r="C241" s="31">
        <v>4301136027</v>
      </c>
      <c r="D241" s="163">
        <v>4640242180298</v>
      </c>
      <c r="E241" s="162"/>
      <c r="F241" s="155">
        <v>2.7</v>
      </c>
      <c r="G241" s="32">
        <v>1</v>
      </c>
      <c r="H241" s="155">
        <v>2.7</v>
      </c>
      <c r="I241" s="155">
        <v>2.8919999999999999</v>
      </c>
      <c r="J241" s="32">
        <v>126</v>
      </c>
      <c r="K241" s="32" t="s">
        <v>73</v>
      </c>
      <c r="L241" s="33" t="s">
        <v>64</v>
      </c>
      <c r="M241" s="32">
        <v>180</v>
      </c>
      <c r="N241" s="240" t="s">
        <v>291</v>
      </c>
      <c r="O241" s="161"/>
      <c r="P241" s="161"/>
      <c r="Q241" s="161"/>
      <c r="R241" s="162"/>
      <c r="S241" s="34"/>
      <c r="T241" s="34"/>
      <c r="U241" s="35" t="s">
        <v>65</v>
      </c>
      <c r="V241" s="156">
        <v>0</v>
      </c>
      <c r="W241" s="157">
        <f>IFERROR(IF(V241="","",V241),"")</f>
        <v>0</v>
      </c>
      <c r="X241" s="36">
        <f>IFERROR(IF(V241="","",V241*0.00936),"")</f>
        <v>0</v>
      </c>
      <c r="Y241" s="56"/>
      <c r="Z241" s="57"/>
      <c r="AD241" s="61"/>
      <c r="BA241" s="138" t="s">
        <v>74</v>
      </c>
    </row>
    <row r="242" spans="1:53" ht="27" customHeight="1" x14ac:dyDescent="0.25">
      <c r="A242" s="54" t="s">
        <v>292</v>
      </c>
      <c r="B242" s="54" t="s">
        <v>293</v>
      </c>
      <c r="C242" s="31">
        <v>4301136026</v>
      </c>
      <c r="D242" s="163">
        <v>4640242180236</v>
      </c>
      <c r="E242" s="162"/>
      <c r="F242" s="155">
        <v>5</v>
      </c>
      <c r="G242" s="32">
        <v>1</v>
      </c>
      <c r="H242" s="155">
        <v>5</v>
      </c>
      <c r="I242" s="155">
        <v>5.2350000000000003</v>
      </c>
      <c r="J242" s="32">
        <v>84</v>
      </c>
      <c r="K242" s="32" t="s">
        <v>63</v>
      </c>
      <c r="L242" s="33" t="s">
        <v>64</v>
      </c>
      <c r="M242" s="32">
        <v>180</v>
      </c>
      <c r="N242" s="252" t="s">
        <v>294</v>
      </c>
      <c r="O242" s="161"/>
      <c r="P242" s="161"/>
      <c r="Q242" s="161"/>
      <c r="R242" s="162"/>
      <c r="S242" s="34"/>
      <c r="T242" s="34"/>
      <c r="U242" s="35" t="s">
        <v>65</v>
      </c>
      <c r="V242" s="156">
        <v>20</v>
      </c>
      <c r="W242" s="157">
        <f>IFERROR(IF(V242="","",V242),"")</f>
        <v>20</v>
      </c>
      <c r="X242" s="36">
        <f>IFERROR(IF(V242="","",V242*0.0155),"")</f>
        <v>0.31</v>
      </c>
      <c r="Y242" s="56"/>
      <c r="Z242" s="57"/>
      <c r="AD242" s="61"/>
      <c r="BA242" s="139" t="s">
        <v>74</v>
      </c>
    </row>
    <row r="243" spans="1:53" x14ac:dyDescent="0.2">
      <c r="A243" s="18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8"/>
      <c r="M243" s="189"/>
      <c r="N243" s="170" t="s">
        <v>66</v>
      </c>
      <c r="O243" s="171"/>
      <c r="P243" s="171"/>
      <c r="Q243" s="171"/>
      <c r="R243" s="171"/>
      <c r="S243" s="171"/>
      <c r="T243" s="172"/>
      <c r="U243" s="37" t="s">
        <v>65</v>
      </c>
      <c r="V243" s="158">
        <f>IFERROR(SUM(V240:V242),"0")</f>
        <v>57</v>
      </c>
      <c r="W243" s="158">
        <f>IFERROR(SUM(W240:W242),"0")</f>
        <v>57</v>
      </c>
      <c r="X243" s="158">
        <f>IFERROR(IF(X240="",0,X240),"0")+IFERROR(IF(X241="",0,X241),"0")+IFERROR(IF(X242="",0,X242),"0")</f>
        <v>0.65632000000000001</v>
      </c>
      <c r="Y243" s="159"/>
      <c r="Z243" s="159"/>
    </row>
    <row r="244" spans="1:53" x14ac:dyDescent="0.2">
      <c r="A244" s="168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68"/>
      <c r="M244" s="189"/>
      <c r="N244" s="170" t="s">
        <v>66</v>
      </c>
      <c r="O244" s="171"/>
      <c r="P244" s="171"/>
      <c r="Q244" s="171"/>
      <c r="R244" s="171"/>
      <c r="S244" s="171"/>
      <c r="T244" s="172"/>
      <c r="U244" s="37" t="s">
        <v>67</v>
      </c>
      <c r="V244" s="158">
        <f>IFERROR(SUMPRODUCT(V240:V242*H240:H242),"0")</f>
        <v>199.9</v>
      </c>
      <c r="W244" s="158">
        <f>IFERROR(SUMPRODUCT(W240:W242*H240:H242),"0")</f>
        <v>199.9</v>
      </c>
      <c r="X244" s="37"/>
      <c r="Y244" s="159"/>
      <c r="Z244" s="159"/>
    </row>
    <row r="245" spans="1:53" ht="14.25" customHeight="1" x14ac:dyDescent="0.25">
      <c r="A245" s="169" t="s">
        <v>125</v>
      </c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  <c r="X245" s="168"/>
      <c r="Y245" s="151"/>
      <c r="Z245" s="151"/>
    </row>
    <row r="246" spans="1:53" ht="27" customHeight="1" x14ac:dyDescent="0.25">
      <c r="A246" s="54" t="s">
        <v>295</v>
      </c>
      <c r="B246" s="54" t="s">
        <v>296</v>
      </c>
      <c r="C246" s="31">
        <v>4301135191</v>
      </c>
      <c r="D246" s="163">
        <v>4640242180373</v>
      </c>
      <c r="E246" s="162"/>
      <c r="F246" s="155">
        <v>3</v>
      </c>
      <c r="G246" s="32">
        <v>1</v>
      </c>
      <c r="H246" s="155">
        <v>3</v>
      </c>
      <c r="I246" s="155">
        <v>3.1920000000000002</v>
      </c>
      <c r="J246" s="32">
        <v>126</v>
      </c>
      <c r="K246" s="32" t="s">
        <v>73</v>
      </c>
      <c r="L246" s="33" t="s">
        <v>64</v>
      </c>
      <c r="M246" s="32">
        <v>180</v>
      </c>
      <c r="N246" s="314" t="s">
        <v>297</v>
      </c>
      <c r="O246" s="161"/>
      <c r="P246" s="161"/>
      <c r="Q246" s="161"/>
      <c r="R246" s="162"/>
      <c r="S246" s="34"/>
      <c r="T246" s="34"/>
      <c r="U246" s="35" t="s">
        <v>65</v>
      </c>
      <c r="V246" s="156">
        <v>13</v>
      </c>
      <c r="W246" s="157">
        <f t="shared" ref="W246:W254" si="4">IFERROR(IF(V246="","",V246),"")</f>
        <v>13</v>
      </c>
      <c r="X246" s="36">
        <f t="shared" ref="X246:X251" si="5">IFERROR(IF(V246="","",V246*0.00936),"")</f>
        <v>0.12168000000000001</v>
      </c>
      <c r="Y246" s="56"/>
      <c r="Z246" s="57"/>
      <c r="AD246" s="61"/>
      <c r="BA246" s="140" t="s">
        <v>74</v>
      </c>
    </row>
    <row r="247" spans="1:53" ht="27" customHeight="1" x14ac:dyDescent="0.25">
      <c r="A247" s="54" t="s">
        <v>298</v>
      </c>
      <c r="B247" s="54" t="s">
        <v>299</v>
      </c>
      <c r="C247" s="31">
        <v>4301135195</v>
      </c>
      <c r="D247" s="163">
        <v>4640242180366</v>
      </c>
      <c r="E247" s="162"/>
      <c r="F247" s="155">
        <v>3.7</v>
      </c>
      <c r="G247" s="32">
        <v>1</v>
      </c>
      <c r="H247" s="155">
        <v>3.7</v>
      </c>
      <c r="I247" s="155">
        <v>3.8919999999999999</v>
      </c>
      <c r="J247" s="32">
        <v>126</v>
      </c>
      <c r="K247" s="32" t="s">
        <v>73</v>
      </c>
      <c r="L247" s="33" t="s">
        <v>64</v>
      </c>
      <c r="M247" s="32">
        <v>180</v>
      </c>
      <c r="N247" s="328" t="s">
        <v>300</v>
      </c>
      <c r="O247" s="161"/>
      <c r="P247" s="161"/>
      <c r="Q247" s="161"/>
      <c r="R247" s="162"/>
      <c r="S247" s="34"/>
      <c r="T247" s="34"/>
      <c r="U247" s="35" t="s">
        <v>65</v>
      </c>
      <c r="V247" s="156">
        <v>0</v>
      </c>
      <c r="W247" s="157">
        <f t="shared" si="4"/>
        <v>0</v>
      </c>
      <c r="X247" s="36">
        <f t="shared" si="5"/>
        <v>0</v>
      </c>
      <c r="Y247" s="56"/>
      <c r="Z247" s="57"/>
      <c r="AD247" s="61"/>
      <c r="BA247" s="141" t="s">
        <v>74</v>
      </c>
    </row>
    <row r="248" spans="1:53" ht="27" customHeight="1" x14ac:dyDescent="0.25">
      <c r="A248" s="54" t="s">
        <v>301</v>
      </c>
      <c r="B248" s="54" t="s">
        <v>302</v>
      </c>
      <c r="C248" s="31">
        <v>4301135188</v>
      </c>
      <c r="D248" s="163">
        <v>4640242180335</v>
      </c>
      <c r="E248" s="162"/>
      <c r="F248" s="155">
        <v>3.7</v>
      </c>
      <c r="G248" s="32">
        <v>1</v>
      </c>
      <c r="H248" s="155">
        <v>3.7</v>
      </c>
      <c r="I248" s="155">
        <v>3.8919999999999999</v>
      </c>
      <c r="J248" s="32">
        <v>126</v>
      </c>
      <c r="K248" s="32" t="s">
        <v>73</v>
      </c>
      <c r="L248" s="33" t="s">
        <v>64</v>
      </c>
      <c r="M248" s="32">
        <v>180</v>
      </c>
      <c r="N248" s="317" t="s">
        <v>303</v>
      </c>
      <c r="O248" s="161"/>
      <c r="P248" s="161"/>
      <c r="Q248" s="161"/>
      <c r="R248" s="162"/>
      <c r="S248" s="34"/>
      <c r="T248" s="34"/>
      <c r="U248" s="35" t="s">
        <v>65</v>
      </c>
      <c r="V248" s="156">
        <v>0</v>
      </c>
      <c r="W248" s="157">
        <f t="shared" si="4"/>
        <v>0</v>
      </c>
      <c r="X248" s="36">
        <f t="shared" si="5"/>
        <v>0</v>
      </c>
      <c r="Y248" s="56"/>
      <c r="Z248" s="57"/>
      <c r="AD248" s="61"/>
      <c r="BA248" s="142" t="s">
        <v>74</v>
      </c>
    </row>
    <row r="249" spans="1:53" ht="37.5" customHeight="1" x14ac:dyDescent="0.25">
      <c r="A249" s="54" t="s">
        <v>304</v>
      </c>
      <c r="B249" s="54" t="s">
        <v>305</v>
      </c>
      <c r="C249" s="31">
        <v>4301135189</v>
      </c>
      <c r="D249" s="163">
        <v>4640242180342</v>
      </c>
      <c r="E249" s="162"/>
      <c r="F249" s="155">
        <v>3.7</v>
      </c>
      <c r="G249" s="32">
        <v>1</v>
      </c>
      <c r="H249" s="155">
        <v>3.7</v>
      </c>
      <c r="I249" s="155">
        <v>3.8919999999999999</v>
      </c>
      <c r="J249" s="32">
        <v>126</v>
      </c>
      <c r="K249" s="32" t="s">
        <v>73</v>
      </c>
      <c r="L249" s="33" t="s">
        <v>64</v>
      </c>
      <c r="M249" s="32">
        <v>180</v>
      </c>
      <c r="N249" s="333" t="s">
        <v>306</v>
      </c>
      <c r="O249" s="161"/>
      <c r="P249" s="161"/>
      <c r="Q249" s="161"/>
      <c r="R249" s="162"/>
      <c r="S249" s="34"/>
      <c r="T249" s="34"/>
      <c r="U249" s="35" t="s">
        <v>65</v>
      </c>
      <c r="V249" s="156">
        <v>0</v>
      </c>
      <c r="W249" s="157">
        <f t="shared" si="4"/>
        <v>0</v>
      </c>
      <c r="X249" s="36">
        <f t="shared" si="5"/>
        <v>0</v>
      </c>
      <c r="Y249" s="56"/>
      <c r="Z249" s="57"/>
      <c r="AD249" s="61"/>
      <c r="BA249" s="143" t="s">
        <v>74</v>
      </c>
    </row>
    <row r="250" spans="1:53" ht="27" customHeight="1" x14ac:dyDescent="0.25">
      <c r="A250" s="54" t="s">
        <v>307</v>
      </c>
      <c r="B250" s="54" t="s">
        <v>308</v>
      </c>
      <c r="C250" s="31">
        <v>4301135190</v>
      </c>
      <c r="D250" s="163">
        <v>4640242180359</v>
      </c>
      <c r="E250" s="162"/>
      <c r="F250" s="155">
        <v>3.7</v>
      </c>
      <c r="G250" s="32">
        <v>1</v>
      </c>
      <c r="H250" s="155">
        <v>3.7</v>
      </c>
      <c r="I250" s="155">
        <v>3.8919999999999999</v>
      </c>
      <c r="J250" s="32">
        <v>126</v>
      </c>
      <c r="K250" s="32" t="s">
        <v>73</v>
      </c>
      <c r="L250" s="33" t="s">
        <v>64</v>
      </c>
      <c r="M250" s="32">
        <v>180</v>
      </c>
      <c r="N250" s="300" t="s">
        <v>309</v>
      </c>
      <c r="O250" s="161"/>
      <c r="P250" s="161"/>
      <c r="Q250" s="161"/>
      <c r="R250" s="162"/>
      <c r="S250" s="34"/>
      <c r="T250" s="34"/>
      <c r="U250" s="35" t="s">
        <v>65</v>
      </c>
      <c r="V250" s="156">
        <v>0</v>
      </c>
      <c r="W250" s="157">
        <f t="shared" si="4"/>
        <v>0</v>
      </c>
      <c r="X250" s="36">
        <f t="shared" si="5"/>
        <v>0</v>
      </c>
      <c r="Y250" s="56"/>
      <c r="Z250" s="57"/>
      <c r="AD250" s="61"/>
      <c r="BA250" s="144" t="s">
        <v>74</v>
      </c>
    </row>
    <row r="251" spans="1:53" ht="27" customHeight="1" x14ac:dyDescent="0.25">
      <c r="A251" s="54" t="s">
        <v>310</v>
      </c>
      <c r="B251" s="54" t="s">
        <v>311</v>
      </c>
      <c r="C251" s="31">
        <v>4301135192</v>
      </c>
      <c r="D251" s="163">
        <v>4640242180380</v>
      </c>
      <c r="E251" s="162"/>
      <c r="F251" s="155">
        <v>3.7</v>
      </c>
      <c r="G251" s="32">
        <v>1</v>
      </c>
      <c r="H251" s="155">
        <v>3.7</v>
      </c>
      <c r="I251" s="155">
        <v>3.8919999999999999</v>
      </c>
      <c r="J251" s="32">
        <v>126</v>
      </c>
      <c r="K251" s="32" t="s">
        <v>73</v>
      </c>
      <c r="L251" s="33" t="s">
        <v>64</v>
      </c>
      <c r="M251" s="32">
        <v>180</v>
      </c>
      <c r="N251" s="311" t="s">
        <v>312</v>
      </c>
      <c r="O251" s="161"/>
      <c r="P251" s="161"/>
      <c r="Q251" s="161"/>
      <c r="R251" s="162"/>
      <c r="S251" s="34"/>
      <c r="T251" s="34"/>
      <c r="U251" s="35" t="s">
        <v>65</v>
      </c>
      <c r="V251" s="156">
        <v>22</v>
      </c>
      <c r="W251" s="157">
        <f t="shared" si="4"/>
        <v>22</v>
      </c>
      <c r="X251" s="36">
        <f t="shared" si="5"/>
        <v>0.20591999999999999</v>
      </c>
      <c r="Y251" s="56"/>
      <c r="Z251" s="57"/>
      <c r="AD251" s="61"/>
      <c r="BA251" s="145" t="s">
        <v>74</v>
      </c>
    </row>
    <row r="252" spans="1:53" ht="27" customHeight="1" x14ac:dyDescent="0.25">
      <c r="A252" s="54" t="s">
        <v>313</v>
      </c>
      <c r="B252" s="54" t="s">
        <v>314</v>
      </c>
      <c r="C252" s="31">
        <v>4301135186</v>
      </c>
      <c r="D252" s="163">
        <v>4640242180311</v>
      </c>
      <c r="E252" s="162"/>
      <c r="F252" s="155">
        <v>5.5</v>
      </c>
      <c r="G252" s="32">
        <v>1</v>
      </c>
      <c r="H252" s="155">
        <v>5.5</v>
      </c>
      <c r="I252" s="155">
        <v>5.7350000000000003</v>
      </c>
      <c r="J252" s="32">
        <v>84</v>
      </c>
      <c r="K252" s="32" t="s">
        <v>63</v>
      </c>
      <c r="L252" s="33" t="s">
        <v>64</v>
      </c>
      <c r="M252" s="32">
        <v>180</v>
      </c>
      <c r="N252" s="194" t="s">
        <v>315</v>
      </c>
      <c r="O252" s="161"/>
      <c r="P252" s="161"/>
      <c r="Q252" s="161"/>
      <c r="R252" s="162"/>
      <c r="S252" s="34"/>
      <c r="T252" s="34"/>
      <c r="U252" s="35" t="s">
        <v>65</v>
      </c>
      <c r="V252" s="156">
        <v>0</v>
      </c>
      <c r="W252" s="157">
        <f t="shared" si="4"/>
        <v>0</v>
      </c>
      <c r="X252" s="36">
        <f>IFERROR(IF(V252="","",V252*0.0155),"")</f>
        <v>0</v>
      </c>
      <c r="Y252" s="56"/>
      <c r="Z252" s="57"/>
      <c r="AD252" s="61"/>
      <c r="BA252" s="146" t="s">
        <v>74</v>
      </c>
    </row>
    <row r="253" spans="1:53" ht="37.5" customHeight="1" x14ac:dyDescent="0.25">
      <c r="A253" s="54" t="s">
        <v>316</v>
      </c>
      <c r="B253" s="54" t="s">
        <v>317</v>
      </c>
      <c r="C253" s="31">
        <v>4301135187</v>
      </c>
      <c r="D253" s="163">
        <v>4640242180328</v>
      </c>
      <c r="E253" s="162"/>
      <c r="F253" s="155">
        <v>3.5</v>
      </c>
      <c r="G253" s="32">
        <v>1</v>
      </c>
      <c r="H253" s="155">
        <v>3.5</v>
      </c>
      <c r="I253" s="155">
        <v>3.6920000000000002</v>
      </c>
      <c r="J253" s="32">
        <v>126</v>
      </c>
      <c r="K253" s="32" t="s">
        <v>73</v>
      </c>
      <c r="L253" s="33" t="s">
        <v>64</v>
      </c>
      <c r="M253" s="32">
        <v>180</v>
      </c>
      <c r="N253" s="313" t="s">
        <v>318</v>
      </c>
      <c r="O253" s="161"/>
      <c r="P253" s="161"/>
      <c r="Q253" s="161"/>
      <c r="R253" s="162"/>
      <c r="S253" s="34"/>
      <c r="T253" s="34"/>
      <c r="U253" s="35" t="s">
        <v>65</v>
      </c>
      <c r="V253" s="156">
        <v>0</v>
      </c>
      <c r="W253" s="157">
        <f t="shared" si="4"/>
        <v>0</v>
      </c>
      <c r="X253" s="36">
        <f>IFERROR(IF(V253="","",V253*0.00936),"")</f>
        <v>0</v>
      </c>
      <c r="Y253" s="56"/>
      <c r="Z253" s="57"/>
      <c r="AD253" s="61"/>
      <c r="BA253" s="147" t="s">
        <v>74</v>
      </c>
    </row>
    <row r="254" spans="1:53" ht="27" customHeight="1" x14ac:dyDescent="0.25">
      <c r="A254" s="54" t="s">
        <v>319</v>
      </c>
      <c r="B254" s="54" t="s">
        <v>320</v>
      </c>
      <c r="C254" s="31">
        <v>4301135193</v>
      </c>
      <c r="D254" s="163">
        <v>4640242180403</v>
      </c>
      <c r="E254" s="162"/>
      <c r="F254" s="155">
        <v>3</v>
      </c>
      <c r="G254" s="32">
        <v>1</v>
      </c>
      <c r="H254" s="155">
        <v>3</v>
      </c>
      <c r="I254" s="155">
        <v>3.1920000000000002</v>
      </c>
      <c r="J254" s="32">
        <v>126</v>
      </c>
      <c r="K254" s="32" t="s">
        <v>73</v>
      </c>
      <c r="L254" s="33" t="s">
        <v>64</v>
      </c>
      <c r="M254" s="32">
        <v>180</v>
      </c>
      <c r="N254" s="284" t="s">
        <v>321</v>
      </c>
      <c r="O254" s="161"/>
      <c r="P254" s="161"/>
      <c r="Q254" s="161"/>
      <c r="R254" s="162"/>
      <c r="S254" s="34"/>
      <c r="T254" s="34"/>
      <c r="U254" s="35" t="s">
        <v>65</v>
      </c>
      <c r="V254" s="156">
        <v>17</v>
      </c>
      <c r="W254" s="157">
        <f t="shared" si="4"/>
        <v>17</v>
      </c>
      <c r="X254" s="36">
        <f>IFERROR(IF(V254="","",V254*0.00936),"")</f>
        <v>0.15912000000000001</v>
      </c>
      <c r="Y254" s="56"/>
      <c r="Z254" s="57"/>
      <c r="AD254" s="61"/>
      <c r="BA254" s="148" t="s">
        <v>74</v>
      </c>
    </row>
    <row r="255" spans="1:53" x14ac:dyDescent="0.2">
      <c r="A255" s="188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89"/>
      <c r="N255" s="170" t="s">
        <v>66</v>
      </c>
      <c r="O255" s="171"/>
      <c r="P255" s="171"/>
      <c r="Q255" s="171"/>
      <c r="R255" s="171"/>
      <c r="S255" s="171"/>
      <c r="T255" s="172"/>
      <c r="U255" s="37" t="s">
        <v>65</v>
      </c>
      <c r="V255" s="158">
        <f>IFERROR(SUM(V246:V254),"0")</f>
        <v>52</v>
      </c>
      <c r="W255" s="158">
        <f>IFERROR(SUM(W246:W254),"0")</f>
        <v>52</v>
      </c>
      <c r="X255" s="158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0.48672000000000004</v>
      </c>
      <c r="Y255" s="159"/>
      <c r="Z255" s="159"/>
    </row>
    <row r="256" spans="1:53" x14ac:dyDescent="0.2">
      <c r="A256" s="168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89"/>
      <c r="N256" s="170" t="s">
        <v>66</v>
      </c>
      <c r="O256" s="171"/>
      <c r="P256" s="171"/>
      <c r="Q256" s="171"/>
      <c r="R256" s="171"/>
      <c r="S256" s="171"/>
      <c r="T256" s="172"/>
      <c r="U256" s="37" t="s">
        <v>67</v>
      </c>
      <c r="V256" s="158">
        <f>IFERROR(SUMPRODUCT(V246:V254*H246:H254),"0")</f>
        <v>171.4</v>
      </c>
      <c r="W256" s="158">
        <f>IFERROR(SUMPRODUCT(W246:W254*H246:H254),"0")</f>
        <v>171.4</v>
      </c>
      <c r="X256" s="37"/>
      <c r="Y256" s="159"/>
      <c r="Z256" s="159"/>
    </row>
    <row r="257" spans="1:34" ht="15" customHeight="1" x14ac:dyDescent="0.2">
      <c r="A257" s="251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98"/>
      <c r="N257" s="164" t="s">
        <v>322</v>
      </c>
      <c r="O257" s="165"/>
      <c r="P257" s="165"/>
      <c r="Q257" s="165"/>
      <c r="R257" s="165"/>
      <c r="S257" s="165"/>
      <c r="T257" s="166"/>
      <c r="U257" s="37" t="s">
        <v>67</v>
      </c>
      <c r="V257" s="158">
        <f>IFERROR(V24+V33+V41+V47+V58+V64+V69+V75+V86+V93+V101+V107+V112+V120+V125+V131+V136+V142+V146+V151+V159+V164+V171+V176+V181+V187+V192+V200+V205+V211+V217+V223+V228+V234+V238+V244+V256,"0")</f>
        <v>2580.1800000000003</v>
      </c>
      <c r="W257" s="158">
        <f>IFERROR(W24+W33+W41+W47+W58+W64+W69+W75+W86+W93+W101+W107+W112+W120+W125+W131+W136+W142+W146+W151+W159+W164+W171+W176+W181+W187+W192+W200+W205+W211+W217+W223+W228+W234+W238+W244+W256,"0")</f>
        <v>2580.1800000000003</v>
      </c>
      <c r="X257" s="37"/>
      <c r="Y257" s="159"/>
      <c r="Z257" s="159"/>
    </row>
    <row r="258" spans="1:34" x14ac:dyDescent="0.2">
      <c r="A258" s="168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98"/>
      <c r="N258" s="164" t="s">
        <v>323</v>
      </c>
      <c r="O258" s="165"/>
      <c r="P258" s="165"/>
      <c r="Q258" s="165"/>
      <c r="R258" s="165"/>
      <c r="S258" s="165"/>
      <c r="T258" s="166"/>
      <c r="U258" s="37" t="s">
        <v>67</v>
      </c>
      <c r="V258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>2760.6066000000001</v>
      </c>
      <c r="W258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>2760.6066000000001</v>
      </c>
      <c r="X258" s="37"/>
      <c r="Y258" s="159"/>
      <c r="Z258" s="159"/>
    </row>
    <row r="259" spans="1:34" x14ac:dyDescent="0.2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98"/>
      <c r="N259" s="164" t="s">
        <v>324</v>
      </c>
      <c r="O259" s="165"/>
      <c r="P259" s="165"/>
      <c r="Q259" s="165"/>
      <c r="R259" s="165"/>
      <c r="S259" s="165"/>
      <c r="T259" s="166"/>
      <c r="U259" s="37" t="s">
        <v>325</v>
      </c>
      <c r="V259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>6</v>
      </c>
      <c r="W259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>6</v>
      </c>
      <c r="X259" s="37"/>
      <c r="Y259" s="159"/>
      <c r="Z259" s="159"/>
    </row>
    <row r="260" spans="1:34" x14ac:dyDescent="0.2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98"/>
      <c r="N260" s="164" t="s">
        <v>326</v>
      </c>
      <c r="O260" s="165"/>
      <c r="P260" s="165"/>
      <c r="Q260" s="165"/>
      <c r="R260" s="165"/>
      <c r="S260" s="165"/>
      <c r="T260" s="166"/>
      <c r="U260" s="37" t="s">
        <v>67</v>
      </c>
      <c r="V260" s="158">
        <f>GrossWeightTotal+PalletQtyTotal*25</f>
        <v>2910.6066000000001</v>
      </c>
      <c r="W260" s="158">
        <f>GrossWeightTotalR+PalletQtyTotalR*25</f>
        <v>2910.6066000000001</v>
      </c>
      <c r="X260" s="37"/>
      <c r="Y260" s="159"/>
      <c r="Z260" s="159"/>
    </row>
    <row r="261" spans="1:34" x14ac:dyDescent="0.2">
      <c r="A261" s="168"/>
      <c r="B261" s="168"/>
      <c r="C261" s="168"/>
      <c r="D261" s="168"/>
      <c r="E261" s="168"/>
      <c r="F261" s="168"/>
      <c r="G261" s="168"/>
      <c r="H261" s="168"/>
      <c r="I261" s="168"/>
      <c r="J261" s="168"/>
      <c r="K261" s="168"/>
      <c r="L261" s="168"/>
      <c r="M261" s="198"/>
      <c r="N261" s="164" t="s">
        <v>327</v>
      </c>
      <c r="O261" s="165"/>
      <c r="P261" s="165"/>
      <c r="Q261" s="165"/>
      <c r="R261" s="165"/>
      <c r="S261" s="165"/>
      <c r="T261" s="166"/>
      <c r="U261" s="37" t="s">
        <v>325</v>
      </c>
      <c r="V261" s="158">
        <f>IFERROR(V23+V32+V40+V46+V57+V63+V68+V74+V85+V92+V100+V106+V111+V119+V124+V130+V135+V141+V145+V150+V158+V163+V170+V175+V180+V186+V191+V199+V204+V210+V216+V222+V227+V233+V237+V243+V255,"0")</f>
        <v>626</v>
      </c>
      <c r="W261" s="158">
        <f>IFERROR(W23+W32+W40+W46+W57+W63+W68+W74+W85+W92+W100+W106+W111+W119+W124+W130+W135+W141+W145+W150+W158+W163+W170+W175+W180+W186+W191+W199+W204+W210+W216+W222+W227+W233+W237+W243+W255,"0")</f>
        <v>626</v>
      </c>
      <c r="X261" s="37"/>
      <c r="Y261" s="159"/>
      <c r="Z261" s="159"/>
    </row>
    <row r="262" spans="1:34" ht="14.25" customHeight="1" x14ac:dyDescent="0.2">
      <c r="A262" s="168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198"/>
      <c r="N262" s="164" t="s">
        <v>328</v>
      </c>
      <c r="O262" s="165"/>
      <c r="P262" s="165"/>
      <c r="Q262" s="165"/>
      <c r="R262" s="165"/>
      <c r="S262" s="165"/>
      <c r="T262" s="166"/>
      <c r="U262" s="39" t="s">
        <v>329</v>
      </c>
      <c r="V262" s="37"/>
      <c r="W262" s="37"/>
      <c r="X262" s="37">
        <f>IFERROR(X23+X32+X40+X46+X57+X63+X68+X74+X85+X92+X100+X106+X111+X119+X124+X130+X135+X141+X145+X150+X158+X163+X170+X175+X180+X186+X191+X199+X204+X210+X216+X222+X227+X233+X237+X243+X255,"0")</f>
        <v>6.9858400000000005</v>
      </c>
      <c r="Y262" s="159"/>
      <c r="Z262" s="159"/>
    </row>
    <row r="263" spans="1:34" ht="13.5" customHeight="1" thickBot="1" x14ac:dyDescent="0.25"/>
    <row r="264" spans="1:34" ht="27" customHeight="1" thickTop="1" thickBot="1" x14ac:dyDescent="0.25">
      <c r="A264" s="40" t="s">
        <v>330</v>
      </c>
      <c r="B264" s="149" t="s">
        <v>59</v>
      </c>
      <c r="C264" s="178" t="s">
        <v>68</v>
      </c>
      <c r="D264" s="214"/>
      <c r="E264" s="214"/>
      <c r="F264" s="214"/>
      <c r="G264" s="214"/>
      <c r="H264" s="214"/>
      <c r="I264" s="214"/>
      <c r="J264" s="214"/>
      <c r="K264" s="214"/>
      <c r="L264" s="214"/>
      <c r="M264" s="214"/>
      <c r="N264" s="214"/>
      <c r="O264" s="214"/>
      <c r="P264" s="214"/>
      <c r="Q264" s="214"/>
      <c r="R264" s="214"/>
      <c r="S264" s="215"/>
      <c r="T264" s="178" t="s">
        <v>202</v>
      </c>
      <c r="U264" s="214"/>
      <c r="V264" s="215"/>
      <c r="W264" s="178" t="s">
        <v>225</v>
      </c>
      <c r="X264" s="214"/>
      <c r="Y264" s="215"/>
      <c r="Z264" s="178" t="s">
        <v>240</v>
      </c>
      <c r="AA264" s="214"/>
      <c r="AB264" s="214"/>
      <c r="AC264" s="214"/>
      <c r="AD264" s="215"/>
      <c r="AE264" s="149" t="s">
        <v>267</v>
      </c>
      <c r="AF264" s="178" t="s">
        <v>271</v>
      </c>
      <c r="AG264" s="215"/>
      <c r="AH264" s="149" t="s">
        <v>278</v>
      </c>
    </row>
    <row r="265" spans="1:34" ht="14.25" customHeight="1" thickTop="1" x14ac:dyDescent="0.2">
      <c r="A265" s="330" t="s">
        <v>331</v>
      </c>
      <c r="B265" s="178" t="s">
        <v>59</v>
      </c>
      <c r="C265" s="178" t="s">
        <v>69</v>
      </c>
      <c r="D265" s="178" t="s">
        <v>81</v>
      </c>
      <c r="E265" s="178" t="s">
        <v>91</v>
      </c>
      <c r="F265" s="178" t="s">
        <v>98</v>
      </c>
      <c r="G265" s="178" t="s">
        <v>116</v>
      </c>
      <c r="H265" s="178" t="s">
        <v>124</v>
      </c>
      <c r="I265" s="178" t="s">
        <v>128</v>
      </c>
      <c r="J265" s="178" t="s">
        <v>134</v>
      </c>
      <c r="K265" s="150"/>
      <c r="L265" s="178" t="s">
        <v>149</v>
      </c>
      <c r="M265" s="178" t="s">
        <v>156</v>
      </c>
      <c r="N265" s="178" t="s">
        <v>169</v>
      </c>
      <c r="O265" s="178" t="s">
        <v>174</v>
      </c>
      <c r="P265" s="178" t="s">
        <v>177</v>
      </c>
      <c r="Q265" s="178" t="s">
        <v>188</v>
      </c>
      <c r="R265" s="178" t="s">
        <v>191</v>
      </c>
      <c r="S265" s="178" t="s">
        <v>199</v>
      </c>
      <c r="T265" s="178" t="s">
        <v>203</v>
      </c>
      <c r="U265" s="178" t="s">
        <v>208</v>
      </c>
      <c r="V265" s="178" t="s">
        <v>211</v>
      </c>
      <c r="W265" s="178" t="s">
        <v>226</v>
      </c>
      <c r="X265" s="178" t="s">
        <v>231</v>
      </c>
      <c r="Y265" s="178" t="s">
        <v>225</v>
      </c>
      <c r="Z265" s="178" t="s">
        <v>241</v>
      </c>
      <c r="AA265" s="178" t="s">
        <v>244</v>
      </c>
      <c r="AB265" s="178" t="s">
        <v>249</v>
      </c>
      <c r="AC265" s="178" t="s">
        <v>258</v>
      </c>
      <c r="AD265" s="178" t="s">
        <v>262</v>
      </c>
      <c r="AE265" s="178" t="s">
        <v>268</v>
      </c>
      <c r="AF265" s="178" t="s">
        <v>272</v>
      </c>
      <c r="AG265" s="178" t="s">
        <v>275</v>
      </c>
      <c r="AH265" s="178" t="s">
        <v>279</v>
      </c>
    </row>
    <row r="266" spans="1:34" ht="13.5" customHeight="1" thickBot="1" x14ac:dyDescent="0.25">
      <c r="A266" s="331"/>
      <c r="B266" s="179"/>
      <c r="C266" s="179"/>
      <c r="D266" s="179"/>
      <c r="E266" s="179"/>
      <c r="F266" s="179"/>
      <c r="G266" s="179"/>
      <c r="H266" s="179"/>
      <c r="I266" s="179"/>
      <c r="J266" s="179"/>
      <c r="K266" s="150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  <c r="AA266" s="179"/>
      <c r="AB266" s="179"/>
      <c r="AC266" s="179"/>
      <c r="AD266" s="179"/>
      <c r="AE266" s="179"/>
      <c r="AF266" s="179"/>
      <c r="AG266" s="179"/>
      <c r="AH266" s="179"/>
    </row>
    <row r="267" spans="1:34" ht="18" customHeight="1" thickTop="1" thickBot="1" x14ac:dyDescent="0.25">
      <c r="A267" s="40" t="s">
        <v>332</v>
      </c>
      <c r="B267" s="46">
        <f>IFERROR(V22*H22,"0")</f>
        <v>0</v>
      </c>
      <c r="C267" s="46">
        <f>IFERROR(V28*H28,"0")+IFERROR(V29*H29,"0")+IFERROR(V30*H30,"0")+IFERROR(V31*H31,"0")</f>
        <v>15</v>
      </c>
      <c r="D267" s="46">
        <f>IFERROR(V36*H36,"0")+IFERROR(V37*H37,"0")+IFERROR(V38*H38,"0")+IFERROR(V39*H39,"0")</f>
        <v>30</v>
      </c>
      <c r="E267" s="46">
        <f>IFERROR(V44*H44,"0")+IFERROR(V45*H45,"0")</f>
        <v>33.6</v>
      </c>
      <c r="F267" s="46">
        <f>IFERROR(V50*H50,"0")+IFERROR(V51*H51,"0")+IFERROR(V52*H52,"0")+IFERROR(V53*H53,"0")+IFERROR(V54*H54,"0")+IFERROR(V55*H55,"0")+IFERROR(V56*H56,"0")</f>
        <v>193.44</v>
      </c>
      <c r="G267" s="46">
        <f>IFERROR(V61*H61,"0")+IFERROR(V62*H62,"0")</f>
        <v>500</v>
      </c>
      <c r="H267" s="46">
        <f>IFERROR(V67*H67,"0")</f>
        <v>0</v>
      </c>
      <c r="I267" s="46">
        <f>IFERROR(V72*H72,"0")+IFERROR(V73*H73,"0")</f>
        <v>25.200000000000003</v>
      </c>
      <c r="J267" s="46">
        <f>IFERROR(V78*H78,"0")+IFERROR(V79*H79,"0")+IFERROR(V80*H80,"0")+IFERROR(V81*H81,"0")+IFERROR(V82*H82,"0")+IFERROR(V83*H83,"0")+IFERROR(V84*H84,"0")</f>
        <v>50.4</v>
      </c>
      <c r="K267" s="150"/>
      <c r="L267" s="46">
        <f>IFERROR(V89*H89,"0")+IFERROR(V90*H90,"0")+IFERROR(V91*H91,"0")</f>
        <v>16.04</v>
      </c>
      <c r="M267" s="46">
        <f>IFERROR(V96*H96,"0")+IFERROR(V97*H97,"0")+IFERROR(V98*H98,"0")+IFERROR(V99*H99,"0")</f>
        <v>170.24</v>
      </c>
      <c r="N267" s="46">
        <f>IFERROR(V104*H104,"0")+IFERROR(V105*H105,"0")</f>
        <v>111</v>
      </c>
      <c r="O267" s="46">
        <f>IFERROR(V110*H110,"0")</f>
        <v>9</v>
      </c>
      <c r="P267" s="46">
        <f>IFERROR(V115*H115,"0")+IFERROR(V116*H116,"0")+IFERROR(V117*H117,"0")+IFERROR(V118*H118,"0")</f>
        <v>27</v>
      </c>
      <c r="Q267" s="46">
        <f>IFERROR(V123*H123,"0")</f>
        <v>0</v>
      </c>
      <c r="R267" s="46">
        <f>IFERROR(V128*H128,"0")+IFERROR(V129*H129,"0")</f>
        <v>0</v>
      </c>
      <c r="S267" s="46">
        <f>IFERROR(V134*H134,"0")</f>
        <v>0</v>
      </c>
      <c r="T267" s="46">
        <f>IFERROR(V140*H140,"0")+IFERROR(V144*H144,"0")</f>
        <v>151.19999999999999</v>
      </c>
      <c r="U267" s="46">
        <f>IFERROR(V149*H149,"0")</f>
        <v>0</v>
      </c>
      <c r="V267" s="46">
        <f>IFERROR(V154*H154,"0")+IFERROR(V155*H155,"0")+IFERROR(V156*H156,"0")+IFERROR(V157*H157,"0")+IFERROR(V161*H161,"0")+IFERROR(V162*H162,"0")</f>
        <v>400</v>
      </c>
      <c r="W267" s="46">
        <f>IFERROR(V168*H168,"0")+IFERROR(V169*H169,"0")</f>
        <v>51</v>
      </c>
      <c r="X267" s="46">
        <f>IFERROR(V174*H174,"0")</f>
        <v>0</v>
      </c>
      <c r="Y267" s="46">
        <f>IFERROR(V179*H179,"0")</f>
        <v>0</v>
      </c>
      <c r="Z267" s="46">
        <f>IFERROR(V185*H185,"0")</f>
        <v>28</v>
      </c>
      <c r="AA267" s="46">
        <f>IFERROR(V190*H190,"0")</f>
        <v>0</v>
      </c>
      <c r="AB267" s="46">
        <f>IFERROR(V195*H195,"0")+IFERROR(V196*H196,"0")+IFERROR(V197*H197,"0")+IFERROR(V198*H198,"0")</f>
        <v>222.56</v>
      </c>
      <c r="AC267" s="46">
        <f>IFERROR(V203*H203,"0")</f>
        <v>0</v>
      </c>
      <c r="AD267" s="46">
        <f>IFERROR(V208*H208,"0")+IFERROR(V209*H209,"0")</f>
        <v>7.2</v>
      </c>
      <c r="AE267" s="46">
        <f>IFERROR(V215*H215,"0")</f>
        <v>0</v>
      </c>
      <c r="AF267" s="46">
        <f>IFERROR(V221*H221,"0")</f>
        <v>0</v>
      </c>
      <c r="AG267" s="46">
        <f>IFERROR(V226*H226,"0")</f>
        <v>0</v>
      </c>
      <c r="AH267" s="46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>539.29999999999995</v>
      </c>
    </row>
    <row r="268" spans="1:34" ht="13.5" customHeight="1" thickTop="1" x14ac:dyDescent="0.2">
      <c r="C268" s="150"/>
    </row>
    <row r="269" spans="1:34" ht="19.5" customHeight="1" x14ac:dyDescent="0.2">
      <c r="A269" s="58" t="s">
        <v>333</v>
      </c>
      <c r="B269" s="58" t="s">
        <v>334</v>
      </c>
      <c r="C269" s="58" t="s">
        <v>335</v>
      </c>
    </row>
    <row r="270" spans="1:34" x14ac:dyDescent="0.2">
      <c r="A270" s="59">
        <f>SUMPRODUCT(--(BA:BA="ЗПФ"),--(U:U="кор"),H:H,W:W)+SUMPRODUCT(--(BA:BA="ЗПФ"),--(U:U="кг"),W:W)</f>
        <v>1551.4400000000003</v>
      </c>
      <c r="B270" s="60">
        <f>SUMPRODUCT(--(BA:BA="ПГП"),--(U:U="кор"),H:H,W:W)+SUMPRODUCT(--(BA:BA="ПГП"),--(U:U="кг"),W:W)</f>
        <v>1028.74</v>
      </c>
      <c r="C270" s="60">
        <f>SUMPRODUCT(--(BA:BA="КИЗ"),--(U:U="кор"),H:H,W:W)+SUMPRODUCT(--(BA:BA="КИЗ"),--(U:U="кг"),W:W)</f>
        <v>0</v>
      </c>
    </row>
  </sheetData>
  <sheetProtection algorithmName="SHA-512" hashValue="FEOQDX8420rTePLxEsBkU/lMcgxzzzyA159I2Cd7kU3ox5TYrAT2cgkB4Kg1mvXg0zJBnszfA1UPSuSbzAOHRA==" saltValue="8QEn5YXQATwnwflhp2heP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72">
    <mergeCell ref="A265:A266"/>
    <mergeCell ref="N84:R84"/>
    <mergeCell ref="N249:R249"/>
    <mergeCell ref="A199:M200"/>
    <mergeCell ref="P1:R1"/>
    <mergeCell ref="D17:E18"/>
    <mergeCell ref="V17:V18"/>
    <mergeCell ref="A138:X138"/>
    <mergeCell ref="X17:X18"/>
    <mergeCell ref="D123:E123"/>
    <mergeCell ref="A132:X132"/>
    <mergeCell ref="D250:E250"/>
    <mergeCell ref="D50:E50"/>
    <mergeCell ref="D110:E110"/>
    <mergeCell ref="D44:E44"/>
    <mergeCell ref="N79:R79"/>
    <mergeCell ref="A186:M187"/>
    <mergeCell ref="R5:S5"/>
    <mergeCell ref="N83:R83"/>
    <mergeCell ref="N154:R154"/>
    <mergeCell ref="AB265:AB266"/>
    <mergeCell ref="AD265:AD266"/>
    <mergeCell ref="V265:V266"/>
    <mergeCell ref="N91:R91"/>
    <mergeCell ref="N156:R156"/>
    <mergeCell ref="A137:X137"/>
    <mergeCell ref="N74:T74"/>
    <mergeCell ref="S17:T17"/>
    <mergeCell ref="Y17:Y18"/>
    <mergeCell ref="A139:X139"/>
    <mergeCell ref="A8:C8"/>
    <mergeCell ref="N163:T163"/>
    <mergeCell ref="N101:T101"/>
    <mergeCell ref="D97:E97"/>
    <mergeCell ref="A204:M205"/>
    <mergeCell ref="A10:C10"/>
    <mergeCell ref="A43:X43"/>
    <mergeCell ref="N247:R247"/>
    <mergeCell ref="A141:M142"/>
    <mergeCell ref="N38:R38"/>
    <mergeCell ref="N72:R72"/>
    <mergeCell ref="O5:P5"/>
    <mergeCell ref="N248:R248"/>
    <mergeCell ref="F17:F18"/>
    <mergeCell ref="D242:E242"/>
    <mergeCell ref="N86:T86"/>
    <mergeCell ref="N257:T257"/>
    <mergeCell ref="N185:R185"/>
    <mergeCell ref="A135:M136"/>
    <mergeCell ref="A188:X188"/>
    <mergeCell ref="A126:X126"/>
    <mergeCell ref="N150:T150"/>
    <mergeCell ref="A109:X109"/>
    <mergeCell ref="N255:T255"/>
    <mergeCell ref="A13:L13"/>
    <mergeCell ref="A19:X19"/>
    <mergeCell ref="D196:E196"/>
    <mergeCell ref="A15:L15"/>
    <mergeCell ref="N23:T23"/>
    <mergeCell ref="A48:X48"/>
    <mergeCell ref="N90:R90"/>
    <mergeCell ref="N181:T181"/>
    <mergeCell ref="D54:E54"/>
    <mergeCell ref="J9:L9"/>
    <mergeCell ref="AC265:AC266"/>
    <mergeCell ref="N209:R209"/>
    <mergeCell ref="F5:G5"/>
    <mergeCell ref="A14:L14"/>
    <mergeCell ref="N251:R251"/>
    <mergeCell ref="L265:L266"/>
    <mergeCell ref="N265:N266"/>
    <mergeCell ref="N82:R82"/>
    <mergeCell ref="N253:R253"/>
    <mergeCell ref="T11:U11"/>
    <mergeCell ref="D221:E221"/>
    <mergeCell ref="A121:X121"/>
    <mergeCell ref="A167:X167"/>
    <mergeCell ref="N58:T58"/>
    <mergeCell ref="N33:T33"/>
    <mergeCell ref="D29:E29"/>
    <mergeCell ref="N244:T244"/>
    <mergeCell ref="A225:X225"/>
    <mergeCell ref="D252:E252"/>
    <mergeCell ref="A40:M41"/>
    <mergeCell ref="D247:E247"/>
    <mergeCell ref="A177:X177"/>
    <mergeCell ref="T265:T266"/>
    <mergeCell ref="N246:R246"/>
    <mergeCell ref="J265:J266"/>
    <mergeCell ref="M17:M18"/>
    <mergeCell ref="N67:R67"/>
    <mergeCell ref="N131:T131"/>
    <mergeCell ref="N223:T223"/>
    <mergeCell ref="O8:P8"/>
    <mergeCell ref="A130:M131"/>
    <mergeCell ref="N196:R196"/>
    <mergeCell ref="A68:M69"/>
    <mergeCell ref="D226:E226"/>
    <mergeCell ref="N198:R198"/>
    <mergeCell ref="D241:E241"/>
    <mergeCell ref="D10:E10"/>
    <mergeCell ref="F10:G10"/>
    <mergeCell ref="N110:R110"/>
    <mergeCell ref="D99:E99"/>
    <mergeCell ref="A108:X108"/>
    <mergeCell ref="N205:T205"/>
    <mergeCell ref="A12:L12"/>
    <mergeCell ref="A214:X214"/>
    <mergeCell ref="A189:X189"/>
    <mergeCell ref="N142:T142"/>
    <mergeCell ref="N37:R37"/>
    <mergeCell ref="D249:E249"/>
    <mergeCell ref="AF265:AF266"/>
    <mergeCell ref="N117:R117"/>
    <mergeCell ref="A71:X71"/>
    <mergeCell ref="D154:E154"/>
    <mergeCell ref="N204:T204"/>
    <mergeCell ref="N61:R61"/>
    <mergeCell ref="A85:M86"/>
    <mergeCell ref="A184:X184"/>
    <mergeCell ref="N75:T75"/>
    <mergeCell ref="A165:X165"/>
    <mergeCell ref="N200:T200"/>
    <mergeCell ref="A173:X173"/>
    <mergeCell ref="A229:X229"/>
    <mergeCell ref="M265:M266"/>
    <mergeCell ref="A77:X77"/>
    <mergeCell ref="A148:X148"/>
    <mergeCell ref="A180:M181"/>
    <mergeCell ref="N208:R208"/>
    <mergeCell ref="A111:M112"/>
    <mergeCell ref="N250:R250"/>
    <mergeCell ref="A119:M120"/>
    <mergeCell ref="N210:T210"/>
    <mergeCell ref="D84:E84"/>
    <mergeCell ref="D155:E155"/>
    <mergeCell ref="B265:B266"/>
    <mergeCell ref="D83:E83"/>
    <mergeCell ref="D265:D266"/>
    <mergeCell ref="N176:T176"/>
    <mergeCell ref="N64:T64"/>
    <mergeCell ref="N120:T120"/>
    <mergeCell ref="A94:X94"/>
    <mergeCell ref="N191:T191"/>
    <mergeCell ref="N57:T57"/>
    <mergeCell ref="A87:X87"/>
    <mergeCell ref="A218:X218"/>
    <mergeCell ref="A193:X193"/>
    <mergeCell ref="D80:E80"/>
    <mergeCell ref="N222:T222"/>
    <mergeCell ref="A233:M234"/>
    <mergeCell ref="A227:M228"/>
    <mergeCell ref="N203:R203"/>
    <mergeCell ref="D149:E149"/>
    <mergeCell ref="N217:T217"/>
    <mergeCell ref="N105:R105"/>
    <mergeCell ref="A239:X239"/>
    <mergeCell ref="A95:X95"/>
    <mergeCell ref="N192:T192"/>
    <mergeCell ref="N228:T228"/>
    <mergeCell ref="H1:O1"/>
    <mergeCell ref="O9:P9"/>
    <mergeCell ref="N22:R22"/>
    <mergeCell ref="A237:M238"/>
    <mergeCell ref="A76:X76"/>
    <mergeCell ref="Z17:Z18"/>
    <mergeCell ref="N100:T100"/>
    <mergeCell ref="A32:M33"/>
    <mergeCell ref="N125:T125"/>
    <mergeCell ref="N162:R162"/>
    <mergeCell ref="G17:G18"/>
    <mergeCell ref="H10:L10"/>
    <mergeCell ref="N53:R53"/>
    <mergeCell ref="A26:X26"/>
    <mergeCell ref="A9:C9"/>
    <mergeCell ref="O12:P12"/>
    <mergeCell ref="D6:L6"/>
    <mergeCell ref="O13:P13"/>
    <mergeCell ref="D22:E22"/>
    <mergeCell ref="N51:R51"/>
    <mergeCell ref="N63:T63"/>
    <mergeCell ref="A219:X219"/>
    <mergeCell ref="D215:E215"/>
    <mergeCell ref="D105:E105"/>
    <mergeCell ref="E265:E266"/>
    <mergeCell ref="N186:T186"/>
    <mergeCell ref="D203:E203"/>
    <mergeCell ref="N97:R97"/>
    <mergeCell ref="D140:E140"/>
    <mergeCell ref="N96:R96"/>
    <mergeCell ref="H17:H18"/>
    <mergeCell ref="N161:R161"/>
    <mergeCell ref="A42:X42"/>
    <mergeCell ref="D198:E198"/>
    <mergeCell ref="A213:X213"/>
    <mergeCell ref="N175:T175"/>
    <mergeCell ref="N98:R98"/>
    <mergeCell ref="N41:T41"/>
    <mergeCell ref="N112:T112"/>
    <mergeCell ref="N106:T106"/>
    <mergeCell ref="A152:X152"/>
    <mergeCell ref="N123:R123"/>
    <mergeCell ref="D39:E39"/>
    <mergeCell ref="N107:T107"/>
    <mergeCell ref="D89:E89"/>
    <mergeCell ref="N254:R254"/>
    <mergeCell ref="N45:R45"/>
    <mergeCell ref="A70:X70"/>
    <mergeCell ref="AH265:AH266"/>
    <mergeCell ref="N140:R140"/>
    <mergeCell ref="A21:X21"/>
    <mergeCell ref="N232:R232"/>
    <mergeCell ref="D248:E248"/>
    <mergeCell ref="D104:E104"/>
    <mergeCell ref="A113:X113"/>
    <mergeCell ref="T6:U9"/>
    <mergeCell ref="N169:R169"/>
    <mergeCell ref="D185:E185"/>
    <mergeCell ref="Z264:AD264"/>
    <mergeCell ref="A194:X194"/>
    <mergeCell ref="N85:T85"/>
    <mergeCell ref="N256:T256"/>
    <mergeCell ref="N29:R29"/>
    <mergeCell ref="N31:R31"/>
    <mergeCell ref="N151:T151"/>
    <mergeCell ref="AG265:AG266"/>
    <mergeCell ref="A34:X34"/>
    <mergeCell ref="N180:T180"/>
    <mergeCell ref="N168:R168"/>
    <mergeCell ref="A49:X49"/>
    <mergeCell ref="N89:R89"/>
    <mergeCell ref="P265:P266"/>
    <mergeCell ref="AE265:AE266"/>
    <mergeCell ref="A103:X103"/>
    <mergeCell ref="Y265:Y266"/>
    <mergeCell ref="N259:T259"/>
    <mergeCell ref="T5:U5"/>
    <mergeCell ref="N174:R174"/>
    <mergeCell ref="D190:E190"/>
    <mergeCell ref="U17:U18"/>
    <mergeCell ref="D246:E246"/>
    <mergeCell ref="N261:T261"/>
    <mergeCell ref="N40:T40"/>
    <mergeCell ref="D36:E36"/>
    <mergeCell ref="A216:M217"/>
    <mergeCell ref="D7:L7"/>
    <mergeCell ref="A158:M159"/>
    <mergeCell ref="A74:M75"/>
    <mergeCell ref="N115:R115"/>
    <mergeCell ref="A145:M146"/>
    <mergeCell ref="D61:E61"/>
    <mergeCell ref="D254:E254"/>
    <mergeCell ref="A210:M211"/>
    <mergeCell ref="A46:M47"/>
    <mergeCell ref="N179:R179"/>
    <mergeCell ref="N240:R240"/>
    <mergeCell ref="AF264:AG264"/>
    <mergeCell ref="N227:T227"/>
    <mergeCell ref="D179:E179"/>
    <mergeCell ref="N73:R73"/>
    <mergeCell ref="N164:T164"/>
    <mergeCell ref="A17:A18"/>
    <mergeCell ref="K17:K18"/>
    <mergeCell ref="A20:X20"/>
    <mergeCell ref="C17:C18"/>
    <mergeCell ref="D37:E37"/>
    <mergeCell ref="D168:E168"/>
    <mergeCell ref="D118:E118"/>
    <mergeCell ref="A127:X127"/>
    <mergeCell ref="D161:E161"/>
    <mergeCell ref="A114:X114"/>
    <mergeCell ref="D232:E232"/>
    <mergeCell ref="N238:T238"/>
    <mergeCell ref="D38:E38"/>
    <mergeCell ref="D169:E169"/>
    <mergeCell ref="A178:X178"/>
    <mergeCell ref="N146:T146"/>
    <mergeCell ref="A257:M262"/>
    <mergeCell ref="D96:E96"/>
    <mergeCell ref="N242:R242"/>
    <mergeCell ref="AD17:AD18"/>
    <mergeCell ref="N80:R80"/>
    <mergeCell ref="N55:R55"/>
    <mergeCell ref="D115:E115"/>
    <mergeCell ref="A172:X172"/>
    <mergeCell ref="N69:T69"/>
    <mergeCell ref="D90:E90"/>
    <mergeCell ref="A25:X25"/>
    <mergeCell ref="N158:T158"/>
    <mergeCell ref="N135:T135"/>
    <mergeCell ref="D52:E52"/>
    <mergeCell ref="A124:M125"/>
    <mergeCell ref="D116:E116"/>
    <mergeCell ref="D91:E91"/>
    <mergeCell ref="N141:T141"/>
    <mergeCell ref="D162:E162"/>
    <mergeCell ref="D156:E156"/>
    <mergeCell ref="A35:X35"/>
    <mergeCell ref="A102:X102"/>
    <mergeCell ref="N136:T136"/>
    <mergeCell ref="D157:E157"/>
    <mergeCell ref="A166:X166"/>
    <mergeCell ref="N99:R99"/>
    <mergeCell ref="N44:R44"/>
    <mergeCell ref="X265:X266"/>
    <mergeCell ref="Z265:Z266"/>
    <mergeCell ref="T12:U12"/>
    <mergeCell ref="R265:R266"/>
    <mergeCell ref="T264:V264"/>
    <mergeCell ref="D72:E72"/>
    <mergeCell ref="A57:M58"/>
    <mergeCell ref="A23:M24"/>
    <mergeCell ref="N78:R78"/>
    <mergeCell ref="N149:R149"/>
    <mergeCell ref="A201:X201"/>
    <mergeCell ref="N241:R241"/>
    <mergeCell ref="N92:T92"/>
    <mergeCell ref="N118:R118"/>
    <mergeCell ref="O265:O266"/>
    <mergeCell ref="W265:W266"/>
    <mergeCell ref="Q265:Q266"/>
    <mergeCell ref="W264:Y264"/>
    <mergeCell ref="N15:R16"/>
    <mergeCell ref="A231:X231"/>
    <mergeCell ref="N233:T233"/>
    <mergeCell ref="A245:X245"/>
    <mergeCell ref="D251:E251"/>
    <mergeCell ref="N215:R215"/>
    <mergeCell ref="D1:F1"/>
    <mergeCell ref="A220:X220"/>
    <mergeCell ref="J17:J18"/>
    <mergeCell ref="D82:E82"/>
    <mergeCell ref="L17:L18"/>
    <mergeCell ref="D240:E240"/>
    <mergeCell ref="N226:R226"/>
    <mergeCell ref="A191:M192"/>
    <mergeCell ref="N17:R18"/>
    <mergeCell ref="N129:R129"/>
    <mergeCell ref="O6:P6"/>
    <mergeCell ref="N134:R134"/>
    <mergeCell ref="N50:R50"/>
    <mergeCell ref="N221:R221"/>
    <mergeCell ref="D31:E31"/>
    <mergeCell ref="N236:R236"/>
    <mergeCell ref="N145:T145"/>
    <mergeCell ref="A235:X235"/>
    <mergeCell ref="I17:I18"/>
    <mergeCell ref="N237:T237"/>
    <mergeCell ref="O11:P11"/>
    <mergeCell ref="A6:C6"/>
    <mergeCell ref="A5:C5"/>
    <mergeCell ref="D9:E9"/>
    <mergeCell ref="D8:L8"/>
    <mergeCell ref="N39:R39"/>
    <mergeCell ref="G265:G266"/>
    <mergeCell ref="D209:E209"/>
    <mergeCell ref="I265:I266"/>
    <mergeCell ref="N116:R116"/>
    <mergeCell ref="N130:T130"/>
    <mergeCell ref="N68:T68"/>
    <mergeCell ref="N46:T46"/>
    <mergeCell ref="A255:M256"/>
    <mergeCell ref="F9:G9"/>
    <mergeCell ref="N190:R190"/>
    <mergeCell ref="D62:E62"/>
    <mergeCell ref="D56:E56"/>
    <mergeCell ref="A202:X202"/>
    <mergeCell ref="N93:T93"/>
    <mergeCell ref="A63:M64"/>
    <mergeCell ref="N170:T170"/>
    <mergeCell ref="D51:E51"/>
    <mergeCell ref="A60:X60"/>
    <mergeCell ref="N262:T262"/>
    <mergeCell ref="A92:M93"/>
    <mergeCell ref="N199:T199"/>
    <mergeCell ref="C265:C266"/>
    <mergeCell ref="N2:U3"/>
    <mergeCell ref="D79:E79"/>
    <mergeCell ref="A88:X88"/>
    <mergeCell ref="BA17:BA18"/>
    <mergeCell ref="D144:E144"/>
    <mergeCell ref="A153:X153"/>
    <mergeCell ref="F265:F266"/>
    <mergeCell ref="D81:E81"/>
    <mergeCell ref="N187:T187"/>
    <mergeCell ref="D208:E208"/>
    <mergeCell ref="AA17:AC18"/>
    <mergeCell ref="A212:X212"/>
    <mergeCell ref="A27:X27"/>
    <mergeCell ref="N124:T124"/>
    <mergeCell ref="N216:T216"/>
    <mergeCell ref="N62:R62"/>
    <mergeCell ref="N47:T47"/>
    <mergeCell ref="A163:M164"/>
    <mergeCell ref="A150:M151"/>
    <mergeCell ref="D28:E28"/>
    <mergeCell ref="A100:M101"/>
    <mergeCell ref="A230:X230"/>
    <mergeCell ref="N128:R128"/>
    <mergeCell ref="A143:X143"/>
    <mergeCell ref="AA265:AA266"/>
    <mergeCell ref="D197:E197"/>
    <mergeCell ref="N32:T32"/>
    <mergeCell ref="D53:E53"/>
    <mergeCell ref="A206:X206"/>
    <mergeCell ref="N159:T159"/>
    <mergeCell ref="D253:E253"/>
    <mergeCell ref="A122:X122"/>
    <mergeCell ref="A224:X224"/>
    <mergeCell ref="A175:M176"/>
    <mergeCell ref="A106:M107"/>
    <mergeCell ref="A59:X59"/>
    <mergeCell ref="D129:E129"/>
    <mergeCell ref="A170:M171"/>
    <mergeCell ref="N36:R36"/>
    <mergeCell ref="D236:E236"/>
    <mergeCell ref="D117:E117"/>
    <mergeCell ref="D55:E55"/>
    <mergeCell ref="N195:R195"/>
    <mergeCell ref="D67:E67"/>
    <mergeCell ref="N111:T111"/>
    <mergeCell ref="A207:X207"/>
    <mergeCell ref="A182:X182"/>
    <mergeCell ref="H265:H266"/>
    <mergeCell ref="S265:S266"/>
    <mergeCell ref="U265:U266"/>
    <mergeCell ref="N30:R30"/>
    <mergeCell ref="D98:E98"/>
    <mergeCell ref="D73:E73"/>
    <mergeCell ref="H5:L5"/>
    <mergeCell ref="N104:R104"/>
    <mergeCell ref="B17:B18"/>
    <mergeCell ref="N54:R54"/>
    <mergeCell ref="A222:M223"/>
    <mergeCell ref="A66:X66"/>
    <mergeCell ref="N81:R81"/>
    <mergeCell ref="N56:R56"/>
    <mergeCell ref="T10:U10"/>
    <mergeCell ref="N252:R252"/>
    <mergeCell ref="D195:E195"/>
    <mergeCell ref="A160:X160"/>
    <mergeCell ref="W17:W18"/>
    <mergeCell ref="R6:S9"/>
    <mergeCell ref="D30:E30"/>
    <mergeCell ref="D5:E5"/>
    <mergeCell ref="N197:R197"/>
    <mergeCell ref="C264:S264"/>
    <mergeCell ref="N119:T119"/>
    <mergeCell ref="N144:R144"/>
    <mergeCell ref="D174:E174"/>
    <mergeCell ref="N258:T258"/>
    <mergeCell ref="A183:X183"/>
    <mergeCell ref="A133:X133"/>
    <mergeCell ref="N24:T24"/>
    <mergeCell ref="D45:E45"/>
    <mergeCell ref="H9:I9"/>
    <mergeCell ref="N260:T260"/>
    <mergeCell ref="N155:R155"/>
    <mergeCell ref="N234:T234"/>
    <mergeCell ref="N157:R157"/>
    <mergeCell ref="D78:E78"/>
    <mergeCell ref="D134:E134"/>
    <mergeCell ref="A147:X147"/>
    <mergeCell ref="N171:T171"/>
    <mergeCell ref="N28:R28"/>
    <mergeCell ref="A65:X65"/>
    <mergeCell ref="N211:T211"/>
    <mergeCell ref="O10:P10"/>
    <mergeCell ref="A243:M244"/>
    <mergeCell ref="N52:R52"/>
    <mergeCell ref="D128:E128"/>
    <mergeCell ref="N243:T24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336</v>
      </c>
      <c r="H1" s="52"/>
    </row>
    <row r="3" spans="2:8" x14ac:dyDescent="0.2">
      <c r="B3" s="47" t="s">
        <v>337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338</v>
      </c>
      <c r="D6" s="47" t="s">
        <v>339</v>
      </c>
      <c r="E6" s="47"/>
    </row>
    <row r="8" spans="2:8" x14ac:dyDescent="0.2">
      <c r="B8" s="47" t="s">
        <v>18</v>
      </c>
      <c r="C8" s="47" t="s">
        <v>338</v>
      </c>
      <c r="D8" s="47"/>
      <c r="E8" s="47"/>
    </row>
    <row r="10" spans="2:8" x14ac:dyDescent="0.2">
      <c r="B10" s="47" t="s">
        <v>340</v>
      </c>
      <c r="C10" s="47"/>
      <c r="D10" s="47"/>
      <c r="E10" s="47"/>
    </row>
    <row r="11" spans="2:8" x14ac:dyDescent="0.2">
      <c r="B11" s="47" t="s">
        <v>341</v>
      </c>
      <c r="C11" s="47"/>
      <c r="D11" s="47"/>
      <c r="E11" s="47"/>
    </row>
    <row r="12" spans="2:8" x14ac:dyDescent="0.2">
      <c r="B12" s="47" t="s">
        <v>342</v>
      </c>
      <c r="C12" s="47"/>
      <c r="D12" s="47"/>
      <c r="E12" s="47"/>
    </row>
    <row r="13" spans="2:8" x14ac:dyDescent="0.2">
      <c r="B13" s="47" t="s">
        <v>343</v>
      </c>
      <c r="C13" s="47"/>
      <c r="D13" s="47"/>
      <c r="E13" s="47"/>
    </row>
    <row r="14" spans="2:8" x14ac:dyDescent="0.2">
      <c r="B14" s="47" t="s">
        <v>344</v>
      </c>
      <c r="C14" s="47"/>
      <c r="D14" s="47"/>
      <c r="E14" s="47"/>
    </row>
    <row r="15" spans="2:8" x14ac:dyDescent="0.2">
      <c r="B15" s="47" t="s">
        <v>345</v>
      </c>
      <c r="C15" s="47"/>
      <c r="D15" s="47"/>
      <c r="E15" s="47"/>
    </row>
    <row r="16" spans="2:8" x14ac:dyDescent="0.2">
      <c r="B16" s="47" t="s">
        <v>346</v>
      </c>
      <c r="C16" s="47"/>
      <c r="D16" s="47"/>
      <c r="E16" s="47"/>
    </row>
    <row r="17" spans="2:5" x14ac:dyDescent="0.2">
      <c r="B17" s="47" t="s">
        <v>347</v>
      </c>
      <c r="C17" s="47"/>
      <c r="D17" s="47"/>
      <c r="E17" s="47"/>
    </row>
    <row r="18" spans="2:5" x14ac:dyDescent="0.2">
      <c r="B18" s="47" t="s">
        <v>348</v>
      </c>
      <c r="C18" s="47"/>
      <c r="D18" s="47"/>
      <c r="E18" s="47"/>
    </row>
    <row r="19" spans="2:5" x14ac:dyDescent="0.2">
      <c r="B19" s="47" t="s">
        <v>349</v>
      </c>
      <c r="C19" s="47"/>
      <c r="D19" s="47"/>
      <c r="E19" s="47"/>
    </row>
    <row r="20" spans="2:5" x14ac:dyDescent="0.2">
      <c r="B20" s="47" t="s">
        <v>350</v>
      </c>
      <c r="C20" s="47"/>
      <c r="D20" s="47"/>
      <c r="E20" s="47"/>
    </row>
  </sheetData>
  <sheetProtection algorithmName="SHA-512" hashValue="axQlnOlWhJSwmlMBkyHRS2oQLWw80DS3Q1yOEn617WoYgsLsqUiIoXW9q8YwUqPAhUXnshfauh9YqNyVejbKqg==" saltValue="vv6wo0XQvepHGcmtMrFB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389</vt:i4>
      </vt:variant>
    </vt:vector>
  </HeadingPairs>
  <TitlesOfParts>
    <vt:vector size="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2023-10-27T11:13:23Z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