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<sst xmlns="http://schemas.openxmlformats.org/spreadsheetml/2006/main" count="917" uniqueCount="352">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</sst>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45229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108</v>
      </c>
      <c r="W30" s="157">
        <f>IFERROR(IF(V30="","",V30),"")</f>
        <v>108</v>
      </c>
      <c r="X30" s="36">
        <f>IFERROR(IF(V30="","",V30*0.00936),"")</f>
        <v>1.01088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108</v>
      </c>
      <c r="W32" s="158">
        <f>IFERROR(SUM(W28:W31),"0")</f>
        <v>108</v>
      </c>
      <c r="X32" s="158">
        <f>IFERROR(IF(X28="",0,X28),"0")+IFERROR(IF(X29="",0,X29),"0")+IFERROR(IF(X30="",0,X30),"0")+IFERROR(IF(X31="",0,X31),"0")</f>
        <v>1.01088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162</v>
      </c>
      <c r="W33" s="158">
        <f>IFERROR(SUMPRODUCT(W28:W31*H28:H31),"0")</f>
        <v>162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17</v>
      </c>
      <c r="W44" s="157">
        <f>IFERROR(IF(V44="","",V44),"")</f>
        <v>17</v>
      </c>
      <c r="X44" s="36">
        <f>IFERROR(IF(V44="","",V44*0.0095),"")</f>
        <v>0.1615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17</v>
      </c>
      <c r="W45" s="157">
        <f>IFERROR(IF(V45="","",V45),"")</f>
        <v>17</v>
      </c>
      <c r="X45" s="36">
        <f>IFERROR(IF(V45="","",V45*0.0095),"")</f>
        <v>0.1615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34</v>
      </c>
      <c r="W46" s="158">
        <f>IFERROR(SUM(W44:W45),"0")</f>
        <v>34</v>
      </c>
      <c r="X46" s="158">
        <f>IFERROR(IF(X44="",0,X44),"0")+IFERROR(IF(X45="",0,X45),"0")</f>
        <v>0.32300000000000001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40.799999999999997</v>
      </c>
      <c r="W47" s="158">
        <f>IFERROR(SUMPRODUCT(W44:W45*H44:H45),"0")</f>
        <v>40.799999999999997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31</v>
      </c>
      <c r="W53" s="157">
        <f t="shared" si="0"/>
        <v>31</v>
      </c>
      <c r="X53" s="36">
        <f t="shared" si="1"/>
        <v>0.48049999999999998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31</v>
      </c>
      <c r="W57" s="158">
        <f>IFERROR(SUM(W50:W56),"0")</f>
        <v>31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0.48049999999999998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223.20000000000002</v>
      </c>
      <c r="W58" s="158">
        <f>IFERROR(SUMPRODUCT(W50:W56*H50:H56),"0")</f>
        <v>223.20000000000002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200</v>
      </c>
      <c r="W62" s="157">
        <f>IFERROR(IF(V62="","",V62),"")</f>
        <v>200</v>
      </c>
      <c r="X62" s="36">
        <f>IFERROR(IF(V62="","",V62*0.00866),"")</f>
        <v>1.7319999999999998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200</v>
      </c>
      <c r="W63" s="158">
        <f>IFERROR(SUM(W61:W62),"0")</f>
        <v>200</v>
      </c>
      <c r="X63" s="158">
        <f>IFERROR(IF(X61="",0,X61),"0")+IFERROR(IF(X62="",0,X62),"0")</f>
        <v>1.7319999999999998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1000</v>
      </c>
      <c r="W64" s="158">
        <f>IFERROR(SUMPRODUCT(W61:W62*H61:H62),"0")</f>
        <v>1000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29</v>
      </c>
      <c r="W80" s="157">
        <f t="shared" si="2"/>
        <v>29</v>
      </c>
      <c r="X80" s="36">
        <f t="shared" si="3"/>
        <v>0.51851999999999998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38</v>
      </c>
      <c r="W81" s="157">
        <f t="shared" si="2"/>
        <v>38</v>
      </c>
      <c r="X81" s="36">
        <f t="shared" si="3"/>
        <v>0.67944000000000004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25</v>
      </c>
      <c r="W84" s="157">
        <f t="shared" si="2"/>
        <v>25</v>
      </c>
      <c r="X84" s="36">
        <f t="shared" si="3"/>
        <v>0.44700000000000001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92</v>
      </c>
      <c r="W85" s="158">
        <f>IFERROR(SUM(W78:W84),"0")</f>
        <v>92</v>
      </c>
      <c r="X85" s="158">
        <f>IFERROR(IF(X78="",0,X78),"0")+IFERROR(IF(X79="",0,X79),"0")+IFERROR(IF(X80="",0,X80),"0")+IFERROR(IF(X81="",0,X81),"0")+IFERROR(IF(X82="",0,X82),"0")+IFERROR(IF(X83="",0,X83),"0")+IFERROR(IF(X84="",0,X84),"0")</f>
        <v>1.6449600000000002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331.20000000000005</v>
      </c>
      <c r="W86" s="158">
        <f>IFERROR(SUMPRODUCT(W78:W84*H78:H84),"0")</f>
        <v>331.20000000000005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6</v>
      </c>
      <c r="W89" s="157">
        <f>IFERROR(IF(V89="","",V89),"")</f>
        <v>6</v>
      </c>
      <c r="X89" s="36">
        <f>IFERROR(IF(V89="","",V89*0.00936),"")</f>
        <v>5.6160000000000002E-2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27</v>
      </c>
      <c r="W91" s="157">
        <f>IFERROR(IF(V91="","",V91),"")</f>
        <v>27</v>
      </c>
      <c r="X91" s="36">
        <f>IFERROR(IF(V91="","",V91*0.0155),"")</f>
        <v>0.41849999999999998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33</v>
      </c>
      <c r="W92" s="158">
        <f>IFERROR(SUM(W89:W91),"0")</f>
        <v>33</v>
      </c>
      <c r="X92" s="158">
        <f>IFERROR(IF(X89="",0,X89),"0")+IFERROR(IF(X90="",0,X90),"0")+IFERROR(IF(X91="",0,X91),"0")</f>
        <v>0.47465999999999997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96.12</v>
      </c>
      <c r="W93" s="158">
        <f>IFERROR(SUMPRODUCT(W89:W91*H89:H91),"0")</f>
        <v>96.12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4</v>
      </c>
      <c r="W96" s="157">
        <f>IFERROR(IF(V96="","",V96),"")</f>
        <v>4</v>
      </c>
      <c r="X96" s="36">
        <f>IFERROR(IF(V96="","",V96*0.0155),"")</f>
        <v>6.2E-2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44</v>
      </c>
      <c r="W97" s="157">
        <f>IFERROR(IF(V97="","",V97),"")</f>
        <v>44</v>
      </c>
      <c r="X97" s="36">
        <f>IFERROR(IF(V97="","",V97*0.0155),"")</f>
        <v>0.68199999999999994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7</v>
      </c>
      <c r="W98" s="157">
        <f>IFERROR(IF(V98="","",V98),"")</f>
        <v>7</v>
      </c>
      <c r="X98" s="36">
        <f>IFERROR(IF(V98="","",V98*0.0155),"")</f>
        <v>0.1085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38</v>
      </c>
      <c r="W99" s="157">
        <f>IFERROR(IF(V99="","",V99),"")</f>
        <v>38</v>
      </c>
      <c r="X99" s="36">
        <f>IFERROR(IF(V99="","",V99*0.0155),"")</f>
        <v>0.58899999999999997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93</v>
      </c>
      <c r="W100" s="158">
        <f>IFERROR(SUM(W96:W99),"0")</f>
        <v>93</v>
      </c>
      <c r="X100" s="158">
        <f>IFERROR(IF(X96="",0,X96),"0")+IFERROR(IF(X97="",0,X97),"0")+IFERROR(IF(X98="",0,X98),"0")+IFERROR(IF(X99="",0,X99),"0")</f>
        <v>1.4415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666.08</v>
      </c>
      <c r="W101" s="158">
        <f>IFERROR(SUMPRODUCT(W96:W99*H96:H99),"0")</f>
        <v>666.08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0</v>
      </c>
      <c r="W105" s="157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0</v>
      </c>
      <c r="W106" s="158">
        <f>IFERROR(SUM(W104:W105),"0")</f>
        <v>0</v>
      </c>
      <c r="X106" s="158">
        <f>IFERROR(IF(X104="",0,X104),"0")+IFERROR(IF(X105="",0,X105),"0")</f>
        <v>0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0</v>
      </c>
      <c r="W107" s="158">
        <f>IFERROR(SUMPRODUCT(W104:W105*H104:H105),"0")</f>
        <v>0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83</v>
      </c>
      <c r="W144" s="157">
        <f>IFERROR(IF(V144="","",V144),"")</f>
        <v>83</v>
      </c>
      <c r="X144" s="36">
        <f>IFERROR(IF(V144="","",V144*0.00502),"")</f>
        <v>0.41666000000000003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83</v>
      </c>
      <c r="W145" s="158">
        <f>IFERROR(SUM(W144:W144),"0")</f>
        <v>83</v>
      </c>
      <c r="X145" s="158">
        <f>IFERROR(IF(X144="",0,X144),"0")</f>
        <v>0.41666000000000003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149.4</v>
      </c>
      <c r="W146" s="158">
        <f>IFERROR(SUMPRODUCT(W144:W144*H144:H144),"0")</f>
        <v>149.4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110</v>
      </c>
      <c r="W156" s="157">
        <f>IFERROR(IF(V156="","",V156),"")</f>
        <v>110</v>
      </c>
      <c r="X156" s="36">
        <f>IFERROR(IF(V156="","",V156*0.00866),"")</f>
        <v>0.95259999999999989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110</v>
      </c>
      <c r="W158" s="158">
        <f>IFERROR(SUM(W154:W157),"0")</f>
        <v>110</v>
      </c>
      <c r="X158" s="158">
        <f>IFERROR(IF(X154="",0,X154),"0")+IFERROR(IF(X155="",0,X155),"0")+IFERROR(IF(X156="",0,X156),"0")+IFERROR(IF(X157="",0,X157),"0")</f>
        <v>0.95259999999999989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550</v>
      </c>
      <c r="W159" s="158">
        <f>IFERROR(SUMPRODUCT(W154:W157*H154:H157),"0")</f>
        <v>550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10</v>
      </c>
      <c r="W168" s="157">
        <f>IFERROR(IF(V168="","",V168),"")</f>
        <v>10</v>
      </c>
      <c r="X168" s="36">
        <f>IFERROR(IF(V168="","",V168*0.01788),"")</f>
        <v>0.17880000000000001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10</v>
      </c>
      <c r="W170" s="158">
        <f>IFERROR(SUM(W168:W169),"0")</f>
        <v>10</v>
      </c>
      <c r="X170" s="158">
        <f>IFERROR(IF(X168="",0,X168),"0")+IFERROR(IF(X169="",0,X169),"0")</f>
        <v>0.17880000000000001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30</v>
      </c>
      <c r="W171" s="158">
        <f>IFERROR(SUMPRODUCT(W168:W169*H168:H169),"0")</f>
        <v>30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6</v>
      </c>
      <c r="W185" s="157">
        <f>IFERROR(IF(V185="","",V185),"")</f>
        <v>6</v>
      </c>
      <c r="X185" s="36">
        <f>IFERROR(IF(V185="","",V185*0.0155),"")</f>
        <v>9.2999999999999999E-2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6</v>
      </c>
      <c r="W186" s="158">
        <f>IFERROR(SUM(W185:W185),"0")</f>
        <v>6</v>
      </c>
      <c r="X186" s="158">
        <f>IFERROR(IF(X185="",0,X185),"0")</f>
        <v>9.2999999999999999E-2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33.599999999999994</v>
      </c>
      <c r="W187" s="158">
        <f>IFERROR(SUMPRODUCT(W185:W185*H185:H185),"0")</f>
        <v>33.599999999999994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5</v>
      </c>
      <c r="W198" s="157">
        <f>IFERROR(IF(V198="","",V198),"")</f>
        <v>5</v>
      </c>
      <c r="X198" s="36">
        <f>IFERROR(IF(V198="","",V198*0.0155),"")</f>
        <v>7.7499999999999999E-2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5</v>
      </c>
      <c r="W199" s="158">
        <f>IFERROR(SUM(W195:W198),"0")</f>
        <v>5</v>
      </c>
      <c r="X199" s="158">
        <f>IFERROR(IF(X195="",0,X195),"0")+IFERROR(IF(X196="",0,X196),"0")+IFERROR(IF(X197="",0,X197),"0")+IFERROR(IF(X198="",0,X198),"0")</f>
        <v>7.7499999999999999E-2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36</v>
      </c>
      <c r="W200" s="158">
        <f>IFERROR(SUMPRODUCT(W195:W198*H195:H198),"0")</f>
        <v>36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50</v>
      </c>
      <c r="W236" s="157">
        <f>IFERROR(IF(V236="","",V236),"")</f>
        <v>50</v>
      </c>
      <c r="X236" s="36">
        <f>IFERROR(IF(V236="","",V236*0.0155),"")</f>
        <v>0.77500000000000002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50</v>
      </c>
      <c r="W237" s="158">
        <f>IFERROR(SUM(W236:W236),"0")</f>
        <v>50</v>
      </c>
      <c r="X237" s="158">
        <f>IFERROR(IF(X236="",0,X236),"0")</f>
        <v>0.77500000000000002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300</v>
      </c>
      <c r="W238" s="158">
        <f>IFERROR(SUMPRODUCT(W236:W236*H236:H236),"0")</f>
        <v>300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19</v>
      </c>
      <c r="W240" s="157">
        <f>IFERROR(IF(V240="","",V240),"")</f>
        <v>19</v>
      </c>
      <c r="X240" s="36">
        <f>IFERROR(IF(V240="","",V240*0.00936),"")</f>
        <v>0.17784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10</v>
      </c>
      <c r="W242" s="157">
        <f>IFERROR(IF(V242="","",V242),"")</f>
        <v>10</v>
      </c>
      <c r="X242" s="36">
        <f>IFERROR(IF(V242="","",V242*0.0155),"")</f>
        <v>0.155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29</v>
      </c>
      <c r="W243" s="158">
        <f>IFERROR(SUM(W240:W242),"0")</f>
        <v>29</v>
      </c>
      <c r="X243" s="158">
        <f>IFERROR(IF(X240="",0,X240),"0")+IFERROR(IF(X241="",0,X241),"0")+IFERROR(IF(X242="",0,X242),"0")</f>
        <v>0.33284000000000002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101.30000000000001</v>
      </c>
      <c r="W244" s="158">
        <f>IFERROR(SUMPRODUCT(W240:W242*H240:H242),"0")</f>
        <v>101.30000000000001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14</v>
      </c>
      <c r="W247" s="157">
        <f t="shared" si="4"/>
        <v>14</v>
      </c>
      <c r="X247" s="36">
        <f t="shared" si="5"/>
        <v>0.13103999999999999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14</v>
      </c>
      <c r="W250" s="157">
        <f t="shared" si="4"/>
        <v>14</v>
      </c>
      <c r="X250" s="36">
        <f t="shared" si="5"/>
        <v>0.13103999999999999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81</v>
      </c>
      <c r="W251" s="157">
        <f t="shared" si="4"/>
        <v>81</v>
      </c>
      <c r="X251" s="36">
        <f t="shared" si="5"/>
        <v>0.75816000000000006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109</v>
      </c>
      <c r="W255" s="158">
        <f>IFERROR(SUM(W246:W254),"0")</f>
        <v>109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1.02024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403.3</v>
      </c>
      <c r="W256" s="158">
        <f>IFERROR(SUMPRODUCT(W246:W254*H246:H254),"0")</f>
        <v>403.3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4123</v>
      </c>
      <c r="W257" s="158">
        <f>IFERROR(W24+W33+W41+W47+W58+W64+W69+W75+W86+W93+W101+W107+W112+W120+W125+W131+W136+W142+W146+W151+W159+W164+W171+W176+W181+W187+W192+W200+W205+W211+W217+W223+W228+W234+W238+W244+W256,"0")</f>
        <v>4123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4421.0050000000001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4421.0050000000001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9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9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4646.0050000000001</v>
      </c>
      <c r="W260" s="158">
        <f>GrossWeightTotalR+PalletQtyTotalR*25</f>
        <v>4646.0050000000001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993</v>
      </c>
      <c r="W261" s="158">
        <f>IFERROR(W23+W32+W40+W46+W57+W63+W68+W74+W85+W92+W100+W106+W111+W119+W124+W130+W135+W141+W145+W150+W158+W163+W170+W175+W180+W186+W191+W199+W204+W210+W216+W222+W227+W233+W237+W243+W255,"0")</f>
        <v>993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10.954140000000001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162</v>
      </c>
      <c r="D267" s="46">
        <f>IFERROR(V36*H36,"0")+IFERROR(V37*H37,"0")+IFERROR(V38*H38,"0")+IFERROR(V39*H39,"0")</f>
        <v>0</v>
      </c>
      <c r="E267" s="46">
        <f>IFERROR(V44*H44,"0")+IFERROR(V45*H45,"0")</f>
        <v>40.799999999999997</v>
      </c>
      <c r="F267" s="46">
        <f>IFERROR(V50*H50,"0")+IFERROR(V51*H51,"0")+IFERROR(V52*H52,"0")+IFERROR(V53*H53,"0")+IFERROR(V54*H54,"0")+IFERROR(V55*H55,"0")+IFERROR(V56*H56,"0")</f>
        <v>223.20000000000002</v>
      </c>
      <c r="G267" s="46">
        <f>IFERROR(V61*H61,"0")+IFERROR(V62*H62,"0")</f>
        <v>1000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331.20000000000005</v>
      </c>
      <c r="K267" s="150"/>
      <c r="L267" s="46">
        <f>IFERROR(V89*H89,"0")+IFERROR(V90*H90,"0")+IFERROR(V91*H91,"0")</f>
        <v>96.12</v>
      </c>
      <c r="M267" s="46">
        <f>IFERROR(V96*H96,"0")+IFERROR(V97*H97,"0")+IFERROR(V98*H98,"0")+IFERROR(V99*H99,"0")</f>
        <v>666.08</v>
      </c>
      <c r="N267" s="46">
        <f>IFERROR(V104*H104,"0")+IFERROR(V105*H105,"0")</f>
        <v>0</v>
      </c>
      <c r="O267" s="46">
        <f>IFERROR(V110*H110,"0")</f>
        <v>0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149.4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550</v>
      </c>
      <c r="W267" s="46">
        <f>IFERROR(V168*H168,"0")+IFERROR(V169*H169,"0")</f>
        <v>30</v>
      </c>
      <c r="X267" s="46">
        <f>IFERROR(V174*H174,"0")</f>
        <v>0</v>
      </c>
      <c r="Y267" s="46">
        <f>IFERROR(V179*H179,"0")</f>
        <v>0</v>
      </c>
      <c r="Z267" s="46">
        <f>IFERROR(V185*H185,"0")</f>
        <v>33.599999999999994</v>
      </c>
      <c r="AA267" s="46">
        <f>IFERROR(V190*H190,"0")</f>
        <v>0</v>
      </c>
      <c r="AB267" s="46">
        <f>IFERROR(V195*H195,"0")+IFERROR(V196*H196,"0")+IFERROR(V197*H197,"0")+IFERROR(V198*H198,"0")</f>
        <v>36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804.6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2508.88</v>
      </c>
      <c r="B270" s="60">
        <f>SUMPRODUCT(--(BA:BA="ПГП"),--(U:U="кор"),H:H,W:W)+SUMPRODUCT(--(BA:BA="ПГП"),--(U:U="кг"),W:W)</f>
        <v>1614.12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