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<sst xmlns="http://schemas.openxmlformats.org/spreadsheetml/2006/main" count="917" uniqueCount="352">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</sst>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45229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18</v>
      </c>
      <c r="W30" s="157">
        <f>IFERROR(IF(V30="","",V30),"")</f>
        <v>18</v>
      </c>
      <c r="X30" s="36">
        <f>IFERROR(IF(V30="","",V30*0.00936),"")</f>
        <v>0.16848000000000002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18</v>
      </c>
      <c r="W32" s="158">
        <f>IFERROR(SUM(W28:W31),"0")</f>
        <v>18</v>
      </c>
      <c r="X32" s="158">
        <f>IFERROR(IF(X28="",0,X28),"0")+IFERROR(IF(X29="",0,X29),"0")+IFERROR(IF(X30="",0,X30),"0")+IFERROR(IF(X31="",0,X31),"0")</f>
        <v>0.16848000000000002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27</v>
      </c>
      <c r="W33" s="158">
        <f>IFERROR(SUMPRODUCT(W28:W31*H28:H31),"0")</f>
        <v>27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31</v>
      </c>
      <c r="W56" s="157">
        <f t="shared" si="0"/>
        <v>31</v>
      </c>
      <c r="X56" s="36">
        <f t="shared" si="1"/>
        <v>0.48049999999999998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31</v>
      </c>
      <c r="W57" s="158">
        <f>IFERROR(SUM(W50:W56),"0")</f>
        <v>31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0.48049999999999998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223.20000000000002</v>
      </c>
      <c r="W58" s="158">
        <f>IFERROR(SUMPRODUCT(W50:W56*H50:H56),"0")</f>
        <v>223.20000000000002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0</v>
      </c>
      <c r="W62" s="157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0</v>
      </c>
      <c r="W63" s="158">
        <f>IFERROR(SUM(W61:W62),"0")</f>
        <v>0</v>
      </c>
      <c r="X63" s="158">
        <f>IFERROR(IF(X61="",0,X61),"0")+IFERROR(IF(X62="",0,X62),"0")</f>
        <v>0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0</v>
      </c>
      <c r="W64" s="158">
        <f>IFERROR(SUMPRODUCT(W61:W62*H61:H62),"0")</f>
        <v>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4</v>
      </c>
      <c r="W81" s="157">
        <f t="shared" si="2"/>
        <v>4</v>
      </c>
      <c r="X81" s="36">
        <f t="shared" si="3"/>
        <v>7.152E-2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12</v>
      </c>
      <c r="W84" s="157">
        <f t="shared" si="2"/>
        <v>12</v>
      </c>
      <c r="X84" s="36">
        <f t="shared" si="3"/>
        <v>0.21456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16</v>
      </c>
      <c r="W85" s="158">
        <f>IFERROR(SUM(W78:W84),"0")</f>
        <v>16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0.28608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57.6</v>
      </c>
      <c r="W86" s="158">
        <f>IFERROR(SUMPRODUCT(W78:W84*H78:H84),"0")</f>
        <v>57.6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10</v>
      </c>
      <c r="W96" s="157">
        <f>IFERROR(IF(V96="","",V96),"")</f>
        <v>10</v>
      </c>
      <c r="X96" s="36">
        <f>IFERROR(IF(V96="","",V96*0.0155),"")</f>
        <v>0.155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23</v>
      </c>
      <c r="W97" s="157">
        <f>IFERROR(IF(V97="","",V97),"")</f>
        <v>23</v>
      </c>
      <c r="X97" s="36">
        <f>IFERROR(IF(V97="","",V97*0.0155),"")</f>
        <v>0.35649999999999998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10</v>
      </c>
      <c r="W98" s="157">
        <f>IFERROR(IF(V98="","",V98),"")</f>
        <v>10</v>
      </c>
      <c r="X98" s="36">
        <f>IFERROR(IF(V98="","",V98*0.0155),"")</f>
        <v>0.155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37</v>
      </c>
      <c r="W99" s="157">
        <f>IFERROR(IF(V99="","",V99),"")</f>
        <v>37</v>
      </c>
      <c r="X99" s="36">
        <f>IFERROR(IF(V99="","",V99*0.0155),"")</f>
        <v>0.57350000000000001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80</v>
      </c>
      <c r="W100" s="158">
        <f>IFERROR(SUM(W96:W99),"0")</f>
        <v>80</v>
      </c>
      <c r="X100" s="158">
        <f>IFERROR(IF(X96="",0,X96),"0")+IFERROR(IF(X97="",0,X97),"0")+IFERROR(IF(X98="",0,X98),"0")+IFERROR(IF(X99="",0,X99),"0")</f>
        <v>1.24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569.6</v>
      </c>
      <c r="W101" s="158">
        <f>IFERROR(SUMPRODUCT(W96:W99*H96:H99),"0")</f>
        <v>569.6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3</v>
      </c>
      <c r="W104" s="157">
        <f>IFERROR(IF(V104="","",V104),"")</f>
        <v>3</v>
      </c>
      <c r="X104" s="36">
        <f>IFERROR(IF(V104="","",V104*0.01788),"")</f>
        <v>5.364E-2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12</v>
      </c>
      <c r="W105" s="157">
        <f>IFERROR(IF(V105="","",V105),"")</f>
        <v>12</v>
      </c>
      <c r="X105" s="36">
        <f>IFERROR(IF(V105="","",V105*0.01788),"")</f>
        <v>0.21456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15</v>
      </c>
      <c r="W106" s="158">
        <f>IFERROR(SUM(W104:W105),"0")</f>
        <v>15</v>
      </c>
      <c r="X106" s="158">
        <f>IFERROR(IF(X104="",0,X104),"0")+IFERROR(IF(X105="",0,X105),"0")</f>
        <v>0.26819999999999999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45</v>
      </c>
      <c r="W107" s="158">
        <f>IFERROR(SUMPRODUCT(W104:W105*H104:H105),"0")</f>
        <v>45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11</v>
      </c>
      <c r="W110" s="157">
        <f>IFERROR(IF(V110="","",V110),"")</f>
        <v>11</v>
      </c>
      <c r="X110" s="36">
        <f>IFERROR(IF(V110="","",V110*0.01788),"")</f>
        <v>0.19667999999999999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11</v>
      </c>
      <c r="W111" s="158">
        <f>IFERROR(SUM(W110:W110),"0")</f>
        <v>11</v>
      </c>
      <c r="X111" s="158">
        <f>IFERROR(IF(X110="",0,X110),"0")</f>
        <v>0.19667999999999999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33</v>
      </c>
      <c r="W112" s="158">
        <f>IFERROR(SUMPRODUCT(W110:W110*H110:H110),"0")</f>
        <v>33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29</v>
      </c>
      <c r="W144" s="157">
        <f>IFERROR(IF(V144="","",V144),"")</f>
        <v>29</v>
      </c>
      <c r="X144" s="36">
        <f>IFERROR(IF(V144="","",V144*0.00502),"")</f>
        <v>0.14558000000000001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29</v>
      </c>
      <c r="W145" s="158">
        <f>IFERROR(SUM(W144:W144),"0")</f>
        <v>29</v>
      </c>
      <c r="X145" s="158">
        <f>IFERROR(IF(X144="",0,X144),"0")</f>
        <v>0.14558000000000001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52.2</v>
      </c>
      <c r="W146" s="158">
        <f>IFERROR(SUMPRODUCT(W144:W144*H144:H144),"0")</f>
        <v>52.2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22</v>
      </c>
      <c r="W156" s="157">
        <f>IFERROR(IF(V156="","",V156),"")</f>
        <v>22</v>
      </c>
      <c r="X156" s="36">
        <f>IFERROR(IF(V156="","",V156*0.00866),"")</f>
        <v>0.19051999999999999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22</v>
      </c>
      <c r="W158" s="158">
        <f>IFERROR(SUM(W154:W157),"0")</f>
        <v>22</v>
      </c>
      <c r="X158" s="158">
        <f>IFERROR(IF(X154="",0,X154),"0")+IFERROR(IF(X155="",0,X155),"0")+IFERROR(IF(X156="",0,X156),"0")+IFERROR(IF(X157="",0,X157),"0")</f>
        <v>0.19051999999999999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110</v>
      </c>
      <c r="W159" s="158">
        <f>IFERROR(SUMPRODUCT(W154:W157*H154:H157),"0")</f>
        <v>110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0</v>
      </c>
      <c r="W170" s="158">
        <f>IFERROR(SUM(W168:W169),"0")</f>
        <v>0</v>
      </c>
      <c r="X170" s="158">
        <f>IFERROR(IF(X168="",0,X168),"0")+IFERROR(IF(X169="",0,X169),"0")</f>
        <v>0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0</v>
      </c>
      <c r="W171" s="158">
        <f>IFERROR(SUMPRODUCT(W168:W169*H168:H169),"0")</f>
        <v>0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0</v>
      </c>
      <c r="W185" s="157">
        <f>IFERROR(IF(V185="","",V185),"")</f>
        <v>0</v>
      </c>
      <c r="X185" s="36">
        <f>IFERROR(IF(V185="","",V185*0.0155),"")</f>
        <v>0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0</v>
      </c>
      <c r="W186" s="158">
        <f>IFERROR(SUM(W185:W185),"0")</f>
        <v>0</v>
      </c>
      <c r="X186" s="158">
        <f>IFERROR(IF(X185="",0,X185),"0")</f>
        <v>0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0</v>
      </c>
      <c r="W187" s="158">
        <f>IFERROR(SUMPRODUCT(W185:W185*H185:H185),"0")</f>
        <v>0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13</v>
      </c>
      <c r="W196" s="157">
        <f>IFERROR(IF(V196="","",V196),"")</f>
        <v>13</v>
      </c>
      <c r="X196" s="36">
        <f>IFERROR(IF(V196="","",V196*0.0155),"")</f>
        <v>0.20150000000000001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13</v>
      </c>
      <c r="W199" s="158">
        <f>IFERROR(SUM(W195:W198),"0")</f>
        <v>13</v>
      </c>
      <c r="X199" s="158">
        <f>IFERROR(IF(X195="",0,X195),"0")+IFERROR(IF(X196="",0,X196),"0")+IFERROR(IF(X197="",0,X197),"0")+IFERROR(IF(X198="",0,X198),"0")</f>
        <v>0.20150000000000001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93.600000000000009</v>
      </c>
      <c r="W200" s="158">
        <f>IFERROR(SUMPRODUCT(W195:W198*H195:H198),"0")</f>
        <v>93.600000000000009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0</v>
      </c>
      <c r="W236" s="157">
        <f>IFERROR(IF(V236="","",V236),"")</f>
        <v>0</v>
      </c>
      <c r="X236" s="36">
        <f>IFERROR(IF(V236="","",V236*0.0155),"")</f>
        <v>0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0</v>
      </c>
      <c r="W237" s="158">
        <f>IFERROR(SUM(W236:W236),"0")</f>
        <v>0</v>
      </c>
      <c r="X237" s="158">
        <f>IFERROR(IF(X236="",0,X236),"0")</f>
        <v>0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0</v>
      </c>
      <c r="W238" s="158">
        <f>IFERROR(SUMPRODUCT(W236:W236*H236:H236),"0")</f>
        <v>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37</v>
      </c>
      <c r="W240" s="157">
        <f>IFERROR(IF(V240="","",V240),"")</f>
        <v>37</v>
      </c>
      <c r="X240" s="36">
        <f>IFERROR(IF(V240="","",V240*0.00936),"")</f>
        <v>0.34632000000000002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20</v>
      </c>
      <c r="W242" s="157">
        <f>IFERROR(IF(V242="","",V242),"")</f>
        <v>20</v>
      </c>
      <c r="X242" s="36">
        <f>IFERROR(IF(V242="","",V242*0.0155),"")</f>
        <v>0.31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57</v>
      </c>
      <c r="W243" s="158">
        <f>IFERROR(SUM(W240:W242),"0")</f>
        <v>57</v>
      </c>
      <c r="X243" s="158">
        <f>IFERROR(IF(X240="",0,X240),"0")+IFERROR(IF(X241="",0,X241),"0")+IFERROR(IF(X242="",0,X242),"0")</f>
        <v>0.65632000000000001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199.9</v>
      </c>
      <c r="W244" s="158">
        <f>IFERROR(SUMPRODUCT(W240:W242*H240:H242),"0")</f>
        <v>199.9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 t="shared" si="5"/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8</v>
      </c>
      <c r="W251" s="157">
        <f t="shared" si="4"/>
        <v>8</v>
      </c>
      <c r="X251" s="36">
        <f t="shared" si="5"/>
        <v>7.4880000000000002E-2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23</v>
      </c>
      <c r="W252" s="157">
        <f t="shared" si="4"/>
        <v>23</v>
      </c>
      <c r="X252" s="36">
        <f>IFERROR(IF(V252="","",V252*0.0155),"")</f>
        <v>0.35649999999999998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31</v>
      </c>
      <c r="W255" s="158">
        <f>IFERROR(SUM(W246:W254),"0")</f>
        <v>31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0.43137999999999999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156.1</v>
      </c>
      <c r="W256" s="158">
        <f>IFERROR(SUMPRODUCT(W246:W254*H246:H254),"0")</f>
        <v>156.1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1567.2</v>
      </c>
      <c r="W257" s="158">
        <f>IFERROR(W24+W33+W41+W47+W58+W64+W69+W75+W86+W93+W101+W107+W112+W120+W125+W131+W136+W142+W146+W151+W159+W164+W171+W176+W181+W187+W192+W200+W205+W211+W217+W223+W228+W234+W238+W244+W256,"0")</f>
        <v>1567.2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1668.0648000000001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1668.0648000000001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4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4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1768.0648000000001</v>
      </c>
      <c r="W260" s="158">
        <f>GrossWeightTotalR+PalletQtyTotalR*25</f>
        <v>1768.0648000000001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323</v>
      </c>
      <c r="W261" s="158">
        <f>IFERROR(W23+W32+W40+W46+W57+W63+W68+W74+W85+W92+W100+W106+W111+W119+W124+W130+W135+W141+W145+W150+W158+W163+W170+W175+W180+W186+W191+W199+W204+W210+W216+W222+W227+W233+W237+W243+W255,"0")</f>
        <v>323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4.2652400000000004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27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223.20000000000002</v>
      </c>
      <c r="G267" s="46">
        <f>IFERROR(V61*H61,"0")+IFERROR(V62*H62,"0")</f>
        <v>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57.6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569.6</v>
      </c>
      <c r="N267" s="46">
        <f>IFERROR(V104*H104,"0")+IFERROR(V105*H105,"0")</f>
        <v>45</v>
      </c>
      <c r="O267" s="46">
        <f>IFERROR(V110*H110,"0")</f>
        <v>33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52.2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110</v>
      </c>
      <c r="W267" s="46">
        <f>IFERROR(V168*H168,"0")+IFERROR(V169*H169,"0")</f>
        <v>0</v>
      </c>
      <c r="X267" s="46">
        <f>IFERROR(V174*H174,"0")</f>
        <v>0</v>
      </c>
      <c r="Y267" s="46">
        <f>IFERROR(V179*H179,"0")</f>
        <v>0</v>
      </c>
      <c r="Z267" s="46">
        <f>IFERROR(V185*H185,"0")</f>
        <v>0</v>
      </c>
      <c r="AA267" s="46">
        <f>IFERROR(V190*H190,"0")</f>
        <v>0</v>
      </c>
      <c r="AB267" s="46">
        <f>IFERROR(V195*H195,"0")+IFERROR(V196*H196,"0")+IFERROR(V197*H197,"0")+IFERROR(V198*H198,"0")</f>
        <v>93.600000000000009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356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996.4</v>
      </c>
      <c r="B270" s="60">
        <f>SUMPRODUCT(--(BA:BA="ПГП"),--(U:U="кор"),H:H,W:W)+SUMPRODUCT(--(BA:BA="ПГП"),--(U:U="кг"),W:W)</f>
        <v>570.80000000000007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