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2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1" l="1"/>
  <c r="V461" i="1"/>
  <c r="V459" i="1"/>
  <c r="V458" i="1"/>
  <c r="W457" i="1"/>
  <c r="N457" i="1"/>
  <c r="V455" i="1"/>
  <c r="V454" i="1"/>
  <c r="W453" i="1"/>
  <c r="N453" i="1"/>
  <c r="V450" i="1"/>
  <c r="V449" i="1"/>
  <c r="W448" i="1"/>
  <c r="X448" i="1" s="1"/>
  <c r="W447" i="1"/>
  <c r="V445" i="1"/>
  <c r="V444" i="1"/>
  <c r="W443" i="1"/>
  <c r="X442" i="1"/>
  <c r="W442" i="1"/>
  <c r="W445" i="1" s="1"/>
  <c r="V440" i="1"/>
  <c r="V439" i="1"/>
  <c r="W438" i="1"/>
  <c r="X438" i="1" s="1"/>
  <c r="W437" i="1"/>
  <c r="V435" i="1"/>
  <c r="V434" i="1"/>
  <c r="W433" i="1"/>
  <c r="X433" i="1" s="1"/>
  <c r="W432" i="1"/>
  <c r="V428" i="1"/>
  <c r="V427" i="1"/>
  <c r="W426" i="1"/>
  <c r="X426" i="1" s="1"/>
  <c r="N426" i="1"/>
  <c r="W425" i="1"/>
  <c r="X425" i="1" s="1"/>
  <c r="X427" i="1" s="1"/>
  <c r="N425" i="1"/>
  <c r="V423" i="1"/>
  <c r="V422" i="1"/>
  <c r="W421" i="1"/>
  <c r="X421" i="1" s="1"/>
  <c r="W420" i="1"/>
  <c r="X420" i="1" s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V414" i="1"/>
  <c r="V413" i="1"/>
  <c r="W412" i="1"/>
  <c r="X412" i="1" s="1"/>
  <c r="N412" i="1"/>
  <c r="W411" i="1"/>
  <c r="N411" i="1"/>
  <c r="V409" i="1"/>
  <c r="V408" i="1"/>
  <c r="W407" i="1"/>
  <c r="X407" i="1" s="1"/>
  <c r="N407" i="1"/>
  <c r="X406" i="1"/>
  <c r="W406" i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N399" i="1"/>
  <c r="V395" i="1"/>
  <c r="V394" i="1"/>
  <c r="W393" i="1"/>
  <c r="N393" i="1"/>
  <c r="V391" i="1"/>
  <c r="V390" i="1"/>
  <c r="W389" i="1"/>
  <c r="X389" i="1" s="1"/>
  <c r="N389" i="1"/>
  <c r="X388" i="1"/>
  <c r="W388" i="1"/>
  <c r="N388" i="1"/>
  <c r="W387" i="1"/>
  <c r="X387" i="1" s="1"/>
  <c r="N387" i="1"/>
  <c r="W386" i="1"/>
  <c r="X386" i="1" s="1"/>
  <c r="W385" i="1"/>
  <c r="X385" i="1" s="1"/>
  <c r="N385" i="1"/>
  <c r="W384" i="1"/>
  <c r="X384" i="1" s="1"/>
  <c r="N384" i="1"/>
  <c r="X383" i="1"/>
  <c r="W383" i="1"/>
  <c r="N383" i="1"/>
  <c r="V381" i="1"/>
  <c r="W380" i="1"/>
  <c r="V380" i="1"/>
  <c r="X379" i="1"/>
  <c r="W379" i="1"/>
  <c r="N379" i="1"/>
  <c r="W378" i="1"/>
  <c r="N378" i="1"/>
  <c r="V375" i="1"/>
  <c r="V374" i="1"/>
  <c r="W373" i="1"/>
  <c r="V371" i="1"/>
  <c r="V370" i="1"/>
  <c r="W369" i="1"/>
  <c r="W371" i="1" s="1"/>
  <c r="N369" i="1"/>
  <c r="V367" i="1"/>
  <c r="V366" i="1"/>
  <c r="X365" i="1"/>
  <c r="W365" i="1"/>
  <c r="N365" i="1"/>
  <c r="W364" i="1"/>
  <c r="X364" i="1" s="1"/>
  <c r="N364" i="1"/>
  <c r="W363" i="1"/>
  <c r="X363" i="1" s="1"/>
  <c r="N363" i="1"/>
  <c r="W362" i="1"/>
  <c r="N362" i="1"/>
  <c r="V360" i="1"/>
  <c r="V359" i="1"/>
  <c r="W358" i="1"/>
  <c r="X358" i="1" s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X346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W332" i="1" s="1"/>
  <c r="N328" i="1"/>
  <c r="V326" i="1"/>
  <c r="V325" i="1"/>
  <c r="X324" i="1"/>
  <c r="W324" i="1"/>
  <c r="N324" i="1"/>
  <c r="W323" i="1"/>
  <c r="N323" i="1"/>
  <c r="V321" i="1"/>
  <c r="V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V313" i="1"/>
  <c r="V312" i="1"/>
  <c r="W311" i="1"/>
  <c r="W313" i="1" s="1"/>
  <c r="N311" i="1"/>
  <c r="V309" i="1"/>
  <c r="V308" i="1"/>
  <c r="W307" i="1"/>
  <c r="W309" i="1" s="1"/>
  <c r="N307" i="1"/>
  <c r="V305" i="1"/>
  <c r="V304" i="1"/>
  <c r="W303" i="1"/>
  <c r="X303" i="1" s="1"/>
  <c r="N303" i="1"/>
  <c r="W302" i="1"/>
  <c r="W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N285" i="1"/>
  <c r="V283" i="1"/>
  <c r="V282" i="1"/>
  <c r="W281" i="1"/>
  <c r="N281" i="1"/>
  <c r="V279" i="1"/>
  <c r="V278" i="1"/>
  <c r="W277" i="1"/>
  <c r="X277" i="1" s="1"/>
  <c r="W276" i="1"/>
  <c r="X276" i="1" s="1"/>
  <c r="N276" i="1"/>
  <c r="W275" i="1"/>
  <c r="X275" i="1" s="1"/>
  <c r="N275" i="1"/>
  <c r="V273" i="1"/>
  <c r="V272" i="1"/>
  <c r="W271" i="1"/>
  <c r="W272" i="1" s="1"/>
  <c r="N271" i="1"/>
  <c r="V268" i="1"/>
  <c r="V267" i="1"/>
  <c r="W266" i="1"/>
  <c r="X266" i="1" s="1"/>
  <c r="N266" i="1"/>
  <c r="W265" i="1"/>
  <c r="W267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X258" i="1"/>
  <c r="W258" i="1"/>
  <c r="X257" i="1"/>
  <c r="W257" i="1"/>
  <c r="N257" i="1"/>
  <c r="W256" i="1"/>
  <c r="X256" i="1" s="1"/>
  <c r="N256" i="1"/>
  <c r="W255" i="1"/>
  <c r="X255" i="1" s="1"/>
  <c r="N255" i="1"/>
  <c r="V252" i="1"/>
  <c r="V251" i="1"/>
  <c r="W250" i="1"/>
  <c r="X250" i="1" s="1"/>
  <c r="N250" i="1"/>
  <c r="W249" i="1"/>
  <c r="X249" i="1" s="1"/>
  <c r="N249" i="1"/>
  <c r="W248" i="1"/>
  <c r="X248" i="1" s="1"/>
  <c r="N248" i="1"/>
  <c r="V246" i="1"/>
  <c r="V245" i="1"/>
  <c r="X244" i="1"/>
  <c r="W244" i="1"/>
  <c r="N244" i="1"/>
  <c r="W243" i="1"/>
  <c r="X243" i="1" s="1"/>
  <c r="W242" i="1"/>
  <c r="V240" i="1"/>
  <c r="V239" i="1"/>
  <c r="W238" i="1"/>
  <c r="X238" i="1" s="1"/>
  <c r="N238" i="1"/>
  <c r="W237" i="1"/>
  <c r="X237" i="1" s="1"/>
  <c r="N237" i="1"/>
  <c r="W236" i="1"/>
  <c r="W240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V224" i="1"/>
  <c r="V223" i="1"/>
  <c r="X222" i="1"/>
  <c r="W222" i="1"/>
  <c r="N222" i="1"/>
  <c r="W221" i="1"/>
  <c r="X221" i="1" s="1"/>
  <c r="N221" i="1"/>
  <c r="W220" i="1"/>
  <c r="X220" i="1" s="1"/>
  <c r="N220" i="1"/>
  <c r="W219" i="1"/>
  <c r="N219" i="1"/>
  <c r="V217" i="1"/>
  <c r="V216" i="1"/>
  <c r="W215" i="1"/>
  <c r="N215" i="1"/>
  <c r="V213" i="1"/>
  <c r="V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X198" i="1"/>
  <c r="W198" i="1"/>
  <c r="N198" i="1"/>
  <c r="W197" i="1"/>
  <c r="N197" i="1"/>
  <c r="V194" i="1"/>
  <c r="V193" i="1"/>
  <c r="W192" i="1"/>
  <c r="X192" i="1" s="1"/>
  <c r="N192" i="1"/>
  <c r="W191" i="1"/>
  <c r="W193" i="1" s="1"/>
  <c r="N191" i="1"/>
  <c r="V189" i="1"/>
  <c r="V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X172" i="1" s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N165" i="1"/>
  <c r="V163" i="1"/>
  <c r="V162" i="1"/>
  <c r="W161" i="1"/>
  <c r="X161" i="1" s="1"/>
  <c r="N161" i="1"/>
  <c r="W160" i="1"/>
  <c r="W162" i="1" s="1"/>
  <c r="V158" i="1"/>
  <c r="V157" i="1"/>
  <c r="W156" i="1"/>
  <c r="X156" i="1" s="1"/>
  <c r="N156" i="1"/>
  <c r="W155" i="1"/>
  <c r="X155" i="1" s="1"/>
  <c r="X157" i="1" s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H470" i="1" s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W131" i="1" s="1"/>
  <c r="N128" i="1"/>
  <c r="V125" i="1"/>
  <c r="V124" i="1"/>
  <c r="W123" i="1"/>
  <c r="X123" i="1" s="1"/>
  <c r="W122" i="1"/>
  <c r="X122" i="1" s="1"/>
  <c r="N122" i="1"/>
  <c r="W121" i="1"/>
  <c r="X121" i="1" s="1"/>
  <c r="W120" i="1"/>
  <c r="X120" i="1" s="1"/>
  <c r="N120" i="1"/>
  <c r="W119" i="1"/>
  <c r="N119" i="1"/>
  <c r="V117" i="1"/>
  <c r="V116" i="1"/>
  <c r="W115" i="1"/>
  <c r="X115" i="1" s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N108" i="1"/>
  <c r="X107" i="1"/>
  <c r="W107" i="1"/>
  <c r="X106" i="1"/>
  <c r="W106" i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W103" i="1" s="1"/>
  <c r="N93" i="1"/>
  <c r="V91" i="1"/>
  <c r="V90" i="1"/>
  <c r="X89" i="1"/>
  <c r="W89" i="1"/>
  <c r="N89" i="1"/>
  <c r="W88" i="1"/>
  <c r="X88" i="1" s="1"/>
  <c r="N88" i="1"/>
  <c r="W87" i="1"/>
  <c r="X87" i="1" s="1"/>
  <c r="W86" i="1"/>
  <c r="X86" i="1" s="1"/>
  <c r="W85" i="1"/>
  <c r="X85" i="1" s="1"/>
  <c r="W84" i="1"/>
  <c r="X84" i="1" s="1"/>
  <c r="N84" i="1"/>
  <c r="W83" i="1"/>
  <c r="W91" i="1" s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70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251" i="1" l="1"/>
  <c r="V460" i="1"/>
  <c r="W32" i="1"/>
  <c r="W124" i="1"/>
  <c r="X271" i="1"/>
  <c r="X272" i="1" s="1"/>
  <c r="X307" i="1"/>
  <c r="X308" i="1" s="1"/>
  <c r="W308" i="1"/>
  <c r="X311" i="1"/>
  <c r="X312" i="1" s="1"/>
  <c r="W312" i="1"/>
  <c r="X320" i="1"/>
  <c r="W435" i="1"/>
  <c r="W444" i="1"/>
  <c r="X443" i="1"/>
  <c r="X444" i="1" s="1"/>
  <c r="V463" i="1"/>
  <c r="X262" i="1"/>
  <c r="W239" i="1"/>
  <c r="X278" i="1"/>
  <c r="X359" i="1"/>
  <c r="X390" i="1"/>
  <c r="X22" i="1"/>
  <c r="X23" i="1" s="1"/>
  <c r="X26" i="1"/>
  <c r="X93" i="1"/>
  <c r="X103" i="1" s="1"/>
  <c r="W116" i="1"/>
  <c r="G470" i="1"/>
  <c r="X160" i="1"/>
  <c r="X162" i="1" s="1"/>
  <c r="W170" i="1"/>
  <c r="X191" i="1"/>
  <c r="X193" i="1" s="1"/>
  <c r="X236" i="1"/>
  <c r="X239" i="1" s="1"/>
  <c r="W320" i="1"/>
  <c r="X328" i="1"/>
  <c r="X332" i="1" s="1"/>
  <c r="W359" i="1"/>
  <c r="X369" i="1"/>
  <c r="X370" i="1" s="1"/>
  <c r="W370" i="1"/>
  <c r="W423" i="1"/>
  <c r="W422" i="1"/>
  <c r="X432" i="1"/>
  <c r="X434" i="1" s="1"/>
  <c r="W434" i="1"/>
  <c r="X59" i="1"/>
  <c r="X80" i="1"/>
  <c r="X116" i="1"/>
  <c r="X32" i="1"/>
  <c r="W41" i="1"/>
  <c r="W45" i="1"/>
  <c r="W51" i="1"/>
  <c r="W60" i="1"/>
  <c r="W125" i="1"/>
  <c r="W151" i="1"/>
  <c r="W158" i="1"/>
  <c r="W163" i="1"/>
  <c r="X188" i="1"/>
  <c r="W216" i="1"/>
  <c r="X215" i="1"/>
  <c r="X216" i="1" s="1"/>
  <c r="W224" i="1"/>
  <c r="X219" i="1"/>
  <c r="X223" i="1" s="1"/>
  <c r="W246" i="1"/>
  <c r="X242" i="1"/>
  <c r="X245" i="1" s="1"/>
  <c r="W245" i="1"/>
  <c r="W333" i="1"/>
  <c r="W336" i="1"/>
  <c r="X335" i="1"/>
  <c r="X336" i="1" s="1"/>
  <c r="W337" i="1"/>
  <c r="P470" i="1"/>
  <c r="W344" i="1"/>
  <c r="X341" i="1"/>
  <c r="X343" i="1" s="1"/>
  <c r="W343" i="1"/>
  <c r="W391" i="1"/>
  <c r="W394" i="1"/>
  <c r="X393" i="1"/>
  <c r="X394" i="1" s="1"/>
  <c r="W395" i="1"/>
  <c r="R470" i="1"/>
  <c r="W408" i="1"/>
  <c r="X399" i="1"/>
  <c r="X408" i="1" s="1"/>
  <c r="W409" i="1"/>
  <c r="W414" i="1"/>
  <c r="X411" i="1"/>
  <c r="X413" i="1" s="1"/>
  <c r="W413" i="1"/>
  <c r="F470" i="1"/>
  <c r="O470" i="1"/>
  <c r="W33" i="1"/>
  <c r="W37" i="1"/>
  <c r="W80" i="1"/>
  <c r="W90" i="1"/>
  <c r="W104" i="1"/>
  <c r="W117" i="1"/>
  <c r="W132" i="1"/>
  <c r="W140" i="1"/>
  <c r="W169" i="1"/>
  <c r="W213" i="1"/>
  <c r="W217" i="1"/>
  <c r="W223" i="1"/>
  <c r="X233" i="1"/>
  <c r="H9" i="1"/>
  <c r="W462" i="1"/>
  <c r="W461" i="1"/>
  <c r="V464" i="1"/>
  <c r="W24" i="1"/>
  <c r="X35" i="1"/>
  <c r="X36" i="1" s="1"/>
  <c r="X39" i="1"/>
  <c r="X40" i="1" s="1"/>
  <c r="X43" i="1"/>
  <c r="X44" i="1" s="1"/>
  <c r="X49" i="1"/>
  <c r="X51" i="1" s="1"/>
  <c r="W52" i="1"/>
  <c r="D470" i="1"/>
  <c r="W59" i="1"/>
  <c r="E470" i="1"/>
  <c r="W81" i="1"/>
  <c r="X83" i="1"/>
  <c r="X90" i="1" s="1"/>
  <c r="X119" i="1"/>
  <c r="X124" i="1" s="1"/>
  <c r="X128" i="1"/>
  <c r="X131" i="1" s="1"/>
  <c r="X136" i="1"/>
  <c r="X139" i="1" s="1"/>
  <c r="W139" i="1"/>
  <c r="X143" i="1"/>
  <c r="X151" i="1" s="1"/>
  <c r="W152" i="1"/>
  <c r="I470" i="1"/>
  <c r="W157" i="1"/>
  <c r="X165" i="1"/>
  <c r="X169" i="1" s="1"/>
  <c r="W189" i="1"/>
  <c r="W188" i="1"/>
  <c r="W194" i="1"/>
  <c r="W212" i="1"/>
  <c r="X197" i="1"/>
  <c r="X212" i="1" s="1"/>
  <c r="W234" i="1"/>
  <c r="W233" i="1"/>
  <c r="W252" i="1"/>
  <c r="W251" i="1"/>
  <c r="W263" i="1"/>
  <c r="W268" i="1"/>
  <c r="X265" i="1"/>
  <c r="X267" i="1" s="1"/>
  <c r="M470" i="1"/>
  <c r="W278" i="1"/>
  <c r="W279" i="1"/>
  <c r="W282" i="1"/>
  <c r="X281" i="1"/>
  <c r="X282" i="1" s="1"/>
  <c r="W283" i="1"/>
  <c r="W286" i="1"/>
  <c r="X285" i="1"/>
  <c r="X286" i="1" s="1"/>
  <c r="W287" i="1"/>
  <c r="N470" i="1"/>
  <c r="W299" i="1"/>
  <c r="X291" i="1"/>
  <c r="X299" i="1" s="1"/>
  <c r="W300" i="1"/>
  <c r="W305" i="1"/>
  <c r="X302" i="1"/>
  <c r="X304" i="1" s="1"/>
  <c r="W321" i="1"/>
  <c r="W326" i="1"/>
  <c r="X323" i="1"/>
  <c r="X325" i="1" s="1"/>
  <c r="W325" i="1"/>
  <c r="W428" i="1"/>
  <c r="W439" i="1"/>
  <c r="X437" i="1"/>
  <c r="X439" i="1" s="1"/>
  <c r="W440" i="1"/>
  <c r="W450" i="1"/>
  <c r="T470" i="1"/>
  <c r="W454" i="1"/>
  <c r="X453" i="1"/>
  <c r="X454" i="1" s="1"/>
  <c r="W455" i="1"/>
  <c r="W458" i="1"/>
  <c r="X457" i="1"/>
  <c r="X458" i="1" s="1"/>
  <c r="W459" i="1"/>
  <c r="B470" i="1"/>
  <c r="J470" i="1"/>
  <c r="S470" i="1"/>
  <c r="L470" i="1"/>
  <c r="W262" i="1"/>
  <c r="W273" i="1"/>
  <c r="W360" i="1"/>
  <c r="W367" i="1"/>
  <c r="X362" i="1"/>
  <c r="X366" i="1" s="1"/>
  <c r="W366" i="1"/>
  <c r="W374" i="1"/>
  <c r="X373" i="1"/>
  <c r="X374" i="1" s="1"/>
  <c r="W375" i="1"/>
  <c r="W381" i="1"/>
  <c r="X378" i="1"/>
  <c r="X380" i="1" s="1"/>
  <c r="W390" i="1"/>
  <c r="X422" i="1"/>
  <c r="W427" i="1"/>
  <c r="W449" i="1"/>
  <c r="X447" i="1"/>
  <c r="X449" i="1" s="1"/>
  <c r="Q470" i="1"/>
  <c r="W464" i="1" l="1"/>
  <c r="X465" i="1"/>
  <c r="W460" i="1"/>
  <c r="W463" i="1"/>
</calcChain>
</file>

<file path=xl/sharedStrings.xml><?xml version="1.0" encoding="utf-8"?>
<sst xmlns="http://schemas.openxmlformats.org/spreadsheetml/2006/main" count="1923" uniqueCount="651">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</sst>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32" t="s">
        <v>0</v>
      </c>
      <c r="E1" s="310"/>
      <c r="F1" s="310"/>
      <c r="G1" s="12" t="s">
        <v>1</v>
      </c>
      <c r="H1" s="432" t="s">
        <v>2</v>
      </c>
      <c r="I1" s="310"/>
      <c r="J1" s="310"/>
      <c r="K1" s="310"/>
      <c r="L1" s="310"/>
      <c r="M1" s="310"/>
      <c r="N1" s="310"/>
      <c r="O1" s="310"/>
      <c r="P1" s="309" t="s">
        <v>3</v>
      </c>
      <c r="Q1" s="310"/>
      <c r="R1" s="3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4"/>
      <c r="O3" s="324"/>
      <c r="P3" s="324"/>
      <c r="Q3" s="324"/>
      <c r="R3" s="324"/>
      <c r="S3" s="324"/>
      <c r="T3" s="324"/>
      <c r="U3" s="32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506" t="s">
        <v>8</v>
      </c>
      <c r="B5" s="342"/>
      <c r="C5" s="330"/>
      <c r="D5" s="559"/>
      <c r="E5" s="560"/>
      <c r="F5" s="369" t="s">
        <v>9</v>
      </c>
      <c r="G5" s="330"/>
      <c r="H5" s="559"/>
      <c r="I5" s="603"/>
      <c r="J5" s="603"/>
      <c r="K5" s="603"/>
      <c r="L5" s="560"/>
      <c r="N5" s="24" t="s">
        <v>10</v>
      </c>
      <c r="O5" s="355">
        <v>45229</v>
      </c>
      <c r="P5" s="356"/>
      <c r="R5" s="365" t="s">
        <v>11</v>
      </c>
      <c r="S5" s="366"/>
      <c r="T5" s="498" t="s">
        <v>12</v>
      </c>
      <c r="U5" s="356"/>
      <c r="Z5" s="51"/>
      <c r="AA5" s="51"/>
      <c r="AB5" s="51"/>
    </row>
    <row r="6" spans="1:29" s="303" customFormat="1" ht="24" customHeight="1" x14ac:dyDescent="0.2">
      <c r="A6" s="506" t="s">
        <v>13</v>
      </c>
      <c r="B6" s="342"/>
      <c r="C6" s="330"/>
      <c r="D6" s="397" t="s">
        <v>14</v>
      </c>
      <c r="E6" s="398"/>
      <c r="F6" s="398"/>
      <c r="G6" s="398"/>
      <c r="H6" s="398"/>
      <c r="I6" s="398"/>
      <c r="J6" s="398"/>
      <c r="K6" s="398"/>
      <c r="L6" s="356"/>
      <c r="N6" s="24" t="s">
        <v>15</v>
      </c>
      <c r="O6" s="547" t="str">
        <f>IF(O5=0," ",CHOOSE(WEEKDAY(O5,2),"Понедельник","Вторник","Среда","Четверг","Пятница","Суббота","Воскресенье"))</f>
        <v>Понедельник</v>
      </c>
      <c r="P6" s="319"/>
      <c r="R6" s="581" t="s">
        <v>16</v>
      </c>
      <c r="S6" s="366"/>
      <c r="T6" s="480" t="s">
        <v>17</v>
      </c>
      <c r="U6" s="481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58" t="str">
        <f>IFERROR(VLOOKUP(DeliveryAddress,Table,3,0),1)</f>
        <v>1</v>
      </c>
      <c r="E7" s="459"/>
      <c r="F7" s="459"/>
      <c r="G7" s="459"/>
      <c r="H7" s="459"/>
      <c r="I7" s="459"/>
      <c r="J7" s="459"/>
      <c r="K7" s="459"/>
      <c r="L7" s="460"/>
      <c r="N7" s="24"/>
      <c r="O7" s="42"/>
      <c r="P7" s="42"/>
      <c r="R7" s="324"/>
      <c r="S7" s="366"/>
      <c r="T7" s="482"/>
      <c r="U7" s="483"/>
      <c r="Z7" s="51"/>
      <c r="AA7" s="51"/>
      <c r="AB7" s="51"/>
    </row>
    <row r="8" spans="1:29" s="303" customFormat="1" ht="25.5" customHeight="1" x14ac:dyDescent="0.2">
      <c r="A8" s="367" t="s">
        <v>18</v>
      </c>
      <c r="B8" s="312"/>
      <c r="C8" s="313"/>
      <c r="D8" s="564"/>
      <c r="E8" s="565"/>
      <c r="F8" s="565"/>
      <c r="G8" s="565"/>
      <c r="H8" s="565"/>
      <c r="I8" s="565"/>
      <c r="J8" s="565"/>
      <c r="K8" s="565"/>
      <c r="L8" s="566"/>
      <c r="N8" s="24" t="s">
        <v>19</v>
      </c>
      <c r="O8" s="383">
        <v>0.375</v>
      </c>
      <c r="P8" s="356"/>
      <c r="R8" s="324"/>
      <c r="S8" s="366"/>
      <c r="T8" s="482"/>
      <c r="U8" s="483"/>
      <c r="Z8" s="51"/>
      <c r="AA8" s="51"/>
      <c r="AB8" s="51"/>
    </row>
    <row r="9" spans="1:29" s="303" customFormat="1" ht="39.950000000000003" customHeight="1" x14ac:dyDescent="0.2">
      <c r="A9" s="3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393"/>
      <c r="E9" s="364"/>
      <c r="F9" s="3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355"/>
      <c r="P9" s="356"/>
      <c r="R9" s="324"/>
      <c r="S9" s="366"/>
      <c r="T9" s="484"/>
      <c r="U9" s="485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3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393"/>
      <c r="E10" s="364"/>
      <c r="F10" s="3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34" t="str">
        <f>IFERROR(VLOOKUP($D$10,Proxy,2,FALSE),"")</f>
        <v/>
      </c>
      <c r="I10" s="324"/>
      <c r="J10" s="324"/>
      <c r="K10" s="324"/>
      <c r="L10" s="324"/>
      <c r="N10" s="26" t="s">
        <v>21</v>
      </c>
      <c r="O10" s="383"/>
      <c r="P10" s="356"/>
      <c r="S10" s="24" t="s">
        <v>22</v>
      </c>
      <c r="T10" s="612" t="s">
        <v>23</v>
      </c>
      <c r="U10" s="481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3"/>
      <c r="P11" s="356"/>
      <c r="S11" s="24" t="s">
        <v>26</v>
      </c>
      <c r="T11" s="370" t="s">
        <v>27</v>
      </c>
      <c r="U11" s="371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362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30"/>
      <c r="N12" s="24" t="s">
        <v>29</v>
      </c>
      <c r="O12" s="468"/>
      <c r="P12" s="460"/>
      <c r="Q12" s="23"/>
      <c r="S12" s="24"/>
      <c r="T12" s="310"/>
      <c r="U12" s="324"/>
      <c r="Z12" s="51"/>
      <c r="AA12" s="51"/>
      <c r="AB12" s="51"/>
    </row>
    <row r="13" spans="1:29" s="303" customFormat="1" ht="23.25" customHeight="1" x14ac:dyDescent="0.2">
      <c r="A13" s="362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30"/>
      <c r="M13" s="26"/>
      <c r="N13" s="26" t="s">
        <v>31</v>
      </c>
      <c r="O13" s="370"/>
      <c r="P13" s="371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362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30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341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30"/>
      <c r="N15" s="502" t="s">
        <v>34</v>
      </c>
      <c r="O15" s="310"/>
      <c r="P15" s="310"/>
      <c r="Q15" s="310"/>
      <c r="R15" s="3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3"/>
      <c r="O16" s="503"/>
      <c r="P16" s="503"/>
      <c r="Q16" s="503"/>
      <c r="R16" s="50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4" t="s">
        <v>35</v>
      </c>
      <c r="B17" s="314" t="s">
        <v>36</v>
      </c>
      <c r="C17" s="514" t="s">
        <v>37</v>
      </c>
      <c r="D17" s="314" t="s">
        <v>38</v>
      </c>
      <c r="E17" s="315"/>
      <c r="F17" s="314" t="s">
        <v>39</v>
      </c>
      <c r="G17" s="314" t="s">
        <v>40</v>
      </c>
      <c r="H17" s="314" t="s">
        <v>41</v>
      </c>
      <c r="I17" s="314" t="s">
        <v>42</v>
      </c>
      <c r="J17" s="314" t="s">
        <v>43</v>
      </c>
      <c r="K17" s="314" t="s">
        <v>44</v>
      </c>
      <c r="L17" s="314" t="s">
        <v>45</v>
      </c>
      <c r="M17" s="314" t="s">
        <v>46</v>
      </c>
      <c r="N17" s="314" t="s">
        <v>47</v>
      </c>
      <c r="O17" s="543"/>
      <c r="P17" s="543"/>
      <c r="Q17" s="543"/>
      <c r="R17" s="315"/>
      <c r="S17" s="329" t="s">
        <v>48</v>
      </c>
      <c r="T17" s="330"/>
      <c r="U17" s="314" t="s">
        <v>49</v>
      </c>
      <c r="V17" s="314" t="s">
        <v>50</v>
      </c>
      <c r="W17" s="595" t="s">
        <v>51</v>
      </c>
      <c r="X17" s="314" t="s">
        <v>52</v>
      </c>
      <c r="Y17" s="333" t="s">
        <v>53</v>
      </c>
      <c r="Z17" s="333" t="s">
        <v>54</v>
      </c>
      <c r="AA17" s="333" t="s">
        <v>55</v>
      </c>
      <c r="AB17" s="590"/>
      <c r="AC17" s="591"/>
      <c r="AD17" s="518"/>
      <c r="BA17" s="584" t="s">
        <v>56</v>
      </c>
    </row>
    <row r="18" spans="1:53" ht="14.25" customHeight="1" x14ac:dyDescent="0.2">
      <c r="A18" s="322"/>
      <c r="B18" s="322"/>
      <c r="C18" s="322"/>
      <c r="D18" s="316"/>
      <c r="E18" s="317"/>
      <c r="F18" s="322"/>
      <c r="G18" s="322"/>
      <c r="H18" s="322"/>
      <c r="I18" s="322"/>
      <c r="J18" s="322"/>
      <c r="K18" s="322"/>
      <c r="L18" s="322"/>
      <c r="M18" s="322"/>
      <c r="N18" s="316"/>
      <c r="O18" s="544"/>
      <c r="P18" s="544"/>
      <c r="Q18" s="544"/>
      <c r="R18" s="317"/>
      <c r="S18" s="302" t="s">
        <v>57</v>
      </c>
      <c r="T18" s="302" t="s">
        <v>58</v>
      </c>
      <c r="U18" s="322"/>
      <c r="V18" s="322"/>
      <c r="W18" s="596"/>
      <c r="X18" s="322"/>
      <c r="Y18" s="334"/>
      <c r="Z18" s="334"/>
      <c r="AA18" s="592"/>
      <c r="AB18" s="593"/>
      <c r="AC18" s="594"/>
      <c r="AD18" s="519"/>
      <c r="BA18" s="324"/>
    </row>
    <row r="19" spans="1:53" ht="27.75" customHeight="1" x14ac:dyDescent="0.2">
      <c r="A19" s="347" t="s">
        <v>59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48"/>
      <c r="Z19" s="48"/>
    </row>
    <row r="20" spans="1:53" ht="16.5" customHeight="1" x14ac:dyDescent="0.25">
      <c r="A20" s="323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01"/>
      <c r="Z20" s="301"/>
    </row>
    <row r="21" spans="1:53" ht="14.25" customHeight="1" x14ac:dyDescent="0.25">
      <c r="A21" s="335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8">
        <v>4607091389258</v>
      </c>
      <c r="E22" s="319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2"/>
      <c r="P22" s="332"/>
      <c r="Q22" s="332"/>
      <c r="R22" s="319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6"/>
      <c r="N23" s="311" t="s">
        <v>66</v>
      </c>
      <c r="O23" s="312"/>
      <c r="P23" s="312"/>
      <c r="Q23" s="312"/>
      <c r="R23" s="312"/>
      <c r="S23" s="312"/>
      <c r="T23" s="313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6"/>
      <c r="N24" s="311" t="s">
        <v>66</v>
      </c>
      <c r="O24" s="312"/>
      <c r="P24" s="312"/>
      <c r="Q24" s="312"/>
      <c r="R24" s="312"/>
      <c r="S24" s="312"/>
      <c r="T24" s="313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35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8">
        <v>4607091383881</v>
      </c>
      <c r="E26" s="319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2"/>
      <c r="P26" s="332"/>
      <c r="Q26" s="332"/>
      <c r="R26" s="319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8">
        <v>4607091388237</v>
      </c>
      <c r="E27" s="319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2"/>
      <c r="P27" s="332"/>
      <c r="Q27" s="332"/>
      <c r="R27" s="319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8">
        <v>4607091383935</v>
      </c>
      <c r="E28" s="319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1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2"/>
      <c r="P28" s="332"/>
      <c r="Q28" s="332"/>
      <c r="R28" s="319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8">
        <v>4680115881853</v>
      </c>
      <c r="E29" s="319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2"/>
      <c r="P29" s="332"/>
      <c r="Q29" s="332"/>
      <c r="R29" s="319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8">
        <v>4607091383911</v>
      </c>
      <c r="E30" s="319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1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2"/>
      <c r="P30" s="332"/>
      <c r="Q30" s="332"/>
      <c r="R30" s="319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8">
        <v>4607091388244</v>
      </c>
      <c r="E31" s="319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2"/>
      <c r="P31" s="332"/>
      <c r="Q31" s="332"/>
      <c r="R31" s="319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6"/>
      <c r="N32" s="311" t="s">
        <v>66</v>
      </c>
      <c r="O32" s="312"/>
      <c r="P32" s="312"/>
      <c r="Q32" s="312"/>
      <c r="R32" s="312"/>
      <c r="S32" s="312"/>
      <c r="T32" s="313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6"/>
      <c r="N33" s="311" t="s">
        <v>66</v>
      </c>
      <c r="O33" s="312"/>
      <c r="P33" s="312"/>
      <c r="Q33" s="312"/>
      <c r="R33" s="312"/>
      <c r="S33" s="312"/>
      <c r="T33" s="313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35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8">
        <v>4607091388503</v>
      </c>
      <c r="E35" s="319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2"/>
      <c r="P35" s="332"/>
      <c r="Q35" s="332"/>
      <c r="R35" s="319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6"/>
      <c r="N36" s="311" t="s">
        <v>66</v>
      </c>
      <c r="O36" s="312"/>
      <c r="P36" s="312"/>
      <c r="Q36" s="312"/>
      <c r="R36" s="312"/>
      <c r="S36" s="312"/>
      <c r="T36" s="313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6"/>
      <c r="N37" s="311" t="s">
        <v>66</v>
      </c>
      <c r="O37" s="312"/>
      <c r="P37" s="312"/>
      <c r="Q37" s="312"/>
      <c r="R37" s="312"/>
      <c r="S37" s="312"/>
      <c r="T37" s="313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35" t="s">
        <v>86</v>
      </c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8">
        <v>4607091388282</v>
      </c>
      <c r="E39" s="319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2"/>
      <c r="P39" s="332"/>
      <c r="Q39" s="332"/>
      <c r="R39" s="319"/>
      <c r="S39" s="34"/>
      <c r="T39" s="34"/>
      <c r="U39" s="35" t="s">
        <v>65</v>
      </c>
      <c r="V39" s="305">
        <v>6</v>
      </c>
      <c r="W39" s="306">
        <f>IFERROR(IF(V39="",0,CEILING((V39/$H39),1)*$H39),"")</f>
        <v>7.2</v>
      </c>
      <c r="X39" s="36">
        <f>IFERROR(IF(W39=0,"",ROUNDUP(W39/H39,0)*0.00753),"")</f>
        <v>3.0120000000000001E-2</v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6"/>
      <c r="N40" s="311" t="s">
        <v>66</v>
      </c>
      <c r="O40" s="312"/>
      <c r="P40" s="312"/>
      <c r="Q40" s="312"/>
      <c r="R40" s="312"/>
      <c r="S40" s="312"/>
      <c r="T40" s="313"/>
      <c r="U40" s="37" t="s">
        <v>67</v>
      </c>
      <c r="V40" s="307">
        <f>IFERROR(V39/H39,"0")</f>
        <v>3.333333333333333</v>
      </c>
      <c r="W40" s="307">
        <f>IFERROR(W39/H39,"0")</f>
        <v>4</v>
      </c>
      <c r="X40" s="307">
        <f>IFERROR(IF(X39="",0,X39),"0")</f>
        <v>3.0120000000000001E-2</v>
      </c>
      <c r="Y40" s="308"/>
      <c r="Z40" s="308"/>
    </row>
    <row r="41" spans="1:53" x14ac:dyDescent="0.2">
      <c r="A41" s="32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6"/>
      <c r="N41" s="311" t="s">
        <v>66</v>
      </c>
      <c r="O41" s="312"/>
      <c r="P41" s="312"/>
      <c r="Q41" s="312"/>
      <c r="R41" s="312"/>
      <c r="S41" s="312"/>
      <c r="T41" s="313"/>
      <c r="U41" s="37" t="s">
        <v>65</v>
      </c>
      <c r="V41" s="307">
        <f>IFERROR(SUM(V39:V39),"0")</f>
        <v>6</v>
      </c>
      <c r="W41" s="307">
        <f>IFERROR(SUM(W39:W39),"0")</f>
        <v>7.2</v>
      </c>
      <c r="X41" s="37"/>
      <c r="Y41" s="308"/>
      <c r="Z41" s="308"/>
    </row>
    <row r="42" spans="1:53" ht="14.25" customHeight="1" x14ac:dyDescent="0.25">
      <c r="A42" s="335" t="s">
        <v>90</v>
      </c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8">
        <v>4607091389111</v>
      </c>
      <c r="E43" s="319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2"/>
      <c r="P43" s="332"/>
      <c r="Q43" s="332"/>
      <c r="R43" s="319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6"/>
      <c r="N44" s="311" t="s">
        <v>66</v>
      </c>
      <c r="O44" s="312"/>
      <c r="P44" s="312"/>
      <c r="Q44" s="312"/>
      <c r="R44" s="312"/>
      <c r="S44" s="312"/>
      <c r="T44" s="313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2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6"/>
      <c r="N45" s="311" t="s">
        <v>66</v>
      </c>
      <c r="O45" s="312"/>
      <c r="P45" s="312"/>
      <c r="Q45" s="312"/>
      <c r="R45" s="312"/>
      <c r="S45" s="312"/>
      <c r="T45" s="313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47" t="s">
        <v>93</v>
      </c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48"/>
      <c r="Z46" s="48"/>
    </row>
    <row r="47" spans="1:53" ht="16.5" customHeight="1" x14ac:dyDescent="0.25">
      <c r="A47" s="323" t="s">
        <v>94</v>
      </c>
      <c r="B47" s="324"/>
      <c r="C47" s="324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01"/>
      <c r="Z47" s="301"/>
    </row>
    <row r="48" spans="1:53" ht="14.25" customHeight="1" x14ac:dyDescent="0.25">
      <c r="A48" s="335" t="s">
        <v>95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8">
        <v>4680115881440</v>
      </c>
      <c r="E49" s="319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2"/>
      <c r="P49" s="332"/>
      <c r="Q49" s="332"/>
      <c r="R49" s="319"/>
      <c r="S49" s="34"/>
      <c r="T49" s="34"/>
      <c r="U49" s="35" t="s">
        <v>65</v>
      </c>
      <c r="V49" s="305">
        <v>190</v>
      </c>
      <c r="W49" s="306">
        <f>IFERROR(IF(V49="",0,CEILING((V49/$H49),1)*$H49),"")</f>
        <v>194.4</v>
      </c>
      <c r="X49" s="36">
        <f>IFERROR(IF(W49=0,"",ROUNDUP(W49/H49,0)*0.02175),"")</f>
        <v>0.39149999999999996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8">
        <v>4680115881433</v>
      </c>
      <c r="E50" s="319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2"/>
      <c r="P50" s="332"/>
      <c r="Q50" s="332"/>
      <c r="R50" s="319"/>
      <c r="S50" s="34"/>
      <c r="T50" s="34"/>
      <c r="U50" s="35" t="s">
        <v>65</v>
      </c>
      <c r="V50" s="305">
        <v>94.5</v>
      </c>
      <c r="W50" s="306">
        <f>IFERROR(IF(V50="",0,CEILING((V50/$H50),1)*$H50),"")</f>
        <v>94.5</v>
      </c>
      <c r="X50" s="36">
        <f>IFERROR(IF(W50=0,"",ROUNDUP(W50/H50,0)*0.00753),"")</f>
        <v>0.26355000000000001</v>
      </c>
      <c r="Y50" s="56"/>
      <c r="Z50" s="57"/>
      <c r="AD50" s="58"/>
      <c r="BA50" s="70" t="s">
        <v>1</v>
      </c>
    </row>
    <row r="51" spans="1:53" x14ac:dyDescent="0.2">
      <c r="A51" s="325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6"/>
      <c r="N51" s="311" t="s">
        <v>66</v>
      </c>
      <c r="O51" s="312"/>
      <c r="P51" s="312"/>
      <c r="Q51" s="312"/>
      <c r="R51" s="312"/>
      <c r="S51" s="312"/>
      <c r="T51" s="313"/>
      <c r="U51" s="37" t="s">
        <v>67</v>
      </c>
      <c r="V51" s="307">
        <f>IFERROR(V49/H49,"0")+IFERROR(V50/H50,"0")</f>
        <v>52.592592592592595</v>
      </c>
      <c r="W51" s="307">
        <f>IFERROR(W49/H49,"0")+IFERROR(W50/H50,"0")</f>
        <v>53</v>
      </c>
      <c r="X51" s="307">
        <f>IFERROR(IF(X49="",0,X49),"0")+IFERROR(IF(X50="",0,X50),"0")</f>
        <v>0.65504999999999991</v>
      </c>
      <c r="Y51" s="308"/>
      <c r="Z51" s="308"/>
    </row>
    <row r="52" spans="1:53" x14ac:dyDescent="0.2">
      <c r="A52" s="32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6"/>
      <c r="N52" s="311" t="s">
        <v>66</v>
      </c>
      <c r="O52" s="312"/>
      <c r="P52" s="312"/>
      <c r="Q52" s="312"/>
      <c r="R52" s="312"/>
      <c r="S52" s="312"/>
      <c r="T52" s="313"/>
      <c r="U52" s="37" t="s">
        <v>65</v>
      </c>
      <c r="V52" s="307">
        <f>IFERROR(SUM(V49:V50),"0")</f>
        <v>284.5</v>
      </c>
      <c r="W52" s="307">
        <f>IFERROR(SUM(W49:W50),"0")</f>
        <v>288.89999999999998</v>
      </c>
      <c r="X52" s="37"/>
      <c r="Y52" s="308"/>
      <c r="Z52" s="308"/>
    </row>
    <row r="53" spans="1:53" ht="16.5" customHeight="1" x14ac:dyDescent="0.25">
      <c r="A53" s="323" t="s">
        <v>102</v>
      </c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01"/>
      <c r="Z53" s="301"/>
    </row>
    <row r="54" spans="1:53" ht="14.25" customHeight="1" x14ac:dyDescent="0.25">
      <c r="A54" s="335" t="s">
        <v>103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8">
        <v>4680115881426</v>
      </c>
      <c r="E55" s="319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2"/>
      <c r="P55" s="332"/>
      <c r="Q55" s="332"/>
      <c r="R55" s="319"/>
      <c r="S55" s="34"/>
      <c r="T55" s="34"/>
      <c r="U55" s="35" t="s">
        <v>65</v>
      </c>
      <c r="V55" s="305">
        <v>420</v>
      </c>
      <c r="W55" s="306">
        <f>IFERROR(IF(V55="",0,CEILING((V55/$H55),1)*$H55),"")</f>
        <v>421.20000000000005</v>
      </c>
      <c r="X55" s="36">
        <f>IFERROR(IF(W55=0,"",ROUNDUP(W55/H55,0)*0.02175),"")</f>
        <v>0.84824999999999995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8">
        <v>4680115881426</v>
      </c>
      <c r="E56" s="319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11" t="s">
        <v>108</v>
      </c>
      <c r="O56" s="332"/>
      <c r="P56" s="332"/>
      <c r="Q56" s="332"/>
      <c r="R56" s="319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8">
        <v>4680115881419</v>
      </c>
      <c r="E57" s="319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2"/>
      <c r="P57" s="332"/>
      <c r="Q57" s="332"/>
      <c r="R57" s="319"/>
      <c r="S57" s="34"/>
      <c r="T57" s="34"/>
      <c r="U57" s="35" t="s">
        <v>65</v>
      </c>
      <c r="V57" s="305">
        <v>319.5</v>
      </c>
      <c r="W57" s="306">
        <f>IFERROR(IF(V57="",0,CEILING((V57/$H57),1)*$H57),"")</f>
        <v>319.5</v>
      </c>
      <c r="X57" s="36">
        <f>IFERROR(IF(W57=0,"",ROUNDUP(W57/H57,0)*0.00937),"")</f>
        <v>0.66527000000000003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8">
        <v>4680115881525</v>
      </c>
      <c r="E58" s="319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10" t="s">
        <v>113</v>
      </c>
      <c r="O58" s="332"/>
      <c r="P58" s="332"/>
      <c r="Q58" s="332"/>
      <c r="R58" s="319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6"/>
      <c r="N59" s="311" t="s">
        <v>66</v>
      </c>
      <c r="O59" s="312"/>
      <c r="P59" s="312"/>
      <c r="Q59" s="312"/>
      <c r="R59" s="312"/>
      <c r="S59" s="312"/>
      <c r="T59" s="313"/>
      <c r="U59" s="37" t="s">
        <v>67</v>
      </c>
      <c r="V59" s="307">
        <f>IFERROR(V55/H55,"0")+IFERROR(V56/H56,"0")+IFERROR(V57/H57,"0")+IFERROR(V58/H58,"0")</f>
        <v>109.88888888888889</v>
      </c>
      <c r="W59" s="307">
        <f>IFERROR(W55/H55,"0")+IFERROR(W56/H56,"0")+IFERROR(W57/H57,"0")+IFERROR(W58/H58,"0")</f>
        <v>110</v>
      </c>
      <c r="X59" s="307">
        <f>IFERROR(IF(X55="",0,X55),"0")+IFERROR(IF(X56="",0,X56),"0")+IFERROR(IF(X57="",0,X57),"0")+IFERROR(IF(X58="",0,X58),"0")</f>
        <v>1.51352</v>
      </c>
      <c r="Y59" s="308"/>
      <c r="Z59" s="308"/>
    </row>
    <row r="60" spans="1:53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6"/>
      <c r="N60" s="311" t="s">
        <v>66</v>
      </c>
      <c r="O60" s="312"/>
      <c r="P60" s="312"/>
      <c r="Q60" s="312"/>
      <c r="R60" s="312"/>
      <c r="S60" s="312"/>
      <c r="T60" s="313"/>
      <c r="U60" s="37" t="s">
        <v>65</v>
      </c>
      <c r="V60" s="307">
        <f>IFERROR(SUM(V55:V58),"0")</f>
        <v>739.5</v>
      </c>
      <c r="W60" s="307">
        <f>IFERROR(SUM(W55:W58),"0")</f>
        <v>740.7</v>
      </c>
      <c r="X60" s="37"/>
      <c r="Y60" s="308"/>
      <c r="Z60" s="308"/>
    </row>
    <row r="61" spans="1:53" ht="16.5" customHeight="1" x14ac:dyDescent="0.25">
      <c r="A61" s="323" t="s">
        <v>93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01"/>
      <c r="Z61" s="301"/>
    </row>
    <row r="62" spans="1:53" ht="14.25" customHeight="1" x14ac:dyDescent="0.25">
      <c r="A62" s="335" t="s">
        <v>103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8">
        <v>4680115882720</v>
      </c>
      <c r="E63" s="319"/>
      <c r="F63" s="304">
        <v>0.45</v>
      </c>
      <c r="G63" s="32">
        <v>10</v>
      </c>
      <c r="H63" s="304">
        <v>4.5</v>
      </c>
      <c r="I63" s="304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548" t="s">
        <v>116</v>
      </c>
      <c r="O63" s="332"/>
      <c r="P63" s="332"/>
      <c r="Q63" s="332"/>
      <c r="R63" s="319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8">
        <v>4607091382945</v>
      </c>
      <c r="E64" s="319"/>
      <c r="F64" s="304">
        <v>1.4</v>
      </c>
      <c r="G64" s="32">
        <v>8</v>
      </c>
      <c r="H64" s="304">
        <v>11.2</v>
      </c>
      <c r="I64" s="304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621" t="s">
        <v>120</v>
      </c>
      <c r="O64" s="332"/>
      <c r="P64" s="332"/>
      <c r="Q64" s="332"/>
      <c r="R64" s="319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8">
        <v>4607091385670</v>
      </c>
      <c r="E65" s="319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32"/>
      <c r="P65" s="332"/>
      <c r="Q65" s="332"/>
      <c r="R65" s="319"/>
      <c r="S65" s="34"/>
      <c r="T65" s="34"/>
      <c r="U65" s="35" t="s">
        <v>65</v>
      </c>
      <c r="V65" s="305">
        <v>184</v>
      </c>
      <c r="W65" s="306">
        <f t="shared" si="2"/>
        <v>194.4</v>
      </c>
      <c r="X65" s="36">
        <f>IFERROR(IF(W65=0,"",ROUNDUP(W65/H65,0)*0.02175),"")</f>
        <v>0.39149999999999996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8">
        <v>4680115881327</v>
      </c>
      <c r="E66" s="319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4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2"/>
      <c r="P66" s="332"/>
      <c r="Q66" s="332"/>
      <c r="R66" s="319"/>
      <c r="S66" s="34"/>
      <c r="T66" s="34"/>
      <c r="U66" s="35" t="s">
        <v>65</v>
      </c>
      <c r="V66" s="305">
        <v>172</v>
      </c>
      <c r="W66" s="306">
        <f t="shared" si="2"/>
        <v>172.8</v>
      </c>
      <c r="X66" s="36">
        <f>IFERROR(IF(W66=0,"",ROUNDUP(W66/H66,0)*0.02175),"")</f>
        <v>0.34799999999999998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8">
        <v>4680115882133</v>
      </c>
      <c r="E67" s="319"/>
      <c r="F67" s="304">
        <v>1.35</v>
      </c>
      <c r="G67" s="32">
        <v>8</v>
      </c>
      <c r="H67" s="304">
        <v>10.8</v>
      </c>
      <c r="I67" s="304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4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32"/>
      <c r="P67" s="332"/>
      <c r="Q67" s="332"/>
      <c r="R67" s="319"/>
      <c r="S67" s="34"/>
      <c r="T67" s="34"/>
      <c r="U67" s="35" t="s">
        <v>65</v>
      </c>
      <c r="V67" s="305">
        <v>50</v>
      </c>
      <c r="W67" s="306">
        <f t="shared" si="2"/>
        <v>54</v>
      </c>
      <c r="X67" s="36">
        <f>IFERROR(IF(W67=0,"",ROUNDUP(W67/H67,0)*0.02175),"")</f>
        <v>0.10874999999999999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8">
        <v>4607091382952</v>
      </c>
      <c r="E68" s="319"/>
      <c r="F68" s="304">
        <v>0.5</v>
      </c>
      <c r="G68" s="32">
        <v>6</v>
      </c>
      <c r="H68" s="304">
        <v>3</v>
      </c>
      <c r="I68" s="304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2"/>
      <c r="P68" s="332"/>
      <c r="Q68" s="332"/>
      <c r="R68" s="319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4301011382</v>
      </c>
      <c r="D69" s="318">
        <v>4607091385687</v>
      </c>
      <c r="E69" s="319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132</v>
      </c>
      <c r="M69" s="32">
        <v>50</v>
      </c>
      <c r="N69" s="3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2"/>
      <c r="P69" s="332"/>
      <c r="Q69" s="332"/>
      <c r="R69" s="319"/>
      <c r="S69" s="34"/>
      <c r="T69" s="34"/>
      <c r="U69" s="35" t="s">
        <v>65</v>
      </c>
      <c r="V69" s="305">
        <v>14.4</v>
      </c>
      <c r="W69" s="306">
        <f t="shared" si="2"/>
        <v>16</v>
      </c>
      <c r="X69" s="36">
        <f t="shared" ref="X69:X74" si="3">IFERROR(IF(W69=0,"",ROUNDUP(W69/H69,0)*0.00937),"")</f>
        <v>3.7479999999999999E-2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4301011565</v>
      </c>
      <c r="D70" s="318">
        <v>4680115882539</v>
      </c>
      <c r="E70" s="319"/>
      <c r="F70" s="304">
        <v>0.37</v>
      </c>
      <c r="G70" s="32">
        <v>10</v>
      </c>
      <c r="H70" s="304">
        <v>3.7</v>
      </c>
      <c r="I70" s="304">
        <v>3.94</v>
      </c>
      <c r="J70" s="32">
        <v>120</v>
      </c>
      <c r="K70" s="32" t="s">
        <v>63</v>
      </c>
      <c r="L70" s="33" t="s">
        <v>132</v>
      </c>
      <c r="M70" s="32">
        <v>50</v>
      </c>
      <c r="N70" s="4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32"/>
      <c r="P70" s="332"/>
      <c r="Q70" s="332"/>
      <c r="R70" s="319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8">
        <v>4607091384604</v>
      </c>
      <c r="E71" s="319"/>
      <c r="F71" s="304">
        <v>0.4</v>
      </c>
      <c r="G71" s="32">
        <v>10</v>
      </c>
      <c r="H71" s="304">
        <v>4</v>
      </c>
      <c r="I71" s="304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2"/>
      <c r="P71" s="332"/>
      <c r="Q71" s="332"/>
      <c r="R71" s="319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8">
        <v>4680115880283</v>
      </c>
      <c r="E72" s="319"/>
      <c r="F72" s="304">
        <v>0.6</v>
      </c>
      <c r="G72" s="32">
        <v>8</v>
      </c>
      <c r="H72" s="304">
        <v>4.8</v>
      </c>
      <c r="I72" s="304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2"/>
      <c r="P72" s="332"/>
      <c r="Q72" s="332"/>
      <c r="R72" s="319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8">
        <v>4680115881518</v>
      </c>
      <c r="E73" s="319"/>
      <c r="F73" s="304">
        <v>0.4</v>
      </c>
      <c r="G73" s="32">
        <v>10</v>
      </c>
      <c r="H73" s="304">
        <v>4</v>
      </c>
      <c r="I73" s="304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5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32"/>
      <c r="P73" s="332"/>
      <c r="Q73" s="332"/>
      <c r="R73" s="319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8">
        <v>4680115881303</v>
      </c>
      <c r="E74" s="319"/>
      <c r="F74" s="304">
        <v>0.45</v>
      </c>
      <c r="G74" s="32">
        <v>10</v>
      </c>
      <c r="H74" s="304">
        <v>4.5</v>
      </c>
      <c r="I74" s="304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6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2"/>
      <c r="P74" s="332"/>
      <c r="Q74" s="332"/>
      <c r="R74" s="319"/>
      <c r="S74" s="34"/>
      <c r="T74" s="34"/>
      <c r="U74" s="35" t="s">
        <v>65</v>
      </c>
      <c r="V74" s="305">
        <v>72</v>
      </c>
      <c r="W74" s="306">
        <f t="shared" si="2"/>
        <v>72</v>
      </c>
      <c r="X74" s="36">
        <f t="shared" si="3"/>
        <v>0.14992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8">
        <v>4680115882577</v>
      </c>
      <c r="E75" s="319"/>
      <c r="F75" s="304">
        <v>0.4</v>
      </c>
      <c r="G75" s="32">
        <v>8</v>
      </c>
      <c r="H75" s="304">
        <v>3.2</v>
      </c>
      <c r="I75" s="304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551" t="s">
        <v>145</v>
      </c>
      <c r="O75" s="332"/>
      <c r="P75" s="332"/>
      <c r="Q75" s="332"/>
      <c r="R75" s="319"/>
      <c r="S75" s="34"/>
      <c r="T75" s="34"/>
      <c r="U75" s="35" t="s">
        <v>65</v>
      </c>
      <c r="V75" s="305">
        <v>61.6</v>
      </c>
      <c r="W75" s="306">
        <f t="shared" si="2"/>
        <v>64</v>
      </c>
      <c r="X75" s="36">
        <f>IFERROR(IF(W75=0,"",ROUNDUP(W75/H75,0)*0.00753),"")</f>
        <v>0.15060000000000001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8">
        <v>4607091388466</v>
      </c>
      <c r="E76" s="319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2"/>
      <c r="P76" s="332"/>
      <c r="Q76" s="332"/>
      <c r="R76" s="319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8">
        <v>4680115880269</v>
      </c>
      <c r="E77" s="319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2"/>
      <c r="P77" s="332"/>
      <c r="Q77" s="332"/>
      <c r="R77" s="319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8">
        <v>4680115880429</v>
      </c>
      <c r="E78" s="319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53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2"/>
      <c r="P78" s="332"/>
      <c r="Q78" s="332"/>
      <c r="R78" s="319"/>
      <c r="S78" s="34"/>
      <c r="T78" s="34"/>
      <c r="U78" s="35" t="s">
        <v>65</v>
      </c>
      <c r="V78" s="305">
        <v>45</v>
      </c>
      <c r="W78" s="306">
        <f t="shared" si="2"/>
        <v>45</v>
      </c>
      <c r="X78" s="36">
        <f>IFERROR(IF(W78=0,"",ROUNDUP(W78/H78,0)*0.00937),"")</f>
        <v>9.3700000000000006E-2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8">
        <v>4680115881457</v>
      </c>
      <c r="E79" s="319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46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2"/>
      <c r="P79" s="332"/>
      <c r="Q79" s="332"/>
      <c r="R79" s="319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4"/>
      <c r="M80" s="326"/>
      <c r="N80" s="311" t="s">
        <v>66</v>
      </c>
      <c r="O80" s="312"/>
      <c r="P80" s="312"/>
      <c r="Q80" s="312"/>
      <c r="R80" s="312"/>
      <c r="S80" s="312"/>
      <c r="T80" s="313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86.442592592592604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89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1.2799499999999999</v>
      </c>
      <c r="Y80" s="308"/>
      <c r="Z80" s="308"/>
    </row>
    <row r="81" spans="1:53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4"/>
      <c r="M81" s="326"/>
      <c r="N81" s="311" t="s">
        <v>66</v>
      </c>
      <c r="O81" s="312"/>
      <c r="P81" s="312"/>
      <c r="Q81" s="312"/>
      <c r="R81" s="312"/>
      <c r="S81" s="312"/>
      <c r="T81" s="313"/>
      <c r="U81" s="37" t="s">
        <v>65</v>
      </c>
      <c r="V81" s="307">
        <f>IFERROR(SUM(V63:V79),"0")</f>
        <v>599</v>
      </c>
      <c r="W81" s="307">
        <f>IFERROR(SUM(W63:W79),"0")</f>
        <v>618.20000000000005</v>
      </c>
      <c r="X81" s="37"/>
      <c r="Y81" s="308"/>
      <c r="Z81" s="308"/>
    </row>
    <row r="82" spans="1:53" ht="14.25" customHeight="1" x14ac:dyDescent="0.25">
      <c r="A82" s="335" t="s">
        <v>95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24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8">
        <v>4607091384789</v>
      </c>
      <c r="E83" s="319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46" t="s">
        <v>156</v>
      </c>
      <c r="O83" s="332"/>
      <c r="P83" s="332"/>
      <c r="Q83" s="332"/>
      <c r="R83" s="319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8">
        <v>4680115881488</v>
      </c>
      <c r="E84" s="319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32"/>
      <c r="P84" s="332"/>
      <c r="Q84" s="332"/>
      <c r="R84" s="319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8">
        <v>4607091384765</v>
      </c>
      <c r="E85" s="319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49" t="s">
        <v>161</v>
      </c>
      <c r="O85" s="332"/>
      <c r="P85" s="332"/>
      <c r="Q85" s="332"/>
      <c r="R85" s="319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8">
        <v>4680115882751</v>
      </c>
      <c r="E86" s="319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28" t="s">
        <v>164</v>
      </c>
      <c r="O86" s="332"/>
      <c r="P86" s="332"/>
      <c r="Q86" s="332"/>
      <c r="R86" s="319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8">
        <v>4680115882775</v>
      </c>
      <c r="E87" s="319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3" t="s">
        <v>168</v>
      </c>
      <c r="O87" s="332"/>
      <c r="P87" s="332"/>
      <c r="Q87" s="332"/>
      <c r="R87" s="319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8">
        <v>4680115880658</v>
      </c>
      <c r="E88" s="319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32"/>
      <c r="P88" s="332"/>
      <c r="Q88" s="332"/>
      <c r="R88" s="319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8">
        <v>4607091381962</v>
      </c>
      <c r="E89" s="319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7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32"/>
      <c r="P89" s="332"/>
      <c r="Q89" s="332"/>
      <c r="R89" s="319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4"/>
      <c r="M90" s="326"/>
      <c r="N90" s="311" t="s">
        <v>66</v>
      </c>
      <c r="O90" s="312"/>
      <c r="P90" s="312"/>
      <c r="Q90" s="312"/>
      <c r="R90" s="312"/>
      <c r="S90" s="312"/>
      <c r="T90" s="313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24"/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6"/>
      <c r="N91" s="311" t="s">
        <v>66</v>
      </c>
      <c r="O91" s="312"/>
      <c r="P91" s="312"/>
      <c r="Q91" s="312"/>
      <c r="R91" s="312"/>
      <c r="S91" s="312"/>
      <c r="T91" s="313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35" t="s">
        <v>60</v>
      </c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24"/>
      <c r="N92" s="324"/>
      <c r="O92" s="324"/>
      <c r="P92" s="324"/>
      <c r="Q92" s="324"/>
      <c r="R92" s="324"/>
      <c r="S92" s="324"/>
      <c r="T92" s="324"/>
      <c r="U92" s="324"/>
      <c r="V92" s="324"/>
      <c r="W92" s="324"/>
      <c r="X92" s="324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8">
        <v>4607091387667</v>
      </c>
      <c r="E93" s="319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2"/>
      <c r="P93" s="332"/>
      <c r="Q93" s="332"/>
      <c r="R93" s="319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8">
        <v>4607091387636</v>
      </c>
      <c r="E94" s="319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2"/>
      <c r="P94" s="332"/>
      <c r="Q94" s="332"/>
      <c r="R94" s="319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8">
        <v>4607091384727</v>
      </c>
      <c r="E95" s="319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2"/>
      <c r="P95" s="332"/>
      <c r="Q95" s="332"/>
      <c r="R95" s="319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8">
        <v>4607091386745</v>
      </c>
      <c r="E96" s="319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4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2"/>
      <c r="P96" s="332"/>
      <c r="Q96" s="332"/>
      <c r="R96" s="319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8">
        <v>4607091382426</v>
      </c>
      <c r="E97" s="319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2"/>
      <c r="P97" s="332"/>
      <c r="Q97" s="332"/>
      <c r="R97" s="319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8">
        <v>4607091386547</v>
      </c>
      <c r="E98" s="319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4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2"/>
      <c r="P98" s="332"/>
      <c r="Q98" s="332"/>
      <c r="R98" s="319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8">
        <v>4607091384734</v>
      </c>
      <c r="E99" s="319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6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2"/>
      <c r="P99" s="332"/>
      <c r="Q99" s="332"/>
      <c r="R99" s="319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8">
        <v>4607091382464</v>
      </c>
      <c r="E100" s="319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5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2"/>
      <c r="P100" s="332"/>
      <c r="Q100" s="332"/>
      <c r="R100" s="319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8">
        <v>4680115883444</v>
      </c>
      <c r="E101" s="319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95" t="s">
        <v>191</v>
      </c>
      <c r="O101" s="332"/>
      <c r="P101" s="332"/>
      <c r="Q101" s="332"/>
      <c r="R101" s="319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8">
        <v>4680115883444</v>
      </c>
      <c r="E102" s="319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54" t="s">
        <v>191</v>
      </c>
      <c r="O102" s="332"/>
      <c r="P102" s="332"/>
      <c r="Q102" s="332"/>
      <c r="R102" s="319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6"/>
      <c r="N103" s="311" t="s">
        <v>66</v>
      </c>
      <c r="O103" s="312"/>
      <c r="P103" s="312"/>
      <c r="Q103" s="312"/>
      <c r="R103" s="312"/>
      <c r="S103" s="312"/>
      <c r="T103" s="313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24"/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6"/>
      <c r="N104" s="311" t="s">
        <v>66</v>
      </c>
      <c r="O104" s="312"/>
      <c r="P104" s="312"/>
      <c r="Q104" s="312"/>
      <c r="R104" s="312"/>
      <c r="S104" s="312"/>
      <c r="T104" s="313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35" t="s">
        <v>68</v>
      </c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8">
        <v>4607091386967</v>
      </c>
      <c r="E106" s="319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609" t="s">
        <v>195</v>
      </c>
      <c r="O106" s="332"/>
      <c r="P106" s="332"/>
      <c r="Q106" s="332"/>
      <c r="R106" s="319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8">
        <v>4607091386967</v>
      </c>
      <c r="E107" s="319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4" t="s">
        <v>197</v>
      </c>
      <c r="O107" s="332"/>
      <c r="P107" s="332"/>
      <c r="Q107" s="332"/>
      <c r="R107" s="319"/>
      <c r="S107" s="34"/>
      <c r="T107" s="34"/>
      <c r="U107" s="35" t="s">
        <v>65</v>
      </c>
      <c r="V107" s="305">
        <v>186</v>
      </c>
      <c r="W107" s="306">
        <f t="shared" si="6"/>
        <v>193.20000000000002</v>
      </c>
      <c r="X107" s="36">
        <f>IFERROR(IF(W107=0,"",ROUNDUP(W107/H107,0)*0.02175),"")</f>
        <v>0.50024999999999997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8">
        <v>4607091385304</v>
      </c>
      <c r="E108" s="319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45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32"/>
      <c r="P108" s="332"/>
      <c r="Q108" s="332"/>
      <c r="R108" s="319"/>
      <c r="S108" s="34"/>
      <c r="T108" s="34"/>
      <c r="U108" s="35" t="s">
        <v>65</v>
      </c>
      <c r="V108" s="305">
        <v>60</v>
      </c>
      <c r="W108" s="306">
        <f t="shared" si="6"/>
        <v>64.8</v>
      </c>
      <c r="X108" s="36">
        <f>IFERROR(IF(W108=0,"",ROUNDUP(W108/H108,0)*0.02175),"")</f>
        <v>0.17399999999999999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8">
        <v>4607091386264</v>
      </c>
      <c r="E109" s="319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2"/>
      <c r="P109" s="332"/>
      <c r="Q109" s="332"/>
      <c r="R109" s="319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8">
        <v>4680115882584</v>
      </c>
      <c r="E110" s="319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6" t="s">
        <v>204</v>
      </c>
      <c r="O110" s="332"/>
      <c r="P110" s="332"/>
      <c r="Q110" s="332"/>
      <c r="R110" s="319"/>
      <c r="S110" s="34"/>
      <c r="T110" s="34"/>
      <c r="U110" s="35" t="s">
        <v>65</v>
      </c>
      <c r="V110" s="305">
        <v>50.82</v>
      </c>
      <c r="W110" s="306">
        <f t="shared" si="6"/>
        <v>52.800000000000004</v>
      </c>
      <c r="X110" s="36">
        <f>IFERROR(IF(W110=0,"",ROUNDUP(W110/H110,0)*0.00753),"")</f>
        <v>0.15060000000000001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8">
        <v>4607091385731</v>
      </c>
      <c r="E111" s="319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427" t="s">
        <v>207</v>
      </c>
      <c r="O111" s="332"/>
      <c r="P111" s="332"/>
      <c r="Q111" s="332"/>
      <c r="R111" s="319"/>
      <c r="S111" s="34"/>
      <c r="T111" s="34"/>
      <c r="U111" s="35" t="s">
        <v>65</v>
      </c>
      <c r="V111" s="305">
        <v>54</v>
      </c>
      <c r="W111" s="306">
        <f t="shared" si="6"/>
        <v>54</v>
      </c>
      <c r="X111" s="36">
        <f>IFERROR(IF(W111=0,"",ROUNDUP(W111/H111,0)*0.00753),"")</f>
        <v>0.15060000000000001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8">
        <v>4680115880214</v>
      </c>
      <c r="E112" s="319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608" t="s">
        <v>210</v>
      </c>
      <c r="O112" s="332"/>
      <c r="P112" s="332"/>
      <c r="Q112" s="332"/>
      <c r="R112" s="319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8">
        <v>4680115880894</v>
      </c>
      <c r="E113" s="319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585" t="s">
        <v>213</v>
      </c>
      <c r="O113" s="332"/>
      <c r="P113" s="332"/>
      <c r="Q113" s="332"/>
      <c r="R113" s="319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8">
        <v>4607091385427</v>
      </c>
      <c r="E114" s="319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32"/>
      <c r="P114" s="332"/>
      <c r="Q114" s="332"/>
      <c r="R114" s="319"/>
      <c r="S114" s="34"/>
      <c r="T114" s="34"/>
      <c r="U114" s="35" t="s">
        <v>65</v>
      </c>
      <c r="V114" s="305">
        <v>69</v>
      </c>
      <c r="W114" s="306">
        <f t="shared" si="6"/>
        <v>69</v>
      </c>
      <c r="X114" s="36">
        <f>IFERROR(IF(W114=0,"",ROUNDUP(W114/H114,0)*0.00753),"")</f>
        <v>0.17319000000000001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8">
        <v>4680115882645</v>
      </c>
      <c r="E115" s="319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62" t="s">
        <v>218</v>
      </c>
      <c r="O115" s="332"/>
      <c r="P115" s="332"/>
      <c r="Q115" s="332"/>
      <c r="R115" s="319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4"/>
      <c r="C116" s="324"/>
      <c r="D116" s="324"/>
      <c r="E116" s="324"/>
      <c r="F116" s="324"/>
      <c r="G116" s="324"/>
      <c r="H116" s="324"/>
      <c r="I116" s="324"/>
      <c r="J116" s="324"/>
      <c r="K116" s="324"/>
      <c r="L116" s="324"/>
      <c r="M116" s="326"/>
      <c r="N116" s="311" t="s">
        <v>66</v>
      </c>
      <c r="O116" s="312"/>
      <c r="P116" s="312"/>
      <c r="Q116" s="312"/>
      <c r="R116" s="312"/>
      <c r="S116" s="312"/>
      <c r="T116" s="313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91.800264550264558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94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1.1486400000000001</v>
      </c>
      <c r="Y116" s="308"/>
      <c r="Z116" s="308"/>
    </row>
    <row r="117" spans="1:53" x14ac:dyDescent="0.2">
      <c r="A117" s="324"/>
      <c r="B117" s="324"/>
      <c r="C117" s="324"/>
      <c r="D117" s="324"/>
      <c r="E117" s="324"/>
      <c r="F117" s="324"/>
      <c r="G117" s="324"/>
      <c r="H117" s="324"/>
      <c r="I117" s="324"/>
      <c r="J117" s="324"/>
      <c r="K117" s="324"/>
      <c r="L117" s="324"/>
      <c r="M117" s="326"/>
      <c r="N117" s="311" t="s">
        <v>66</v>
      </c>
      <c r="O117" s="312"/>
      <c r="P117" s="312"/>
      <c r="Q117" s="312"/>
      <c r="R117" s="312"/>
      <c r="S117" s="312"/>
      <c r="T117" s="313"/>
      <c r="U117" s="37" t="s">
        <v>65</v>
      </c>
      <c r="V117" s="307">
        <f>IFERROR(SUM(V106:V115),"0")</f>
        <v>419.82</v>
      </c>
      <c r="W117" s="307">
        <f>IFERROR(SUM(W106:W115),"0")</f>
        <v>433.8</v>
      </c>
      <c r="X117" s="37"/>
      <c r="Y117" s="308"/>
      <c r="Z117" s="308"/>
    </row>
    <row r="118" spans="1:53" ht="14.25" customHeight="1" x14ac:dyDescent="0.25">
      <c r="A118" s="335" t="s">
        <v>219</v>
      </c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4"/>
      <c r="N118" s="324"/>
      <c r="O118" s="324"/>
      <c r="P118" s="324"/>
      <c r="Q118" s="324"/>
      <c r="R118" s="324"/>
      <c r="S118" s="324"/>
      <c r="T118" s="324"/>
      <c r="U118" s="324"/>
      <c r="V118" s="324"/>
      <c r="W118" s="324"/>
      <c r="X118" s="324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8">
        <v>4607091383065</v>
      </c>
      <c r="E119" s="319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32"/>
      <c r="P119" s="332"/>
      <c r="Q119" s="332"/>
      <c r="R119" s="319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8">
        <v>4680115881532</v>
      </c>
      <c r="E120" s="319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6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32"/>
      <c r="P120" s="332"/>
      <c r="Q120" s="332"/>
      <c r="R120" s="319"/>
      <c r="S120" s="34"/>
      <c r="T120" s="34"/>
      <c r="U120" s="35" t="s">
        <v>65</v>
      </c>
      <c r="V120" s="305">
        <v>130</v>
      </c>
      <c r="W120" s="306">
        <f>IFERROR(IF(V120="",0,CEILING((V120/$H120),1)*$H120),"")</f>
        <v>137.69999999999999</v>
      </c>
      <c r="X120" s="36">
        <f>IFERROR(IF(W120=0,"",ROUNDUP(W120/H120,0)*0.02175),"")</f>
        <v>0.36974999999999997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8">
        <v>4680115882652</v>
      </c>
      <c r="E121" s="319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61" t="s">
        <v>226</v>
      </c>
      <c r="O121" s="332"/>
      <c r="P121" s="332"/>
      <c r="Q121" s="332"/>
      <c r="R121" s="319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8">
        <v>4680115880238</v>
      </c>
      <c r="E122" s="319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0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32"/>
      <c r="P122" s="332"/>
      <c r="Q122" s="332"/>
      <c r="R122" s="319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8">
        <v>4680115881464</v>
      </c>
      <c r="E123" s="319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448" t="s">
        <v>231</v>
      </c>
      <c r="O123" s="332"/>
      <c r="P123" s="332"/>
      <c r="Q123" s="332"/>
      <c r="R123" s="319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4"/>
      <c r="C124" s="324"/>
      <c r="D124" s="324"/>
      <c r="E124" s="324"/>
      <c r="F124" s="324"/>
      <c r="G124" s="324"/>
      <c r="H124" s="324"/>
      <c r="I124" s="324"/>
      <c r="J124" s="324"/>
      <c r="K124" s="324"/>
      <c r="L124" s="324"/>
      <c r="M124" s="326"/>
      <c r="N124" s="311" t="s">
        <v>66</v>
      </c>
      <c r="O124" s="312"/>
      <c r="P124" s="312"/>
      <c r="Q124" s="312"/>
      <c r="R124" s="312"/>
      <c r="S124" s="312"/>
      <c r="T124" s="313"/>
      <c r="U124" s="37" t="s">
        <v>67</v>
      </c>
      <c r="V124" s="307">
        <f>IFERROR(V119/H119,"0")+IFERROR(V120/H120,"0")+IFERROR(V121/H121,"0")+IFERROR(V122/H122,"0")+IFERROR(V123/H123,"0")</f>
        <v>16.049382716049383</v>
      </c>
      <c r="W124" s="307">
        <f>IFERROR(W119/H119,"0")+IFERROR(W120/H120,"0")+IFERROR(W121/H121,"0")+IFERROR(W122/H122,"0")+IFERROR(W123/H123,"0")</f>
        <v>17</v>
      </c>
      <c r="X124" s="307">
        <f>IFERROR(IF(X119="",0,X119),"0")+IFERROR(IF(X120="",0,X120),"0")+IFERROR(IF(X121="",0,X121),"0")+IFERROR(IF(X122="",0,X122),"0")+IFERROR(IF(X123="",0,X123),"0")</f>
        <v>0.36974999999999997</v>
      </c>
      <c r="Y124" s="308"/>
      <c r="Z124" s="308"/>
    </row>
    <row r="125" spans="1:53" x14ac:dyDescent="0.2">
      <c r="A125" s="324"/>
      <c r="B125" s="324"/>
      <c r="C125" s="324"/>
      <c r="D125" s="324"/>
      <c r="E125" s="324"/>
      <c r="F125" s="324"/>
      <c r="G125" s="324"/>
      <c r="H125" s="324"/>
      <c r="I125" s="324"/>
      <c r="J125" s="324"/>
      <c r="K125" s="324"/>
      <c r="L125" s="324"/>
      <c r="M125" s="326"/>
      <c r="N125" s="311" t="s">
        <v>66</v>
      </c>
      <c r="O125" s="312"/>
      <c r="P125" s="312"/>
      <c r="Q125" s="312"/>
      <c r="R125" s="312"/>
      <c r="S125" s="312"/>
      <c r="T125" s="313"/>
      <c r="U125" s="37" t="s">
        <v>65</v>
      </c>
      <c r="V125" s="307">
        <f>IFERROR(SUM(V119:V123),"0")</f>
        <v>130</v>
      </c>
      <c r="W125" s="307">
        <f>IFERROR(SUM(W119:W123),"0")</f>
        <v>137.69999999999999</v>
      </c>
      <c r="X125" s="37"/>
      <c r="Y125" s="308"/>
      <c r="Z125" s="308"/>
    </row>
    <row r="126" spans="1:53" ht="16.5" customHeight="1" x14ac:dyDescent="0.25">
      <c r="A126" s="323" t="s">
        <v>232</v>
      </c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  <c r="S126" s="324"/>
      <c r="T126" s="324"/>
      <c r="U126" s="324"/>
      <c r="V126" s="324"/>
      <c r="W126" s="324"/>
      <c r="X126" s="324"/>
      <c r="Y126" s="301"/>
      <c r="Z126" s="301"/>
    </row>
    <row r="127" spans="1:53" ht="14.25" customHeight="1" x14ac:dyDescent="0.25">
      <c r="A127" s="335" t="s">
        <v>68</v>
      </c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8">
        <v>4607091385168</v>
      </c>
      <c r="E128" s="319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5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32"/>
      <c r="P128" s="332"/>
      <c r="Q128" s="332"/>
      <c r="R128" s="319"/>
      <c r="S128" s="34"/>
      <c r="T128" s="34"/>
      <c r="U128" s="35" t="s">
        <v>65</v>
      </c>
      <c r="V128" s="305">
        <v>192</v>
      </c>
      <c r="W128" s="306">
        <f>IFERROR(IF(V128="",0,CEILING((V128/$H128),1)*$H128),"")</f>
        <v>194.39999999999998</v>
      </c>
      <c r="X128" s="36">
        <f>IFERROR(IF(W128=0,"",ROUNDUP(W128/H128,0)*0.02175),"")</f>
        <v>0.52200000000000002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8">
        <v>4607091383256</v>
      </c>
      <c r="E129" s="319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5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2"/>
      <c r="P129" s="332"/>
      <c r="Q129" s="332"/>
      <c r="R129" s="319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8">
        <v>4607091385748</v>
      </c>
      <c r="E130" s="319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4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2"/>
      <c r="P130" s="332"/>
      <c r="Q130" s="332"/>
      <c r="R130" s="319"/>
      <c r="S130" s="34"/>
      <c r="T130" s="34"/>
      <c r="U130" s="35" t="s">
        <v>65</v>
      </c>
      <c r="V130" s="305">
        <v>27</v>
      </c>
      <c r="W130" s="306">
        <f>IFERROR(IF(V130="",0,CEILING((V130/$H130),1)*$H130),"")</f>
        <v>27</v>
      </c>
      <c r="X130" s="36">
        <f>IFERROR(IF(W130=0,"",ROUNDUP(W130/H130,0)*0.00753),"")</f>
        <v>7.5300000000000006E-2</v>
      </c>
      <c r="Y130" s="56"/>
      <c r="Z130" s="57"/>
      <c r="AD130" s="58"/>
      <c r="BA130" s="126" t="s">
        <v>1</v>
      </c>
    </row>
    <row r="131" spans="1:53" x14ac:dyDescent="0.2">
      <c r="A131" s="325"/>
      <c r="B131" s="324"/>
      <c r="C131" s="324"/>
      <c r="D131" s="324"/>
      <c r="E131" s="324"/>
      <c r="F131" s="324"/>
      <c r="G131" s="324"/>
      <c r="H131" s="324"/>
      <c r="I131" s="324"/>
      <c r="J131" s="324"/>
      <c r="K131" s="324"/>
      <c r="L131" s="324"/>
      <c r="M131" s="326"/>
      <c r="N131" s="311" t="s">
        <v>66</v>
      </c>
      <c r="O131" s="312"/>
      <c r="P131" s="312"/>
      <c r="Q131" s="312"/>
      <c r="R131" s="312"/>
      <c r="S131" s="312"/>
      <c r="T131" s="313"/>
      <c r="U131" s="37" t="s">
        <v>67</v>
      </c>
      <c r="V131" s="307">
        <f>IFERROR(V128/H128,"0")+IFERROR(V129/H129,"0")+IFERROR(V130/H130,"0")</f>
        <v>33.703703703703709</v>
      </c>
      <c r="W131" s="307">
        <f>IFERROR(W128/H128,"0")+IFERROR(W129/H129,"0")+IFERROR(W130/H130,"0")</f>
        <v>34</v>
      </c>
      <c r="X131" s="307">
        <f>IFERROR(IF(X128="",0,X128),"0")+IFERROR(IF(X129="",0,X129),"0")+IFERROR(IF(X130="",0,X130),"0")</f>
        <v>0.59730000000000005</v>
      </c>
      <c r="Y131" s="308"/>
      <c r="Z131" s="308"/>
    </row>
    <row r="132" spans="1:53" x14ac:dyDescent="0.2">
      <c r="A132" s="324"/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6"/>
      <c r="N132" s="311" t="s">
        <v>66</v>
      </c>
      <c r="O132" s="312"/>
      <c r="P132" s="312"/>
      <c r="Q132" s="312"/>
      <c r="R132" s="312"/>
      <c r="S132" s="312"/>
      <c r="T132" s="313"/>
      <c r="U132" s="37" t="s">
        <v>65</v>
      </c>
      <c r="V132" s="307">
        <f>IFERROR(SUM(V128:V130),"0")</f>
        <v>219</v>
      </c>
      <c r="W132" s="307">
        <f>IFERROR(SUM(W128:W130),"0")</f>
        <v>221.39999999999998</v>
      </c>
      <c r="X132" s="37"/>
      <c r="Y132" s="308"/>
      <c r="Z132" s="308"/>
    </row>
    <row r="133" spans="1:53" ht="27.75" customHeight="1" x14ac:dyDescent="0.2">
      <c r="A133" s="347" t="s">
        <v>239</v>
      </c>
      <c r="B133" s="348"/>
      <c r="C133" s="348"/>
      <c r="D133" s="348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  <c r="Y133" s="48"/>
      <c r="Z133" s="48"/>
    </row>
    <row r="134" spans="1:53" ht="16.5" customHeight="1" x14ac:dyDescent="0.25">
      <c r="A134" s="323" t="s">
        <v>240</v>
      </c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  <c r="S134" s="324"/>
      <c r="T134" s="324"/>
      <c r="U134" s="324"/>
      <c r="V134" s="324"/>
      <c r="W134" s="324"/>
      <c r="X134" s="324"/>
      <c r="Y134" s="301"/>
      <c r="Z134" s="301"/>
    </row>
    <row r="135" spans="1:53" ht="14.25" customHeight="1" x14ac:dyDescent="0.25">
      <c r="A135" s="335" t="s">
        <v>103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324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8">
        <v>4607091383423</v>
      </c>
      <c r="E136" s="319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3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2"/>
      <c r="P136" s="332"/>
      <c r="Q136" s="332"/>
      <c r="R136" s="319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8">
        <v>4607091381405</v>
      </c>
      <c r="E137" s="319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1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2"/>
      <c r="P137" s="332"/>
      <c r="Q137" s="332"/>
      <c r="R137" s="319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8">
        <v>4607091386516</v>
      </c>
      <c r="E138" s="319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2"/>
      <c r="P138" s="332"/>
      <c r="Q138" s="332"/>
      <c r="R138" s="319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4"/>
      <c r="C139" s="324"/>
      <c r="D139" s="324"/>
      <c r="E139" s="324"/>
      <c r="F139" s="324"/>
      <c r="G139" s="324"/>
      <c r="H139" s="324"/>
      <c r="I139" s="324"/>
      <c r="J139" s="324"/>
      <c r="K139" s="324"/>
      <c r="L139" s="324"/>
      <c r="M139" s="326"/>
      <c r="N139" s="311" t="s">
        <v>66</v>
      </c>
      <c r="O139" s="312"/>
      <c r="P139" s="312"/>
      <c r="Q139" s="312"/>
      <c r="R139" s="312"/>
      <c r="S139" s="312"/>
      <c r="T139" s="313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24"/>
      <c r="B140" s="324"/>
      <c r="C140" s="324"/>
      <c r="D140" s="324"/>
      <c r="E140" s="324"/>
      <c r="F140" s="324"/>
      <c r="G140" s="324"/>
      <c r="H140" s="324"/>
      <c r="I140" s="324"/>
      <c r="J140" s="324"/>
      <c r="K140" s="324"/>
      <c r="L140" s="324"/>
      <c r="M140" s="326"/>
      <c r="N140" s="311" t="s">
        <v>66</v>
      </c>
      <c r="O140" s="312"/>
      <c r="P140" s="312"/>
      <c r="Q140" s="312"/>
      <c r="R140" s="312"/>
      <c r="S140" s="312"/>
      <c r="T140" s="313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23" t="s">
        <v>247</v>
      </c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4"/>
      <c r="P141" s="324"/>
      <c r="Q141" s="324"/>
      <c r="R141" s="324"/>
      <c r="S141" s="324"/>
      <c r="T141" s="324"/>
      <c r="U141" s="324"/>
      <c r="V141" s="324"/>
      <c r="W141" s="324"/>
      <c r="X141" s="324"/>
      <c r="Y141" s="301"/>
      <c r="Z141" s="301"/>
    </row>
    <row r="142" spans="1:53" ht="14.25" customHeight="1" x14ac:dyDescent="0.25">
      <c r="A142" s="335" t="s">
        <v>60</v>
      </c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8">
        <v>4680115880993</v>
      </c>
      <c r="E143" s="319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2"/>
      <c r="P143" s="332"/>
      <c r="Q143" s="332"/>
      <c r="R143" s="319"/>
      <c r="S143" s="34"/>
      <c r="T143" s="34"/>
      <c r="U143" s="35" t="s">
        <v>65</v>
      </c>
      <c r="V143" s="305">
        <v>36</v>
      </c>
      <c r="W143" s="306">
        <f t="shared" ref="W143:W150" si="7">IFERROR(IF(V143="",0,CEILING((V143/$H143),1)*$H143),"")</f>
        <v>37.800000000000004</v>
      </c>
      <c r="X143" s="36">
        <f>IFERROR(IF(W143=0,"",ROUNDUP(W143/H143,0)*0.00753),"")</f>
        <v>6.7769999999999997E-2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8">
        <v>4680115881761</v>
      </c>
      <c r="E144" s="319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2"/>
      <c r="P144" s="332"/>
      <c r="Q144" s="332"/>
      <c r="R144" s="319"/>
      <c r="S144" s="34"/>
      <c r="T144" s="34"/>
      <c r="U144" s="35" t="s">
        <v>65</v>
      </c>
      <c r="V144" s="305">
        <v>12</v>
      </c>
      <c r="W144" s="306">
        <f t="shared" si="7"/>
        <v>12.600000000000001</v>
      </c>
      <c r="X144" s="36">
        <f>IFERROR(IF(W144=0,"",ROUNDUP(W144/H144,0)*0.00753),"")</f>
        <v>2.2589999999999999E-2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8">
        <v>4680115881563</v>
      </c>
      <c r="E145" s="319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2"/>
      <c r="P145" s="332"/>
      <c r="Q145" s="332"/>
      <c r="R145" s="319"/>
      <c r="S145" s="34"/>
      <c r="T145" s="34"/>
      <c r="U145" s="35" t="s">
        <v>65</v>
      </c>
      <c r="V145" s="305">
        <v>54</v>
      </c>
      <c r="W145" s="306">
        <f t="shared" si="7"/>
        <v>54.6</v>
      </c>
      <c r="X145" s="36">
        <f>IFERROR(IF(W145=0,"",ROUNDUP(W145/H145,0)*0.00753),"")</f>
        <v>9.7890000000000005E-2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8">
        <v>4680115880986</v>
      </c>
      <c r="E146" s="319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3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2"/>
      <c r="P146" s="332"/>
      <c r="Q146" s="332"/>
      <c r="R146" s="319"/>
      <c r="S146" s="34"/>
      <c r="T146" s="34"/>
      <c r="U146" s="35" t="s">
        <v>65</v>
      </c>
      <c r="V146" s="305">
        <v>108.5</v>
      </c>
      <c r="W146" s="306">
        <f t="shared" si="7"/>
        <v>109.2</v>
      </c>
      <c r="X146" s="36">
        <f>IFERROR(IF(W146=0,"",ROUNDUP(W146/H146,0)*0.00502),"")</f>
        <v>0.26103999999999999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8">
        <v>4680115880207</v>
      </c>
      <c r="E147" s="319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2"/>
      <c r="P147" s="332"/>
      <c r="Q147" s="332"/>
      <c r="R147" s="319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8">
        <v>4680115881785</v>
      </c>
      <c r="E148" s="319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4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2"/>
      <c r="P148" s="332"/>
      <c r="Q148" s="332"/>
      <c r="R148" s="319"/>
      <c r="S148" s="34"/>
      <c r="T148" s="34"/>
      <c r="U148" s="35" t="s">
        <v>65</v>
      </c>
      <c r="V148" s="305">
        <v>94.5</v>
      </c>
      <c r="W148" s="306">
        <f t="shared" si="7"/>
        <v>94.5</v>
      </c>
      <c r="X148" s="36">
        <f>IFERROR(IF(W148=0,"",ROUNDUP(W148/H148,0)*0.00502),"")</f>
        <v>0.22590000000000002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8">
        <v>4680115881679</v>
      </c>
      <c r="E149" s="319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5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2"/>
      <c r="P149" s="332"/>
      <c r="Q149" s="332"/>
      <c r="R149" s="319"/>
      <c r="S149" s="34"/>
      <c r="T149" s="34"/>
      <c r="U149" s="35" t="s">
        <v>65</v>
      </c>
      <c r="V149" s="305">
        <v>112</v>
      </c>
      <c r="W149" s="306">
        <f t="shared" si="7"/>
        <v>113.4</v>
      </c>
      <c r="X149" s="36">
        <f>IFERROR(IF(W149=0,"",ROUNDUP(W149/H149,0)*0.00502),"")</f>
        <v>0.27107999999999999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8">
        <v>4680115880191</v>
      </c>
      <c r="E150" s="319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2"/>
      <c r="P150" s="332"/>
      <c r="Q150" s="332"/>
      <c r="R150" s="319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4"/>
      <c r="C151" s="324"/>
      <c r="D151" s="324"/>
      <c r="E151" s="324"/>
      <c r="F151" s="324"/>
      <c r="G151" s="324"/>
      <c r="H151" s="324"/>
      <c r="I151" s="324"/>
      <c r="J151" s="324"/>
      <c r="K151" s="324"/>
      <c r="L151" s="324"/>
      <c r="M151" s="326"/>
      <c r="N151" s="311" t="s">
        <v>66</v>
      </c>
      <c r="O151" s="312"/>
      <c r="P151" s="312"/>
      <c r="Q151" s="312"/>
      <c r="R151" s="312"/>
      <c r="S151" s="312"/>
      <c r="T151" s="313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174.28571428571428</v>
      </c>
      <c r="W151" s="307">
        <f>IFERROR(W143/H143,"0")+IFERROR(W144/H144,"0")+IFERROR(W145/H145,"0")+IFERROR(W146/H146,"0")+IFERROR(W147/H147,"0")+IFERROR(W148/H148,"0")+IFERROR(W149/H149,"0")+IFERROR(W150/H150,"0")</f>
        <v>176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0.94626999999999994</v>
      </c>
      <c r="Y151" s="308"/>
      <c r="Z151" s="308"/>
    </row>
    <row r="152" spans="1:53" x14ac:dyDescent="0.2">
      <c r="A152" s="324"/>
      <c r="B152" s="324"/>
      <c r="C152" s="324"/>
      <c r="D152" s="324"/>
      <c r="E152" s="324"/>
      <c r="F152" s="324"/>
      <c r="G152" s="324"/>
      <c r="H152" s="324"/>
      <c r="I152" s="324"/>
      <c r="J152" s="324"/>
      <c r="K152" s="324"/>
      <c r="L152" s="324"/>
      <c r="M152" s="326"/>
      <c r="N152" s="311" t="s">
        <v>66</v>
      </c>
      <c r="O152" s="312"/>
      <c r="P152" s="312"/>
      <c r="Q152" s="312"/>
      <c r="R152" s="312"/>
      <c r="S152" s="312"/>
      <c r="T152" s="313"/>
      <c r="U152" s="37" t="s">
        <v>65</v>
      </c>
      <c r="V152" s="307">
        <f>IFERROR(SUM(V143:V150),"0")</f>
        <v>417</v>
      </c>
      <c r="W152" s="307">
        <f>IFERROR(SUM(W143:W150),"0")</f>
        <v>422.1</v>
      </c>
      <c r="X152" s="37"/>
      <c r="Y152" s="308"/>
      <c r="Z152" s="308"/>
    </row>
    <row r="153" spans="1:53" ht="16.5" customHeight="1" x14ac:dyDescent="0.25">
      <c r="A153" s="323" t="s">
        <v>264</v>
      </c>
      <c r="B153" s="324"/>
      <c r="C153" s="324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4"/>
      <c r="P153" s="324"/>
      <c r="Q153" s="324"/>
      <c r="R153" s="324"/>
      <c r="S153" s="324"/>
      <c r="T153" s="324"/>
      <c r="U153" s="324"/>
      <c r="V153" s="324"/>
      <c r="W153" s="324"/>
      <c r="X153" s="324"/>
      <c r="Y153" s="301"/>
      <c r="Z153" s="301"/>
    </row>
    <row r="154" spans="1:53" ht="14.25" customHeight="1" x14ac:dyDescent="0.25">
      <c r="A154" s="335" t="s">
        <v>103</v>
      </c>
      <c r="B154" s="324"/>
      <c r="C154" s="324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4"/>
      <c r="P154" s="324"/>
      <c r="Q154" s="324"/>
      <c r="R154" s="324"/>
      <c r="S154" s="324"/>
      <c r="T154" s="324"/>
      <c r="U154" s="324"/>
      <c r="V154" s="324"/>
      <c r="W154" s="324"/>
      <c r="X154" s="324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8">
        <v>4680115881402</v>
      </c>
      <c r="E155" s="319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32"/>
      <c r="P155" s="332"/>
      <c r="Q155" s="332"/>
      <c r="R155" s="319"/>
      <c r="S155" s="34"/>
      <c r="T155" s="34"/>
      <c r="U155" s="35" t="s">
        <v>65</v>
      </c>
      <c r="V155" s="305">
        <v>40</v>
      </c>
      <c r="W155" s="306">
        <f>IFERROR(IF(V155="",0,CEILING((V155/$H155),1)*$H155),"")</f>
        <v>43.2</v>
      </c>
      <c r="X155" s="36">
        <f>IFERROR(IF(W155=0,"",ROUNDUP(W155/H155,0)*0.02175),"")</f>
        <v>8.6999999999999994E-2</v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8">
        <v>4680115881396</v>
      </c>
      <c r="E156" s="319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32"/>
      <c r="P156" s="332"/>
      <c r="Q156" s="332"/>
      <c r="R156" s="319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6"/>
      <c r="N157" s="311" t="s">
        <v>66</v>
      </c>
      <c r="O157" s="312"/>
      <c r="P157" s="312"/>
      <c r="Q157" s="312"/>
      <c r="R157" s="312"/>
      <c r="S157" s="312"/>
      <c r="T157" s="313"/>
      <c r="U157" s="37" t="s">
        <v>67</v>
      </c>
      <c r="V157" s="307">
        <f>IFERROR(V155/H155,"0")+IFERROR(V156/H156,"0")</f>
        <v>3.7037037037037033</v>
      </c>
      <c r="W157" s="307">
        <f>IFERROR(W155/H155,"0")+IFERROR(W156/H156,"0")</f>
        <v>4</v>
      </c>
      <c r="X157" s="307">
        <f>IFERROR(IF(X155="",0,X155),"0")+IFERROR(IF(X156="",0,X156),"0")</f>
        <v>8.6999999999999994E-2</v>
      </c>
      <c r="Y157" s="308"/>
      <c r="Z157" s="308"/>
    </row>
    <row r="158" spans="1:53" x14ac:dyDescent="0.2">
      <c r="A158" s="324"/>
      <c r="B158" s="324"/>
      <c r="C158" s="324"/>
      <c r="D158" s="324"/>
      <c r="E158" s="324"/>
      <c r="F158" s="324"/>
      <c r="G158" s="324"/>
      <c r="H158" s="324"/>
      <c r="I158" s="324"/>
      <c r="J158" s="324"/>
      <c r="K158" s="324"/>
      <c r="L158" s="324"/>
      <c r="M158" s="326"/>
      <c r="N158" s="311" t="s">
        <v>66</v>
      </c>
      <c r="O158" s="312"/>
      <c r="P158" s="312"/>
      <c r="Q158" s="312"/>
      <c r="R158" s="312"/>
      <c r="S158" s="312"/>
      <c r="T158" s="313"/>
      <c r="U158" s="37" t="s">
        <v>65</v>
      </c>
      <c r="V158" s="307">
        <f>IFERROR(SUM(V155:V156),"0")</f>
        <v>40</v>
      </c>
      <c r="W158" s="307">
        <f>IFERROR(SUM(W155:W156),"0")</f>
        <v>43.2</v>
      </c>
      <c r="X158" s="37"/>
      <c r="Y158" s="308"/>
      <c r="Z158" s="308"/>
    </row>
    <row r="159" spans="1:53" ht="14.25" customHeight="1" x14ac:dyDescent="0.25">
      <c r="A159" s="335" t="s">
        <v>95</v>
      </c>
      <c r="B159" s="324"/>
      <c r="C159" s="324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8">
        <v>4680115882935</v>
      </c>
      <c r="E160" s="319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382" t="s">
        <v>271</v>
      </c>
      <c r="O160" s="332"/>
      <c r="P160" s="332"/>
      <c r="Q160" s="332"/>
      <c r="R160" s="319"/>
      <c r="S160" s="34"/>
      <c r="T160" s="34"/>
      <c r="U160" s="35" t="s">
        <v>65</v>
      </c>
      <c r="V160" s="305">
        <v>40</v>
      </c>
      <c r="W160" s="306">
        <f>IFERROR(IF(V160="",0,CEILING((V160/$H160),1)*$H160),"")</f>
        <v>43.2</v>
      </c>
      <c r="X160" s="36">
        <f>IFERROR(IF(W160=0,"",ROUNDUP(W160/H160,0)*0.02175),"")</f>
        <v>8.6999999999999994E-2</v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8">
        <v>4680115880764</v>
      </c>
      <c r="E161" s="319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32"/>
      <c r="P161" s="332"/>
      <c r="Q161" s="332"/>
      <c r="R161" s="319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26"/>
      <c r="N162" s="311" t="s">
        <v>66</v>
      </c>
      <c r="O162" s="312"/>
      <c r="P162" s="312"/>
      <c r="Q162" s="312"/>
      <c r="R162" s="312"/>
      <c r="S162" s="312"/>
      <c r="T162" s="313"/>
      <c r="U162" s="37" t="s">
        <v>67</v>
      </c>
      <c r="V162" s="307">
        <f>IFERROR(V160/H160,"0")+IFERROR(V161/H161,"0")</f>
        <v>3.7037037037037033</v>
      </c>
      <c r="W162" s="307">
        <f>IFERROR(W160/H160,"0")+IFERROR(W161/H161,"0")</f>
        <v>4</v>
      </c>
      <c r="X162" s="307">
        <f>IFERROR(IF(X160="",0,X160),"0")+IFERROR(IF(X161="",0,X161),"0")</f>
        <v>8.6999999999999994E-2</v>
      </c>
      <c r="Y162" s="308"/>
      <c r="Z162" s="308"/>
    </row>
    <row r="163" spans="1:53" x14ac:dyDescent="0.2">
      <c r="A163" s="324"/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6"/>
      <c r="N163" s="311" t="s">
        <v>66</v>
      </c>
      <c r="O163" s="312"/>
      <c r="P163" s="312"/>
      <c r="Q163" s="312"/>
      <c r="R163" s="312"/>
      <c r="S163" s="312"/>
      <c r="T163" s="313"/>
      <c r="U163" s="37" t="s">
        <v>65</v>
      </c>
      <c r="V163" s="307">
        <f>IFERROR(SUM(V160:V161),"0")</f>
        <v>40</v>
      </c>
      <c r="W163" s="307">
        <f>IFERROR(SUM(W160:W161),"0")</f>
        <v>43.2</v>
      </c>
      <c r="X163" s="37"/>
      <c r="Y163" s="308"/>
      <c r="Z163" s="308"/>
    </row>
    <row r="164" spans="1:53" ht="14.25" customHeight="1" x14ac:dyDescent="0.25">
      <c r="A164" s="335" t="s">
        <v>60</v>
      </c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8">
        <v>4680115882683</v>
      </c>
      <c r="E165" s="319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6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32"/>
      <c r="P165" s="332"/>
      <c r="Q165" s="332"/>
      <c r="R165" s="319"/>
      <c r="S165" s="34"/>
      <c r="T165" s="34"/>
      <c r="U165" s="35" t="s">
        <v>65</v>
      </c>
      <c r="V165" s="305">
        <v>132</v>
      </c>
      <c r="W165" s="306">
        <f>IFERROR(IF(V165="",0,CEILING((V165/$H165),1)*$H165),"")</f>
        <v>135</v>
      </c>
      <c r="X165" s="36">
        <f>IFERROR(IF(W165=0,"",ROUNDUP(W165/H165,0)*0.00937),"")</f>
        <v>0.23424999999999999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8">
        <v>4680115882690</v>
      </c>
      <c r="E166" s="319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32"/>
      <c r="P166" s="332"/>
      <c r="Q166" s="332"/>
      <c r="R166" s="319"/>
      <c r="S166" s="34"/>
      <c r="T166" s="34"/>
      <c r="U166" s="35" t="s">
        <v>65</v>
      </c>
      <c r="V166" s="305">
        <v>152</v>
      </c>
      <c r="W166" s="306">
        <f>IFERROR(IF(V166="",0,CEILING((V166/$H166),1)*$H166),"")</f>
        <v>156.60000000000002</v>
      </c>
      <c r="X166" s="36">
        <f>IFERROR(IF(W166=0,"",ROUNDUP(W166/H166,0)*0.00937),"")</f>
        <v>0.27172999999999997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8">
        <v>4680115882669</v>
      </c>
      <c r="E167" s="319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32"/>
      <c r="P167" s="332"/>
      <c r="Q167" s="332"/>
      <c r="R167" s="319"/>
      <c r="S167" s="34"/>
      <c r="T167" s="34"/>
      <c r="U167" s="35" t="s">
        <v>65</v>
      </c>
      <c r="V167" s="305">
        <v>142</v>
      </c>
      <c r="W167" s="306">
        <f>IFERROR(IF(V167="",0,CEILING((V167/$H167),1)*$H167),"")</f>
        <v>145.80000000000001</v>
      </c>
      <c r="X167" s="36">
        <f>IFERROR(IF(W167=0,"",ROUNDUP(W167/H167,0)*0.00937),"")</f>
        <v>0.25298999999999999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8">
        <v>4680115882676</v>
      </c>
      <c r="E168" s="319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32"/>
      <c r="P168" s="332"/>
      <c r="Q168" s="332"/>
      <c r="R168" s="319"/>
      <c r="S168" s="34"/>
      <c r="T168" s="34"/>
      <c r="U168" s="35" t="s">
        <v>65</v>
      </c>
      <c r="V168" s="305">
        <v>172</v>
      </c>
      <c r="W168" s="306">
        <f>IFERROR(IF(V168="",0,CEILING((V168/$H168),1)*$H168),"")</f>
        <v>172.8</v>
      </c>
      <c r="X168" s="36">
        <f>IFERROR(IF(W168=0,"",ROUNDUP(W168/H168,0)*0.00937),"")</f>
        <v>0.29984</v>
      </c>
      <c r="Y168" s="56"/>
      <c r="Z168" s="57"/>
      <c r="AD168" s="58"/>
      <c r="BA168" s="145" t="s">
        <v>1</v>
      </c>
    </row>
    <row r="169" spans="1:53" x14ac:dyDescent="0.2">
      <c r="A169" s="325"/>
      <c r="B169" s="324"/>
      <c r="C169" s="324"/>
      <c r="D169" s="324"/>
      <c r="E169" s="324"/>
      <c r="F169" s="324"/>
      <c r="G169" s="324"/>
      <c r="H169" s="324"/>
      <c r="I169" s="324"/>
      <c r="J169" s="324"/>
      <c r="K169" s="324"/>
      <c r="L169" s="324"/>
      <c r="M169" s="326"/>
      <c r="N169" s="311" t="s">
        <v>66</v>
      </c>
      <c r="O169" s="312"/>
      <c r="P169" s="312"/>
      <c r="Q169" s="312"/>
      <c r="R169" s="312"/>
      <c r="S169" s="312"/>
      <c r="T169" s="313"/>
      <c r="U169" s="37" t="s">
        <v>67</v>
      </c>
      <c r="V169" s="307">
        <f>IFERROR(V165/H165,"0")+IFERROR(V166/H166,"0")+IFERROR(V167/H167,"0")+IFERROR(V168/H168,"0")</f>
        <v>110.74074074074073</v>
      </c>
      <c r="W169" s="307">
        <f>IFERROR(W165/H165,"0")+IFERROR(W166/H166,"0")+IFERROR(W167/H167,"0")+IFERROR(W168/H168,"0")</f>
        <v>113</v>
      </c>
      <c r="X169" s="307">
        <f>IFERROR(IF(X165="",0,X165),"0")+IFERROR(IF(X166="",0,X166),"0")+IFERROR(IF(X167="",0,X167),"0")+IFERROR(IF(X168="",0,X168),"0")</f>
        <v>1.0588099999999998</v>
      </c>
      <c r="Y169" s="308"/>
      <c r="Z169" s="308"/>
    </row>
    <row r="170" spans="1:53" x14ac:dyDescent="0.2">
      <c r="A170" s="324"/>
      <c r="B170" s="324"/>
      <c r="C170" s="324"/>
      <c r="D170" s="324"/>
      <c r="E170" s="324"/>
      <c r="F170" s="324"/>
      <c r="G170" s="324"/>
      <c r="H170" s="324"/>
      <c r="I170" s="324"/>
      <c r="J170" s="324"/>
      <c r="K170" s="324"/>
      <c r="L170" s="324"/>
      <c r="M170" s="326"/>
      <c r="N170" s="311" t="s">
        <v>66</v>
      </c>
      <c r="O170" s="312"/>
      <c r="P170" s="312"/>
      <c r="Q170" s="312"/>
      <c r="R170" s="312"/>
      <c r="S170" s="312"/>
      <c r="T170" s="313"/>
      <c r="U170" s="37" t="s">
        <v>65</v>
      </c>
      <c r="V170" s="307">
        <f>IFERROR(SUM(V165:V168),"0")</f>
        <v>598</v>
      </c>
      <c r="W170" s="307">
        <f>IFERROR(SUM(W165:W168),"0")</f>
        <v>610.20000000000005</v>
      </c>
      <c r="X170" s="37"/>
      <c r="Y170" s="308"/>
      <c r="Z170" s="308"/>
    </row>
    <row r="171" spans="1:53" ht="14.25" customHeight="1" x14ac:dyDescent="0.25">
      <c r="A171" s="335" t="s">
        <v>68</v>
      </c>
      <c r="B171" s="324"/>
      <c r="C171" s="324"/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4"/>
      <c r="P171" s="324"/>
      <c r="Q171" s="324"/>
      <c r="R171" s="324"/>
      <c r="S171" s="324"/>
      <c r="T171" s="324"/>
      <c r="U171" s="324"/>
      <c r="V171" s="324"/>
      <c r="W171" s="324"/>
      <c r="X171" s="324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8">
        <v>4680115881556</v>
      </c>
      <c r="E172" s="319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62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32"/>
      <c r="P172" s="332"/>
      <c r="Q172" s="332"/>
      <c r="R172" s="319"/>
      <c r="S172" s="34"/>
      <c r="T172" s="34"/>
      <c r="U172" s="35" t="s">
        <v>65</v>
      </c>
      <c r="V172" s="305">
        <v>0</v>
      </c>
      <c r="W172" s="306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8">
        <v>4680115880573</v>
      </c>
      <c r="E173" s="319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586" t="s">
        <v>286</v>
      </c>
      <c r="O173" s="332"/>
      <c r="P173" s="332"/>
      <c r="Q173" s="332"/>
      <c r="R173" s="319"/>
      <c r="S173" s="34"/>
      <c r="T173" s="34"/>
      <c r="U173" s="35" t="s">
        <v>65</v>
      </c>
      <c r="V173" s="305">
        <v>80</v>
      </c>
      <c r="W173" s="306">
        <f t="shared" si="8"/>
        <v>87</v>
      </c>
      <c r="X173" s="36">
        <f>IFERROR(IF(W173=0,"",ROUNDUP(W173/H173,0)*0.02175),"")</f>
        <v>0.21749999999999997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8">
        <v>4680115881594</v>
      </c>
      <c r="E174" s="319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32"/>
      <c r="P174" s="332"/>
      <c r="Q174" s="332"/>
      <c r="R174" s="319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8">
        <v>4680115881587</v>
      </c>
      <c r="E175" s="319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06" t="s">
        <v>291</v>
      </c>
      <c r="O175" s="332"/>
      <c r="P175" s="332"/>
      <c r="Q175" s="332"/>
      <c r="R175" s="319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8">
        <v>4680115880962</v>
      </c>
      <c r="E176" s="319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60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32"/>
      <c r="P176" s="332"/>
      <c r="Q176" s="332"/>
      <c r="R176" s="319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8">
        <v>4680115881617</v>
      </c>
      <c r="E177" s="319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4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32"/>
      <c r="P177" s="332"/>
      <c r="Q177" s="332"/>
      <c r="R177" s="319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8">
        <v>4680115881228</v>
      </c>
      <c r="E178" s="319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598" t="s">
        <v>298</v>
      </c>
      <c r="O178" s="332"/>
      <c r="P178" s="332"/>
      <c r="Q178" s="332"/>
      <c r="R178" s="319"/>
      <c r="S178" s="34"/>
      <c r="T178" s="34"/>
      <c r="U178" s="35" t="s">
        <v>65</v>
      </c>
      <c r="V178" s="305">
        <v>256</v>
      </c>
      <c r="W178" s="306">
        <f t="shared" si="8"/>
        <v>256.8</v>
      </c>
      <c r="X178" s="36">
        <f>IFERROR(IF(W178=0,"",ROUNDUP(W178/H178,0)*0.00753),"")</f>
        <v>0.80571000000000004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8">
        <v>4680115881037</v>
      </c>
      <c r="E179" s="319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66" t="s">
        <v>301</v>
      </c>
      <c r="O179" s="332"/>
      <c r="P179" s="332"/>
      <c r="Q179" s="332"/>
      <c r="R179" s="319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8">
        <v>4680115881211</v>
      </c>
      <c r="E180" s="319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32"/>
      <c r="P180" s="332"/>
      <c r="Q180" s="332"/>
      <c r="R180" s="319"/>
      <c r="S180" s="34"/>
      <c r="T180" s="34"/>
      <c r="U180" s="35" t="s">
        <v>65</v>
      </c>
      <c r="V180" s="305">
        <v>336</v>
      </c>
      <c r="W180" s="306">
        <f t="shared" si="8"/>
        <v>336</v>
      </c>
      <c r="X180" s="36">
        <f>IFERROR(IF(W180=0,"",ROUNDUP(W180/H180,0)*0.00753),"")</f>
        <v>1.0542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8">
        <v>4680115881020</v>
      </c>
      <c r="E181" s="319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32"/>
      <c r="P181" s="332"/>
      <c r="Q181" s="332"/>
      <c r="R181" s="319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8">
        <v>4680115882195</v>
      </c>
      <c r="E182" s="319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3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32"/>
      <c r="P182" s="332"/>
      <c r="Q182" s="332"/>
      <c r="R182" s="319"/>
      <c r="S182" s="34"/>
      <c r="T182" s="34"/>
      <c r="U182" s="35" t="s">
        <v>65</v>
      </c>
      <c r="V182" s="305">
        <v>232</v>
      </c>
      <c r="W182" s="306">
        <f t="shared" si="8"/>
        <v>232.79999999999998</v>
      </c>
      <c r="X182" s="36">
        <f t="shared" ref="X182:X187" si="9">IFERROR(IF(W182=0,"",ROUNDUP(W182/H182,0)*0.00753),"")</f>
        <v>0.73041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8">
        <v>4680115880092</v>
      </c>
      <c r="E183" s="319"/>
      <c r="F183" s="304">
        <v>0.4</v>
      </c>
      <c r="G183" s="32">
        <v>6</v>
      </c>
      <c r="H183" s="304">
        <v>2.4</v>
      </c>
      <c r="I183" s="304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4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32"/>
      <c r="P183" s="332"/>
      <c r="Q183" s="332"/>
      <c r="R183" s="319"/>
      <c r="S183" s="34"/>
      <c r="T183" s="34"/>
      <c r="U183" s="35" t="s">
        <v>65</v>
      </c>
      <c r="V183" s="305">
        <v>224</v>
      </c>
      <c r="W183" s="306">
        <f t="shared" si="8"/>
        <v>225.6</v>
      </c>
      <c r="X183" s="36">
        <f t="shared" si="9"/>
        <v>0.70782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8">
        <v>4680115880221</v>
      </c>
      <c r="E184" s="319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32"/>
      <c r="P184" s="332"/>
      <c r="Q184" s="332"/>
      <c r="R184" s="319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8">
        <v>4680115882942</v>
      </c>
      <c r="E185" s="319"/>
      <c r="F185" s="304">
        <v>0.3</v>
      </c>
      <c r="G185" s="32">
        <v>6</v>
      </c>
      <c r="H185" s="304">
        <v>1.8</v>
      </c>
      <c r="I185" s="304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36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32"/>
      <c r="P185" s="332"/>
      <c r="Q185" s="332"/>
      <c r="R185" s="319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8">
        <v>4680115880504</v>
      </c>
      <c r="E186" s="319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61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32"/>
      <c r="P186" s="332"/>
      <c r="Q186" s="332"/>
      <c r="R186" s="319"/>
      <c r="S186" s="34"/>
      <c r="T186" s="34"/>
      <c r="U186" s="35" t="s">
        <v>65</v>
      </c>
      <c r="V186" s="305">
        <v>168</v>
      </c>
      <c r="W186" s="306">
        <f t="shared" si="8"/>
        <v>168</v>
      </c>
      <c r="X186" s="36">
        <f t="shared" si="9"/>
        <v>0.52710000000000001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8">
        <v>4680115882164</v>
      </c>
      <c r="E187" s="319"/>
      <c r="F187" s="304">
        <v>0.4</v>
      </c>
      <c r="G187" s="32">
        <v>6</v>
      </c>
      <c r="H187" s="304">
        <v>2.4</v>
      </c>
      <c r="I187" s="304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32"/>
      <c r="P187" s="332"/>
      <c r="Q187" s="332"/>
      <c r="R187" s="319"/>
      <c r="S187" s="34"/>
      <c r="T187" s="34"/>
      <c r="U187" s="35" t="s">
        <v>65</v>
      </c>
      <c r="V187" s="305">
        <v>192</v>
      </c>
      <c r="W187" s="306">
        <f t="shared" si="8"/>
        <v>192</v>
      </c>
      <c r="X187" s="36">
        <f t="shared" si="9"/>
        <v>0.60240000000000005</v>
      </c>
      <c r="Y187" s="56"/>
      <c r="Z187" s="57"/>
      <c r="AD187" s="58"/>
      <c r="BA187" s="161" t="s">
        <v>1</v>
      </c>
    </row>
    <row r="188" spans="1:53" x14ac:dyDescent="0.2">
      <c r="A188" s="325"/>
      <c r="B188" s="324"/>
      <c r="C188" s="324"/>
      <c r="D188" s="324"/>
      <c r="E188" s="324"/>
      <c r="F188" s="324"/>
      <c r="G188" s="324"/>
      <c r="H188" s="324"/>
      <c r="I188" s="324"/>
      <c r="J188" s="324"/>
      <c r="K188" s="324"/>
      <c r="L188" s="324"/>
      <c r="M188" s="326"/>
      <c r="N188" s="311" t="s">
        <v>66</v>
      </c>
      <c r="O188" s="312"/>
      <c r="P188" s="312"/>
      <c r="Q188" s="312"/>
      <c r="R188" s="312"/>
      <c r="S188" s="312"/>
      <c r="T188" s="313"/>
      <c r="U188" s="37" t="s">
        <v>67</v>
      </c>
      <c r="V188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595.86206896551732</v>
      </c>
      <c r="W188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598</v>
      </c>
      <c r="X188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4.6451400000000005</v>
      </c>
      <c r="Y188" s="308"/>
      <c r="Z188" s="308"/>
    </row>
    <row r="189" spans="1:53" x14ac:dyDescent="0.2">
      <c r="A189" s="324"/>
      <c r="B189" s="324"/>
      <c r="C189" s="324"/>
      <c r="D189" s="324"/>
      <c r="E189" s="324"/>
      <c r="F189" s="324"/>
      <c r="G189" s="324"/>
      <c r="H189" s="324"/>
      <c r="I189" s="324"/>
      <c r="J189" s="324"/>
      <c r="K189" s="324"/>
      <c r="L189" s="324"/>
      <c r="M189" s="326"/>
      <c r="N189" s="311" t="s">
        <v>66</v>
      </c>
      <c r="O189" s="312"/>
      <c r="P189" s="312"/>
      <c r="Q189" s="312"/>
      <c r="R189" s="312"/>
      <c r="S189" s="312"/>
      <c r="T189" s="313"/>
      <c r="U189" s="37" t="s">
        <v>65</v>
      </c>
      <c r="V189" s="307">
        <f>IFERROR(SUM(V172:V187),"0")</f>
        <v>1488</v>
      </c>
      <c r="W189" s="307">
        <f>IFERROR(SUM(W172:W187),"0")</f>
        <v>1498.1999999999998</v>
      </c>
      <c r="X189" s="37"/>
      <c r="Y189" s="308"/>
      <c r="Z189" s="308"/>
    </row>
    <row r="190" spans="1:53" ht="14.25" customHeight="1" x14ac:dyDescent="0.25">
      <c r="A190" s="335" t="s">
        <v>219</v>
      </c>
      <c r="B190" s="324"/>
      <c r="C190" s="324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24"/>
      <c r="R190" s="324"/>
      <c r="S190" s="324"/>
      <c r="T190" s="324"/>
      <c r="U190" s="324"/>
      <c r="V190" s="324"/>
      <c r="W190" s="324"/>
      <c r="X190" s="324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8">
        <v>4680115880801</v>
      </c>
      <c r="E191" s="319"/>
      <c r="F191" s="304">
        <v>0.4</v>
      </c>
      <c r="G191" s="32">
        <v>6</v>
      </c>
      <c r="H191" s="304">
        <v>2.4</v>
      </c>
      <c r="I191" s="30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32"/>
      <c r="P191" s="332"/>
      <c r="Q191" s="332"/>
      <c r="R191" s="319"/>
      <c r="S191" s="34"/>
      <c r="T191" s="34"/>
      <c r="U191" s="35" t="s">
        <v>65</v>
      </c>
      <c r="V191" s="305">
        <v>52.8</v>
      </c>
      <c r="W191" s="306">
        <f>IFERROR(IF(V191="",0,CEILING((V191/$H191),1)*$H191),"")</f>
        <v>52.8</v>
      </c>
      <c r="X191" s="36">
        <f>IFERROR(IF(W191=0,"",ROUNDUP(W191/H191,0)*0.00753),"")</f>
        <v>0.16566</v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8">
        <v>4680115880818</v>
      </c>
      <c r="E192" s="319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4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32"/>
      <c r="P192" s="332"/>
      <c r="Q192" s="332"/>
      <c r="R192" s="319"/>
      <c r="S192" s="34"/>
      <c r="T192" s="34"/>
      <c r="U192" s="35" t="s">
        <v>65</v>
      </c>
      <c r="V192" s="305">
        <v>48</v>
      </c>
      <c r="W192" s="306">
        <f>IFERROR(IF(V192="",0,CEILING((V192/$H192),1)*$H192),"")</f>
        <v>48</v>
      </c>
      <c r="X192" s="36">
        <f>IFERROR(IF(W192=0,"",ROUNDUP(W192/H192,0)*0.00753),"")</f>
        <v>0.15060000000000001</v>
      </c>
      <c r="Y192" s="56"/>
      <c r="Z192" s="57"/>
      <c r="AD192" s="58"/>
      <c r="BA192" s="163" t="s">
        <v>1</v>
      </c>
    </row>
    <row r="193" spans="1:53" x14ac:dyDescent="0.2">
      <c r="A193" s="325"/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6"/>
      <c r="N193" s="311" t="s">
        <v>66</v>
      </c>
      <c r="O193" s="312"/>
      <c r="P193" s="312"/>
      <c r="Q193" s="312"/>
      <c r="R193" s="312"/>
      <c r="S193" s="312"/>
      <c r="T193" s="313"/>
      <c r="U193" s="37" t="s">
        <v>67</v>
      </c>
      <c r="V193" s="307">
        <f>IFERROR(V191/H191,"0")+IFERROR(V192/H192,"0")</f>
        <v>42</v>
      </c>
      <c r="W193" s="307">
        <f>IFERROR(W191/H191,"0")+IFERROR(W192/H192,"0")</f>
        <v>42</v>
      </c>
      <c r="X193" s="307">
        <f>IFERROR(IF(X191="",0,X191),"0")+IFERROR(IF(X192="",0,X192),"0")</f>
        <v>0.31625999999999999</v>
      </c>
      <c r="Y193" s="308"/>
      <c r="Z193" s="308"/>
    </row>
    <row r="194" spans="1:53" x14ac:dyDescent="0.2">
      <c r="A194" s="324"/>
      <c r="B194" s="324"/>
      <c r="C194" s="324"/>
      <c r="D194" s="324"/>
      <c r="E194" s="324"/>
      <c r="F194" s="324"/>
      <c r="G194" s="324"/>
      <c r="H194" s="324"/>
      <c r="I194" s="324"/>
      <c r="J194" s="324"/>
      <c r="K194" s="324"/>
      <c r="L194" s="324"/>
      <c r="M194" s="326"/>
      <c r="N194" s="311" t="s">
        <v>66</v>
      </c>
      <c r="O194" s="312"/>
      <c r="P194" s="312"/>
      <c r="Q194" s="312"/>
      <c r="R194" s="312"/>
      <c r="S194" s="312"/>
      <c r="T194" s="313"/>
      <c r="U194" s="37" t="s">
        <v>65</v>
      </c>
      <c r="V194" s="307">
        <f>IFERROR(SUM(V191:V192),"0")</f>
        <v>100.8</v>
      </c>
      <c r="W194" s="307">
        <f>IFERROR(SUM(W191:W192),"0")</f>
        <v>100.8</v>
      </c>
      <c r="X194" s="37"/>
      <c r="Y194" s="308"/>
      <c r="Z194" s="308"/>
    </row>
    <row r="195" spans="1:53" ht="16.5" customHeight="1" x14ac:dyDescent="0.25">
      <c r="A195" s="323" t="s">
        <v>322</v>
      </c>
      <c r="B195" s="324"/>
      <c r="C195" s="324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  <c r="O195" s="324"/>
      <c r="P195" s="324"/>
      <c r="Q195" s="324"/>
      <c r="R195" s="324"/>
      <c r="S195" s="324"/>
      <c r="T195" s="324"/>
      <c r="U195" s="324"/>
      <c r="V195" s="324"/>
      <c r="W195" s="324"/>
      <c r="X195" s="324"/>
      <c r="Y195" s="301"/>
      <c r="Z195" s="301"/>
    </row>
    <row r="196" spans="1:53" ht="14.25" customHeight="1" x14ac:dyDescent="0.25">
      <c r="A196" s="335" t="s">
        <v>103</v>
      </c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4"/>
      <c r="W196" s="324"/>
      <c r="X196" s="324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8">
        <v>4607091387445</v>
      </c>
      <c r="E197" s="319"/>
      <c r="F197" s="304">
        <v>0.9</v>
      </c>
      <c r="G197" s="32">
        <v>10</v>
      </c>
      <c r="H197" s="304">
        <v>9</v>
      </c>
      <c r="I197" s="304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32"/>
      <c r="P197" s="332"/>
      <c r="Q197" s="332"/>
      <c r="R197" s="319"/>
      <c r="S197" s="34"/>
      <c r="T197" s="34"/>
      <c r="U197" s="35" t="s">
        <v>65</v>
      </c>
      <c r="V197" s="305">
        <v>0</v>
      </c>
      <c r="W197" s="306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8">
        <v>4607091386004</v>
      </c>
      <c r="E198" s="319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107</v>
      </c>
      <c r="M198" s="32">
        <v>55</v>
      </c>
      <c r="N198" s="38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2"/>
      <c r="P198" s="332"/>
      <c r="Q198" s="332"/>
      <c r="R198" s="319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8">
        <v>4607091386004</v>
      </c>
      <c r="E199" s="319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32"/>
      <c r="P199" s="332"/>
      <c r="Q199" s="332"/>
      <c r="R199" s="319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8">
        <v>4607091386073</v>
      </c>
      <c r="E200" s="319"/>
      <c r="F200" s="304">
        <v>0.9</v>
      </c>
      <c r="G200" s="32">
        <v>10</v>
      </c>
      <c r="H200" s="304">
        <v>9</v>
      </c>
      <c r="I200" s="304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32"/>
      <c r="P200" s="332"/>
      <c r="Q200" s="332"/>
      <c r="R200" s="319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8">
        <v>4607091387322</v>
      </c>
      <c r="E201" s="319"/>
      <c r="F201" s="304">
        <v>1.35</v>
      </c>
      <c r="G201" s="32">
        <v>8</v>
      </c>
      <c r="H201" s="304">
        <v>10.8</v>
      </c>
      <c r="I201" s="304">
        <v>11.28</v>
      </c>
      <c r="J201" s="32">
        <v>48</v>
      </c>
      <c r="K201" s="32" t="s">
        <v>98</v>
      </c>
      <c r="L201" s="33" t="s">
        <v>107</v>
      </c>
      <c r="M201" s="32">
        <v>55</v>
      </c>
      <c r="N201" s="4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2"/>
      <c r="P201" s="332"/>
      <c r="Q201" s="332"/>
      <c r="R201" s="319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8">
        <v>4607091387322</v>
      </c>
      <c r="E202" s="319"/>
      <c r="F202" s="304">
        <v>1.35</v>
      </c>
      <c r="G202" s="32">
        <v>8</v>
      </c>
      <c r="H202" s="304">
        <v>10.8</v>
      </c>
      <c r="I202" s="304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32"/>
      <c r="P202" s="332"/>
      <c r="Q202" s="332"/>
      <c r="R202" s="319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8">
        <v>4607091387377</v>
      </c>
      <c r="E203" s="319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32"/>
      <c r="P203" s="332"/>
      <c r="Q203" s="332"/>
      <c r="R203" s="319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8">
        <v>4607091387353</v>
      </c>
      <c r="E204" s="319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8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32"/>
      <c r="P204" s="332"/>
      <c r="Q204" s="332"/>
      <c r="R204" s="319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8">
        <v>4607091386011</v>
      </c>
      <c r="E205" s="319"/>
      <c r="F205" s="304">
        <v>0.5</v>
      </c>
      <c r="G205" s="32">
        <v>10</v>
      </c>
      <c r="H205" s="304">
        <v>5</v>
      </c>
      <c r="I205" s="304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5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32"/>
      <c r="P205" s="332"/>
      <c r="Q205" s="332"/>
      <c r="R205" s="319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8">
        <v>4607091387308</v>
      </c>
      <c r="E206" s="319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32"/>
      <c r="P206" s="332"/>
      <c r="Q206" s="332"/>
      <c r="R206" s="319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8">
        <v>4607091387339</v>
      </c>
      <c r="E207" s="319"/>
      <c r="F207" s="304">
        <v>0.5</v>
      </c>
      <c r="G207" s="32">
        <v>10</v>
      </c>
      <c r="H207" s="304">
        <v>5</v>
      </c>
      <c r="I207" s="304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58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32"/>
      <c r="P207" s="332"/>
      <c r="Q207" s="332"/>
      <c r="R207" s="319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8">
        <v>4680115882638</v>
      </c>
      <c r="E208" s="319"/>
      <c r="F208" s="304">
        <v>0.4</v>
      </c>
      <c r="G208" s="32">
        <v>10</v>
      </c>
      <c r="H208" s="304">
        <v>4</v>
      </c>
      <c r="I208" s="304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4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32"/>
      <c r="P208" s="332"/>
      <c r="Q208" s="332"/>
      <c r="R208" s="319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8">
        <v>4680115881938</v>
      </c>
      <c r="E209" s="319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32"/>
      <c r="P209" s="332"/>
      <c r="Q209" s="332"/>
      <c r="R209" s="319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8">
        <v>4607091387346</v>
      </c>
      <c r="E210" s="319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32"/>
      <c r="P210" s="332"/>
      <c r="Q210" s="332"/>
      <c r="R210" s="319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8">
        <v>4607091389807</v>
      </c>
      <c r="E211" s="319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32"/>
      <c r="P211" s="332"/>
      <c r="Q211" s="332"/>
      <c r="R211" s="319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25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6"/>
      <c r="N212" s="311" t="s">
        <v>66</v>
      </c>
      <c r="O212" s="312"/>
      <c r="P212" s="312"/>
      <c r="Q212" s="312"/>
      <c r="R212" s="312"/>
      <c r="S212" s="312"/>
      <c r="T212" s="313"/>
      <c r="U212" s="37" t="s">
        <v>67</v>
      </c>
      <c r="V212" s="307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7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7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8"/>
      <c r="Z212" s="308"/>
    </row>
    <row r="213" spans="1:53" x14ac:dyDescent="0.2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  <c r="L213" s="324"/>
      <c r="M213" s="326"/>
      <c r="N213" s="311" t="s">
        <v>66</v>
      </c>
      <c r="O213" s="312"/>
      <c r="P213" s="312"/>
      <c r="Q213" s="312"/>
      <c r="R213" s="312"/>
      <c r="S213" s="312"/>
      <c r="T213" s="313"/>
      <c r="U213" s="37" t="s">
        <v>65</v>
      </c>
      <c r="V213" s="307">
        <f>IFERROR(SUM(V197:V211),"0")</f>
        <v>0</v>
      </c>
      <c r="W213" s="307">
        <f>IFERROR(SUM(W197:W211),"0")</f>
        <v>0</v>
      </c>
      <c r="X213" s="37"/>
      <c r="Y213" s="308"/>
      <c r="Z213" s="308"/>
    </row>
    <row r="214" spans="1:53" ht="14.25" customHeight="1" x14ac:dyDescent="0.25">
      <c r="A214" s="335" t="s">
        <v>95</v>
      </c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4"/>
      <c r="P214" s="324"/>
      <c r="Q214" s="324"/>
      <c r="R214" s="324"/>
      <c r="S214" s="324"/>
      <c r="T214" s="324"/>
      <c r="U214" s="324"/>
      <c r="V214" s="324"/>
      <c r="W214" s="324"/>
      <c r="X214" s="324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8">
        <v>4680115881914</v>
      </c>
      <c r="E215" s="319"/>
      <c r="F215" s="304">
        <v>0.4</v>
      </c>
      <c r="G215" s="32">
        <v>10</v>
      </c>
      <c r="H215" s="304">
        <v>4</v>
      </c>
      <c r="I215" s="304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4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32"/>
      <c r="P215" s="332"/>
      <c r="Q215" s="332"/>
      <c r="R215" s="319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25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6"/>
      <c r="N216" s="311" t="s">
        <v>66</v>
      </c>
      <c r="O216" s="312"/>
      <c r="P216" s="312"/>
      <c r="Q216" s="312"/>
      <c r="R216" s="312"/>
      <c r="S216" s="312"/>
      <c r="T216" s="313"/>
      <c r="U216" s="37" t="s">
        <v>67</v>
      </c>
      <c r="V216" s="307">
        <f>IFERROR(V215/H215,"0")</f>
        <v>0</v>
      </c>
      <c r="W216" s="307">
        <f>IFERROR(W215/H215,"0")</f>
        <v>0</v>
      </c>
      <c r="X216" s="307">
        <f>IFERROR(IF(X215="",0,X215),"0")</f>
        <v>0</v>
      </c>
      <c r="Y216" s="308"/>
      <c r="Z216" s="308"/>
    </row>
    <row r="217" spans="1:53" x14ac:dyDescent="0.2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6"/>
      <c r="N217" s="311" t="s">
        <v>66</v>
      </c>
      <c r="O217" s="312"/>
      <c r="P217" s="312"/>
      <c r="Q217" s="312"/>
      <c r="R217" s="312"/>
      <c r="S217" s="312"/>
      <c r="T217" s="313"/>
      <c r="U217" s="37" t="s">
        <v>65</v>
      </c>
      <c r="V217" s="307">
        <f>IFERROR(SUM(V215:V215),"0")</f>
        <v>0</v>
      </c>
      <c r="W217" s="307">
        <f>IFERROR(SUM(W215:W215),"0")</f>
        <v>0</v>
      </c>
      <c r="X217" s="37"/>
      <c r="Y217" s="308"/>
      <c r="Z217" s="308"/>
    </row>
    <row r="218" spans="1:53" ht="14.25" customHeight="1" x14ac:dyDescent="0.25">
      <c r="A218" s="335" t="s">
        <v>60</v>
      </c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  <c r="L218" s="324"/>
      <c r="M218" s="324"/>
      <c r="N218" s="324"/>
      <c r="O218" s="324"/>
      <c r="P218" s="324"/>
      <c r="Q218" s="324"/>
      <c r="R218" s="324"/>
      <c r="S218" s="324"/>
      <c r="T218" s="324"/>
      <c r="U218" s="324"/>
      <c r="V218" s="324"/>
      <c r="W218" s="324"/>
      <c r="X218" s="324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8">
        <v>4607091387193</v>
      </c>
      <c r="E219" s="319"/>
      <c r="F219" s="304">
        <v>0.7</v>
      </c>
      <c r="G219" s="32">
        <v>6</v>
      </c>
      <c r="H219" s="304">
        <v>4.2</v>
      </c>
      <c r="I219" s="304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32"/>
      <c r="P219" s="332"/>
      <c r="Q219" s="332"/>
      <c r="R219" s="319"/>
      <c r="S219" s="34"/>
      <c r="T219" s="34"/>
      <c r="U219" s="35" t="s">
        <v>65</v>
      </c>
      <c r="V219" s="305">
        <v>130</v>
      </c>
      <c r="W219" s="306">
        <f>IFERROR(IF(V219="",0,CEILING((V219/$H219),1)*$H219),"")</f>
        <v>130.20000000000002</v>
      </c>
      <c r="X219" s="36">
        <f>IFERROR(IF(W219=0,"",ROUNDUP(W219/H219,0)*0.00753),"")</f>
        <v>0.23343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8">
        <v>4607091387230</v>
      </c>
      <c r="E220" s="319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5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32"/>
      <c r="P220" s="332"/>
      <c r="Q220" s="332"/>
      <c r="R220" s="319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8">
        <v>4607091387285</v>
      </c>
      <c r="E221" s="319"/>
      <c r="F221" s="304">
        <v>0.35</v>
      </c>
      <c r="G221" s="32">
        <v>6</v>
      </c>
      <c r="H221" s="304">
        <v>2.1</v>
      </c>
      <c r="I221" s="304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5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32"/>
      <c r="P221" s="332"/>
      <c r="Q221" s="332"/>
      <c r="R221" s="319"/>
      <c r="S221" s="34"/>
      <c r="T221" s="34"/>
      <c r="U221" s="35" t="s">
        <v>65</v>
      </c>
      <c r="V221" s="305">
        <v>10.5</v>
      </c>
      <c r="W221" s="306">
        <f>IFERROR(IF(V221="",0,CEILING((V221/$H221),1)*$H221),"")</f>
        <v>10.5</v>
      </c>
      <c r="X221" s="36">
        <f>IFERROR(IF(W221=0,"",ROUNDUP(W221/H221,0)*0.00502),"")</f>
        <v>2.5100000000000001E-2</v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8">
        <v>4607091389845</v>
      </c>
      <c r="E222" s="319"/>
      <c r="F222" s="304">
        <v>0.35</v>
      </c>
      <c r="G222" s="32">
        <v>6</v>
      </c>
      <c r="H222" s="304">
        <v>2.1</v>
      </c>
      <c r="I222" s="304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56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32"/>
      <c r="P222" s="332"/>
      <c r="Q222" s="332"/>
      <c r="R222" s="319"/>
      <c r="S222" s="34"/>
      <c r="T222" s="34"/>
      <c r="U222" s="35" t="s">
        <v>65</v>
      </c>
      <c r="V222" s="305">
        <v>60.9</v>
      </c>
      <c r="W222" s="306">
        <f>IFERROR(IF(V222="",0,CEILING((V222/$H222),1)*$H222),"")</f>
        <v>60.900000000000006</v>
      </c>
      <c r="X222" s="36">
        <f>IFERROR(IF(W222=0,"",ROUNDUP(W222/H222,0)*0.00502),"")</f>
        <v>0.14558000000000001</v>
      </c>
      <c r="Y222" s="56"/>
      <c r="Z222" s="57"/>
      <c r="AD222" s="58"/>
      <c r="BA222" s="183" t="s">
        <v>1</v>
      </c>
    </row>
    <row r="223" spans="1:53" x14ac:dyDescent="0.2">
      <c r="A223" s="325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6"/>
      <c r="N223" s="311" t="s">
        <v>66</v>
      </c>
      <c r="O223" s="312"/>
      <c r="P223" s="312"/>
      <c r="Q223" s="312"/>
      <c r="R223" s="312"/>
      <c r="S223" s="312"/>
      <c r="T223" s="313"/>
      <c r="U223" s="37" t="s">
        <v>67</v>
      </c>
      <c r="V223" s="307">
        <f>IFERROR(V219/H219,"0")+IFERROR(V220/H220,"0")+IFERROR(V221/H221,"0")+IFERROR(V222/H222,"0")</f>
        <v>64.952380952380949</v>
      </c>
      <c r="W223" s="307">
        <f>IFERROR(W219/H219,"0")+IFERROR(W220/H220,"0")+IFERROR(W221/H221,"0")+IFERROR(W222/H222,"0")</f>
        <v>65</v>
      </c>
      <c r="X223" s="307">
        <f>IFERROR(IF(X219="",0,X219),"0")+IFERROR(IF(X220="",0,X220),"0")+IFERROR(IF(X221="",0,X221),"0")+IFERROR(IF(X222="",0,X222),"0")</f>
        <v>0.40410999999999997</v>
      </c>
      <c r="Y223" s="308"/>
      <c r="Z223" s="308"/>
    </row>
    <row r="224" spans="1:53" x14ac:dyDescent="0.2">
      <c r="A224" s="324"/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  <c r="L224" s="324"/>
      <c r="M224" s="326"/>
      <c r="N224" s="311" t="s">
        <v>66</v>
      </c>
      <c r="O224" s="312"/>
      <c r="P224" s="312"/>
      <c r="Q224" s="312"/>
      <c r="R224" s="312"/>
      <c r="S224" s="312"/>
      <c r="T224" s="313"/>
      <c r="U224" s="37" t="s">
        <v>65</v>
      </c>
      <c r="V224" s="307">
        <f>IFERROR(SUM(V219:V222),"0")</f>
        <v>201.4</v>
      </c>
      <c r="W224" s="307">
        <f>IFERROR(SUM(W219:W222),"0")</f>
        <v>201.60000000000002</v>
      </c>
      <c r="X224" s="37"/>
      <c r="Y224" s="308"/>
      <c r="Z224" s="308"/>
    </row>
    <row r="225" spans="1:53" ht="14.25" customHeight="1" x14ac:dyDescent="0.25">
      <c r="A225" s="335" t="s">
        <v>68</v>
      </c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324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8">
        <v>4607091387766</v>
      </c>
      <c r="E226" s="319"/>
      <c r="F226" s="304">
        <v>1.35</v>
      </c>
      <c r="G226" s="32">
        <v>6</v>
      </c>
      <c r="H226" s="304">
        <v>8.1</v>
      </c>
      <c r="I226" s="304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5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32"/>
      <c r="P226" s="332"/>
      <c r="Q226" s="332"/>
      <c r="R226" s="319"/>
      <c r="S226" s="34"/>
      <c r="T226" s="34"/>
      <c r="U226" s="35" t="s">
        <v>65</v>
      </c>
      <c r="V226" s="305">
        <v>0</v>
      </c>
      <c r="W226" s="306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8">
        <v>4607091387957</v>
      </c>
      <c r="E227" s="319"/>
      <c r="F227" s="304">
        <v>1.3</v>
      </c>
      <c r="G227" s="32">
        <v>6</v>
      </c>
      <c r="H227" s="304">
        <v>7.8</v>
      </c>
      <c r="I227" s="304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3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32"/>
      <c r="P227" s="332"/>
      <c r="Q227" s="332"/>
      <c r="R227" s="319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8">
        <v>4607091387964</v>
      </c>
      <c r="E228" s="319"/>
      <c r="F228" s="304">
        <v>1.35</v>
      </c>
      <c r="G228" s="32">
        <v>6</v>
      </c>
      <c r="H228" s="304">
        <v>8.1</v>
      </c>
      <c r="I228" s="304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32"/>
      <c r="P228" s="332"/>
      <c r="Q228" s="332"/>
      <c r="R228" s="319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8">
        <v>4607091381672</v>
      </c>
      <c r="E229" s="319"/>
      <c r="F229" s="304">
        <v>0.6</v>
      </c>
      <c r="G229" s="32">
        <v>6</v>
      </c>
      <c r="H229" s="304">
        <v>3.6</v>
      </c>
      <c r="I229" s="304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32"/>
      <c r="P229" s="332"/>
      <c r="Q229" s="332"/>
      <c r="R229" s="319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8">
        <v>4607091387537</v>
      </c>
      <c r="E230" s="319"/>
      <c r="F230" s="304">
        <v>0.45</v>
      </c>
      <c r="G230" s="32">
        <v>6</v>
      </c>
      <c r="H230" s="304">
        <v>2.7</v>
      </c>
      <c r="I230" s="304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4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32"/>
      <c r="P230" s="332"/>
      <c r="Q230" s="332"/>
      <c r="R230" s="319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8">
        <v>4607091387513</v>
      </c>
      <c r="E231" s="319"/>
      <c r="F231" s="304">
        <v>0.45</v>
      </c>
      <c r="G231" s="32">
        <v>6</v>
      </c>
      <c r="H231" s="304">
        <v>2.7</v>
      </c>
      <c r="I231" s="304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32"/>
      <c r="P231" s="332"/>
      <c r="Q231" s="332"/>
      <c r="R231" s="319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8">
        <v>4680115880511</v>
      </c>
      <c r="E232" s="319"/>
      <c r="F232" s="304">
        <v>0.33</v>
      </c>
      <c r="G232" s="32">
        <v>6</v>
      </c>
      <c r="H232" s="304">
        <v>1.98</v>
      </c>
      <c r="I232" s="304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5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32"/>
      <c r="P232" s="332"/>
      <c r="Q232" s="332"/>
      <c r="R232" s="319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25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6"/>
      <c r="N233" s="311" t="s">
        <v>66</v>
      </c>
      <c r="O233" s="312"/>
      <c r="P233" s="312"/>
      <c r="Q233" s="312"/>
      <c r="R233" s="312"/>
      <c r="S233" s="312"/>
      <c r="T233" s="313"/>
      <c r="U233" s="37" t="s">
        <v>67</v>
      </c>
      <c r="V233" s="307">
        <f>IFERROR(V226/H226,"0")+IFERROR(V227/H227,"0")+IFERROR(V228/H228,"0")+IFERROR(V229/H229,"0")+IFERROR(V230/H230,"0")+IFERROR(V231/H231,"0")+IFERROR(V232/H232,"0")</f>
        <v>0</v>
      </c>
      <c r="W233" s="307">
        <f>IFERROR(W226/H226,"0")+IFERROR(W227/H227,"0")+IFERROR(W228/H228,"0")+IFERROR(W229/H229,"0")+IFERROR(W230/H230,"0")+IFERROR(W231/H231,"0")+IFERROR(W232/H232,"0")</f>
        <v>0</v>
      </c>
      <c r="X233" s="307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8"/>
      <c r="Z233" s="308"/>
    </row>
    <row r="234" spans="1:53" x14ac:dyDescent="0.2">
      <c r="A234" s="324"/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6"/>
      <c r="N234" s="311" t="s">
        <v>66</v>
      </c>
      <c r="O234" s="312"/>
      <c r="P234" s="312"/>
      <c r="Q234" s="312"/>
      <c r="R234" s="312"/>
      <c r="S234" s="312"/>
      <c r="T234" s="313"/>
      <c r="U234" s="37" t="s">
        <v>65</v>
      </c>
      <c r="V234" s="307">
        <f>IFERROR(SUM(V226:V232),"0")</f>
        <v>0</v>
      </c>
      <c r="W234" s="307">
        <f>IFERROR(SUM(W226:W232),"0")</f>
        <v>0</v>
      </c>
      <c r="X234" s="37"/>
      <c r="Y234" s="308"/>
      <c r="Z234" s="308"/>
    </row>
    <row r="235" spans="1:53" ht="14.25" customHeight="1" x14ac:dyDescent="0.25">
      <c r="A235" s="335" t="s">
        <v>219</v>
      </c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324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8">
        <v>4607091380880</v>
      </c>
      <c r="E236" s="319"/>
      <c r="F236" s="304">
        <v>1.4</v>
      </c>
      <c r="G236" s="32">
        <v>6</v>
      </c>
      <c r="H236" s="304">
        <v>8.4</v>
      </c>
      <c r="I236" s="304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57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32"/>
      <c r="P236" s="332"/>
      <c r="Q236" s="332"/>
      <c r="R236" s="319"/>
      <c r="S236" s="34"/>
      <c r="T236" s="34"/>
      <c r="U236" s="35" t="s">
        <v>65</v>
      </c>
      <c r="V236" s="305">
        <v>112</v>
      </c>
      <c r="W236" s="306">
        <f>IFERROR(IF(V236="",0,CEILING((V236/$H236),1)*$H236),"")</f>
        <v>117.60000000000001</v>
      </c>
      <c r="X236" s="36">
        <f>IFERROR(IF(W236=0,"",ROUNDUP(W236/H236,0)*0.02175),"")</f>
        <v>0.30449999999999999</v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8">
        <v>4607091384482</v>
      </c>
      <c r="E237" s="319"/>
      <c r="F237" s="304">
        <v>1.3</v>
      </c>
      <c r="G237" s="32">
        <v>6</v>
      </c>
      <c r="H237" s="304">
        <v>7.8</v>
      </c>
      <c r="I237" s="304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4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32"/>
      <c r="P237" s="332"/>
      <c r="Q237" s="332"/>
      <c r="R237" s="319"/>
      <c r="S237" s="34"/>
      <c r="T237" s="34"/>
      <c r="U237" s="35" t="s">
        <v>65</v>
      </c>
      <c r="V237" s="305">
        <v>192</v>
      </c>
      <c r="W237" s="306">
        <f>IFERROR(IF(V237="",0,CEILING((V237/$H237),1)*$H237),"")</f>
        <v>195</v>
      </c>
      <c r="X237" s="36">
        <f>IFERROR(IF(W237=0,"",ROUNDUP(W237/H237,0)*0.02175),"")</f>
        <v>0.54374999999999996</v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8">
        <v>4607091380897</v>
      </c>
      <c r="E238" s="319"/>
      <c r="F238" s="304">
        <v>1.4</v>
      </c>
      <c r="G238" s="32">
        <v>6</v>
      </c>
      <c r="H238" s="304">
        <v>8.4</v>
      </c>
      <c r="I238" s="304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4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32"/>
      <c r="P238" s="332"/>
      <c r="Q238" s="332"/>
      <c r="R238" s="319"/>
      <c r="S238" s="34"/>
      <c r="T238" s="34"/>
      <c r="U238" s="35" t="s">
        <v>65</v>
      </c>
      <c r="V238" s="305">
        <v>57</v>
      </c>
      <c r="W238" s="306">
        <f>IFERROR(IF(V238="",0,CEILING((V238/$H238),1)*$H238),"")</f>
        <v>58.800000000000004</v>
      </c>
      <c r="X238" s="36">
        <f>IFERROR(IF(W238=0,"",ROUNDUP(W238/H238,0)*0.02175),"")</f>
        <v>0.15225</v>
      </c>
      <c r="Y238" s="56"/>
      <c r="Z238" s="57"/>
      <c r="AD238" s="58"/>
      <c r="BA238" s="193" t="s">
        <v>1</v>
      </c>
    </row>
    <row r="239" spans="1:53" x14ac:dyDescent="0.2">
      <c r="A239" s="325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4"/>
      <c r="M239" s="326"/>
      <c r="N239" s="311" t="s">
        <v>66</v>
      </c>
      <c r="O239" s="312"/>
      <c r="P239" s="312"/>
      <c r="Q239" s="312"/>
      <c r="R239" s="312"/>
      <c r="S239" s="312"/>
      <c r="T239" s="313"/>
      <c r="U239" s="37" t="s">
        <v>67</v>
      </c>
      <c r="V239" s="307">
        <f>IFERROR(V236/H236,"0")+IFERROR(V237/H237,"0")+IFERROR(V238/H238,"0")</f>
        <v>44.734432234432234</v>
      </c>
      <c r="W239" s="307">
        <f>IFERROR(W236/H236,"0")+IFERROR(W237/H237,"0")+IFERROR(W238/H238,"0")</f>
        <v>46</v>
      </c>
      <c r="X239" s="307">
        <f>IFERROR(IF(X236="",0,X236),"0")+IFERROR(IF(X237="",0,X237),"0")+IFERROR(IF(X238="",0,X238),"0")</f>
        <v>1.0004999999999999</v>
      </c>
      <c r="Y239" s="308"/>
      <c r="Z239" s="308"/>
    </row>
    <row r="240" spans="1:53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4"/>
      <c r="M240" s="326"/>
      <c r="N240" s="311" t="s">
        <v>66</v>
      </c>
      <c r="O240" s="312"/>
      <c r="P240" s="312"/>
      <c r="Q240" s="312"/>
      <c r="R240" s="312"/>
      <c r="S240" s="312"/>
      <c r="T240" s="313"/>
      <c r="U240" s="37" t="s">
        <v>65</v>
      </c>
      <c r="V240" s="307">
        <f>IFERROR(SUM(V236:V238),"0")</f>
        <v>361</v>
      </c>
      <c r="W240" s="307">
        <f>IFERROR(SUM(W236:W238),"0")</f>
        <v>371.40000000000003</v>
      </c>
      <c r="X240" s="37"/>
      <c r="Y240" s="308"/>
      <c r="Z240" s="308"/>
    </row>
    <row r="241" spans="1:53" ht="14.25" customHeight="1" x14ac:dyDescent="0.25">
      <c r="A241" s="335" t="s">
        <v>81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24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8">
        <v>4607091388374</v>
      </c>
      <c r="E242" s="319"/>
      <c r="F242" s="304">
        <v>0.38</v>
      </c>
      <c r="G242" s="32">
        <v>8</v>
      </c>
      <c r="H242" s="304">
        <v>3.04</v>
      </c>
      <c r="I242" s="304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536" t="s">
        <v>383</v>
      </c>
      <c r="O242" s="332"/>
      <c r="P242" s="332"/>
      <c r="Q242" s="332"/>
      <c r="R242" s="319"/>
      <c r="S242" s="34"/>
      <c r="T242" s="34"/>
      <c r="U242" s="35" t="s">
        <v>65</v>
      </c>
      <c r="V242" s="305">
        <v>0</v>
      </c>
      <c r="W242" s="30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8">
        <v>4607091388381</v>
      </c>
      <c r="E243" s="319"/>
      <c r="F243" s="304">
        <v>0.38</v>
      </c>
      <c r="G243" s="32">
        <v>8</v>
      </c>
      <c r="H243" s="304">
        <v>3.04</v>
      </c>
      <c r="I243" s="304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549" t="s">
        <v>386</v>
      </c>
      <c r="O243" s="332"/>
      <c r="P243" s="332"/>
      <c r="Q243" s="332"/>
      <c r="R243" s="319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8">
        <v>4607091388404</v>
      </c>
      <c r="E244" s="319"/>
      <c r="F244" s="304">
        <v>0.17</v>
      </c>
      <c r="G244" s="32">
        <v>15</v>
      </c>
      <c r="H244" s="304">
        <v>2.5499999999999998</v>
      </c>
      <c r="I244" s="304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32"/>
      <c r="P244" s="332"/>
      <c r="Q244" s="332"/>
      <c r="R244" s="319"/>
      <c r="S244" s="34"/>
      <c r="T244" s="34"/>
      <c r="U244" s="35" t="s">
        <v>65</v>
      </c>
      <c r="V244" s="305">
        <v>20.399999999999999</v>
      </c>
      <c r="W244" s="306">
        <f>IFERROR(IF(V244="",0,CEILING((V244/$H244),1)*$H244),"")</f>
        <v>20.399999999999999</v>
      </c>
      <c r="X244" s="36">
        <f>IFERROR(IF(W244=0,"",ROUNDUP(W244/H244,0)*0.00753),"")</f>
        <v>6.0240000000000002E-2</v>
      </c>
      <c r="Y244" s="56"/>
      <c r="Z244" s="57"/>
      <c r="AD244" s="58"/>
      <c r="BA244" s="196" t="s">
        <v>1</v>
      </c>
    </row>
    <row r="245" spans="1:53" x14ac:dyDescent="0.2">
      <c r="A245" s="325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4"/>
      <c r="M245" s="326"/>
      <c r="N245" s="311" t="s">
        <v>66</v>
      </c>
      <c r="O245" s="312"/>
      <c r="P245" s="312"/>
      <c r="Q245" s="312"/>
      <c r="R245" s="312"/>
      <c r="S245" s="312"/>
      <c r="T245" s="313"/>
      <c r="U245" s="37" t="s">
        <v>67</v>
      </c>
      <c r="V245" s="307">
        <f>IFERROR(V242/H242,"0")+IFERROR(V243/H243,"0")+IFERROR(V244/H244,"0")</f>
        <v>8</v>
      </c>
      <c r="W245" s="307">
        <f>IFERROR(W242/H242,"0")+IFERROR(W243/H243,"0")+IFERROR(W244/H244,"0")</f>
        <v>8</v>
      </c>
      <c r="X245" s="307">
        <f>IFERROR(IF(X242="",0,X242),"0")+IFERROR(IF(X243="",0,X243),"0")+IFERROR(IF(X244="",0,X244),"0")</f>
        <v>6.0240000000000002E-2</v>
      </c>
      <c r="Y245" s="308"/>
      <c r="Z245" s="308"/>
    </row>
    <row r="246" spans="1:53" x14ac:dyDescent="0.2">
      <c r="A246" s="324"/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6"/>
      <c r="N246" s="311" t="s">
        <v>66</v>
      </c>
      <c r="O246" s="312"/>
      <c r="P246" s="312"/>
      <c r="Q246" s="312"/>
      <c r="R246" s="312"/>
      <c r="S246" s="312"/>
      <c r="T246" s="313"/>
      <c r="U246" s="37" t="s">
        <v>65</v>
      </c>
      <c r="V246" s="307">
        <f>IFERROR(SUM(V242:V244),"0")</f>
        <v>20.399999999999999</v>
      </c>
      <c r="W246" s="307">
        <f>IFERROR(SUM(W242:W244),"0")</f>
        <v>20.399999999999999</v>
      </c>
      <c r="X246" s="37"/>
      <c r="Y246" s="308"/>
      <c r="Z246" s="308"/>
    </row>
    <row r="247" spans="1:53" ht="14.25" customHeight="1" x14ac:dyDescent="0.25">
      <c r="A247" s="335" t="s">
        <v>389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2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8">
        <v>4680115881808</v>
      </c>
      <c r="E248" s="319"/>
      <c r="F248" s="304">
        <v>0.1</v>
      </c>
      <c r="G248" s="32">
        <v>20</v>
      </c>
      <c r="H248" s="304">
        <v>2</v>
      </c>
      <c r="I248" s="304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3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32"/>
      <c r="P248" s="332"/>
      <c r="Q248" s="332"/>
      <c r="R248" s="319"/>
      <c r="S248" s="34"/>
      <c r="T248" s="34"/>
      <c r="U248" s="35" t="s">
        <v>65</v>
      </c>
      <c r="V248" s="305">
        <v>0</v>
      </c>
      <c r="W248" s="306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8">
        <v>4680115881822</v>
      </c>
      <c r="E249" s="319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3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32"/>
      <c r="P249" s="332"/>
      <c r="Q249" s="332"/>
      <c r="R249" s="319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8">
        <v>4680115880016</v>
      </c>
      <c r="E250" s="319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4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32"/>
      <c r="P250" s="332"/>
      <c r="Q250" s="332"/>
      <c r="R250" s="319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25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6"/>
      <c r="N251" s="311" t="s">
        <v>66</v>
      </c>
      <c r="O251" s="312"/>
      <c r="P251" s="312"/>
      <c r="Q251" s="312"/>
      <c r="R251" s="312"/>
      <c r="S251" s="312"/>
      <c r="T251" s="313"/>
      <c r="U251" s="37" t="s">
        <v>67</v>
      </c>
      <c r="V251" s="307">
        <f>IFERROR(V248/H248,"0")+IFERROR(V249/H249,"0")+IFERROR(V250/H250,"0")</f>
        <v>0</v>
      </c>
      <c r="W251" s="307">
        <f>IFERROR(W248/H248,"0")+IFERROR(W249/H249,"0")+IFERROR(W250/H250,"0")</f>
        <v>0</v>
      </c>
      <c r="X251" s="307">
        <f>IFERROR(IF(X248="",0,X248),"0")+IFERROR(IF(X249="",0,X249),"0")+IFERROR(IF(X250="",0,X250),"0")</f>
        <v>0</v>
      </c>
      <c r="Y251" s="308"/>
      <c r="Z251" s="308"/>
    </row>
    <row r="252" spans="1:53" x14ac:dyDescent="0.2">
      <c r="A252" s="324"/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6"/>
      <c r="N252" s="311" t="s">
        <v>66</v>
      </c>
      <c r="O252" s="312"/>
      <c r="P252" s="312"/>
      <c r="Q252" s="312"/>
      <c r="R252" s="312"/>
      <c r="S252" s="312"/>
      <c r="T252" s="313"/>
      <c r="U252" s="37" t="s">
        <v>65</v>
      </c>
      <c r="V252" s="307">
        <f>IFERROR(SUM(V248:V250),"0")</f>
        <v>0</v>
      </c>
      <c r="W252" s="307">
        <f>IFERROR(SUM(W248:W250),"0")</f>
        <v>0</v>
      </c>
      <c r="X252" s="37"/>
      <c r="Y252" s="308"/>
      <c r="Z252" s="308"/>
    </row>
    <row r="253" spans="1:53" ht="16.5" customHeight="1" x14ac:dyDescent="0.25">
      <c r="A253" s="323" t="s">
        <v>398</v>
      </c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24"/>
      <c r="N253" s="324"/>
      <c r="O253" s="324"/>
      <c r="P253" s="324"/>
      <c r="Q253" s="324"/>
      <c r="R253" s="324"/>
      <c r="S253" s="324"/>
      <c r="T253" s="324"/>
      <c r="U253" s="324"/>
      <c r="V253" s="324"/>
      <c r="W253" s="324"/>
      <c r="X253" s="324"/>
      <c r="Y253" s="301"/>
      <c r="Z253" s="301"/>
    </row>
    <row r="254" spans="1:53" ht="14.25" customHeight="1" x14ac:dyDescent="0.25">
      <c r="A254" s="335" t="s">
        <v>103</v>
      </c>
      <c r="B254" s="324"/>
      <c r="C254" s="324"/>
      <c r="D254" s="324"/>
      <c r="E254" s="324"/>
      <c r="F254" s="324"/>
      <c r="G254" s="324"/>
      <c r="H254" s="324"/>
      <c r="I254" s="324"/>
      <c r="J254" s="324"/>
      <c r="K254" s="324"/>
      <c r="L254" s="324"/>
      <c r="M254" s="324"/>
      <c r="N254" s="324"/>
      <c r="O254" s="324"/>
      <c r="P254" s="324"/>
      <c r="Q254" s="324"/>
      <c r="R254" s="324"/>
      <c r="S254" s="324"/>
      <c r="T254" s="324"/>
      <c r="U254" s="324"/>
      <c r="V254" s="324"/>
      <c r="W254" s="324"/>
      <c r="X254" s="32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8">
        <v>4607091387421</v>
      </c>
      <c r="E255" s="319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5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32"/>
      <c r="P255" s="332"/>
      <c r="Q255" s="332"/>
      <c r="R255" s="319"/>
      <c r="S255" s="34"/>
      <c r="T255" s="34"/>
      <c r="U255" s="35" t="s">
        <v>65</v>
      </c>
      <c r="V255" s="305">
        <v>83</v>
      </c>
      <c r="W255" s="306">
        <f t="shared" ref="W255:W261" si="13">IFERROR(IF(V255="",0,CEILING((V255/$H255),1)*$H255),"")</f>
        <v>86.4</v>
      </c>
      <c r="X255" s="36">
        <f>IFERROR(IF(W255=0,"",ROUNDUP(W255/H255,0)*0.02175),"")</f>
        <v>0.17399999999999999</v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8">
        <v>4607091387421</v>
      </c>
      <c r="E256" s="319"/>
      <c r="F256" s="304">
        <v>1.35</v>
      </c>
      <c r="G256" s="32">
        <v>8</v>
      </c>
      <c r="H256" s="304">
        <v>10.8</v>
      </c>
      <c r="I256" s="304">
        <v>11.28</v>
      </c>
      <c r="J256" s="32">
        <v>48</v>
      </c>
      <c r="K256" s="32" t="s">
        <v>98</v>
      </c>
      <c r="L256" s="33" t="s">
        <v>107</v>
      </c>
      <c r="M256" s="32">
        <v>55</v>
      </c>
      <c r="N256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2"/>
      <c r="P256" s="332"/>
      <c r="Q256" s="332"/>
      <c r="R256" s="319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4301011396</v>
      </c>
      <c r="D257" s="318">
        <v>4607091387452</v>
      </c>
      <c r="E257" s="319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60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32"/>
      <c r="P257" s="332"/>
      <c r="Q257" s="332"/>
      <c r="R257" s="319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404</v>
      </c>
      <c r="C258" s="31">
        <v>4301011619</v>
      </c>
      <c r="D258" s="318">
        <v>4607091387452</v>
      </c>
      <c r="E258" s="319"/>
      <c r="F258" s="304">
        <v>1.45</v>
      </c>
      <c r="G258" s="32">
        <v>8</v>
      </c>
      <c r="H258" s="304">
        <v>11.6</v>
      </c>
      <c r="I258" s="304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475" t="s">
        <v>405</v>
      </c>
      <c r="O258" s="332"/>
      <c r="P258" s="332"/>
      <c r="Q258" s="332"/>
      <c r="R258" s="319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8">
        <v>4607091385984</v>
      </c>
      <c r="E259" s="319"/>
      <c r="F259" s="304">
        <v>1.35</v>
      </c>
      <c r="G259" s="32">
        <v>8</v>
      </c>
      <c r="H259" s="304">
        <v>10.8</v>
      </c>
      <c r="I259" s="304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3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32"/>
      <c r="P259" s="332"/>
      <c r="Q259" s="332"/>
      <c r="R259" s="319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8">
        <v>4607091387438</v>
      </c>
      <c r="E260" s="319"/>
      <c r="F260" s="304">
        <v>0.5</v>
      </c>
      <c r="G260" s="32">
        <v>10</v>
      </c>
      <c r="H260" s="304">
        <v>5</v>
      </c>
      <c r="I260" s="304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47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32"/>
      <c r="P260" s="332"/>
      <c r="Q260" s="332"/>
      <c r="R260" s="319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8">
        <v>4607091387469</v>
      </c>
      <c r="E261" s="319"/>
      <c r="F261" s="304">
        <v>0.5</v>
      </c>
      <c r="G261" s="32">
        <v>10</v>
      </c>
      <c r="H261" s="304">
        <v>5</v>
      </c>
      <c r="I261" s="304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3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32"/>
      <c r="P261" s="332"/>
      <c r="Q261" s="332"/>
      <c r="R261" s="319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25"/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6"/>
      <c r="N262" s="311" t="s">
        <v>66</v>
      </c>
      <c r="O262" s="312"/>
      <c r="P262" s="312"/>
      <c r="Q262" s="312"/>
      <c r="R262" s="312"/>
      <c r="S262" s="312"/>
      <c r="T262" s="313"/>
      <c r="U262" s="37" t="s">
        <v>67</v>
      </c>
      <c r="V262" s="307">
        <f>IFERROR(V255/H255,"0")+IFERROR(V256/H256,"0")+IFERROR(V257/H257,"0")+IFERROR(V258/H258,"0")+IFERROR(V259/H259,"0")+IFERROR(V260/H260,"0")+IFERROR(V261/H261,"0")</f>
        <v>7.6851851851851851</v>
      </c>
      <c r="W262" s="307">
        <f>IFERROR(W255/H255,"0")+IFERROR(W256/H256,"0")+IFERROR(W257/H257,"0")+IFERROR(W258/H258,"0")+IFERROR(W259/H259,"0")+IFERROR(W260/H260,"0")+IFERROR(W261/H261,"0")</f>
        <v>8</v>
      </c>
      <c r="X262" s="307">
        <f>IFERROR(IF(X255="",0,X255),"0")+IFERROR(IF(X256="",0,X256),"0")+IFERROR(IF(X257="",0,X257),"0")+IFERROR(IF(X258="",0,X258),"0")+IFERROR(IF(X259="",0,X259),"0")+IFERROR(IF(X260="",0,X260),"0")+IFERROR(IF(X261="",0,X261),"0")</f>
        <v>0.17399999999999999</v>
      </c>
      <c r="Y262" s="308"/>
      <c r="Z262" s="308"/>
    </row>
    <row r="263" spans="1:53" x14ac:dyDescent="0.2">
      <c r="A263" s="324"/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6"/>
      <c r="N263" s="311" t="s">
        <v>66</v>
      </c>
      <c r="O263" s="312"/>
      <c r="P263" s="312"/>
      <c r="Q263" s="312"/>
      <c r="R263" s="312"/>
      <c r="S263" s="312"/>
      <c r="T263" s="313"/>
      <c r="U263" s="37" t="s">
        <v>65</v>
      </c>
      <c r="V263" s="307">
        <f>IFERROR(SUM(V255:V261),"0")</f>
        <v>83</v>
      </c>
      <c r="W263" s="307">
        <f>IFERROR(SUM(W255:W261),"0")</f>
        <v>86.4</v>
      </c>
      <c r="X263" s="37"/>
      <c r="Y263" s="308"/>
      <c r="Z263" s="308"/>
    </row>
    <row r="264" spans="1:53" ht="14.25" customHeight="1" x14ac:dyDescent="0.25">
      <c r="A264" s="335" t="s">
        <v>60</v>
      </c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32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8">
        <v>4607091387292</v>
      </c>
      <c r="E265" s="319"/>
      <c r="F265" s="304">
        <v>0.73</v>
      </c>
      <c r="G265" s="32">
        <v>6</v>
      </c>
      <c r="H265" s="304">
        <v>4.38</v>
      </c>
      <c r="I265" s="304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32"/>
      <c r="P265" s="332"/>
      <c r="Q265" s="332"/>
      <c r="R265" s="319"/>
      <c r="S265" s="34"/>
      <c r="T265" s="34"/>
      <c r="U265" s="35" t="s">
        <v>65</v>
      </c>
      <c r="V265" s="305">
        <v>0</v>
      </c>
      <c r="W265" s="306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8">
        <v>4607091387315</v>
      </c>
      <c r="E266" s="319"/>
      <c r="F266" s="304">
        <v>0.7</v>
      </c>
      <c r="G266" s="32">
        <v>4</v>
      </c>
      <c r="H266" s="304">
        <v>2.8</v>
      </c>
      <c r="I266" s="304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45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32"/>
      <c r="P266" s="332"/>
      <c r="Q266" s="332"/>
      <c r="R266" s="319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25"/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6"/>
      <c r="N267" s="311" t="s">
        <v>66</v>
      </c>
      <c r="O267" s="312"/>
      <c r="P267" s="312"/>
      <c r="Q267" s="312"/>
      <c r="R267" s="312"/>
      <c r="S267" s="312"/>
      <c r="T267" s="313"/>
      <c r="U267" s="37" t="s">
        <v>67</v>
      </c>
      <c r="V267" s="307">
        <f>IFERROR(V265/H265,"0")+IFERROR(V266/H266,"0")</f>
        <v>0</v>
      </c>
      <c r="W267" s="307">
        <f>IFERROR(W265/H265,"0")+IFERROR(W266/H266,"0")</f>
        <v>0</v>
      </c>
      <c r="X267" s="307">
        <f>IFERROR(IF(X265="",0,X265),"0")+IFERROR(IF(X266="",0,X266),"0")</f>
        <v>0</v>
      </c>
      <c r="Y267" s="308"/>
      <c r="Z267" s="308"/>
    </row>
    <row r="268" spans="1:53" x14ac:dyDescent="0.2">
      <c r="A268" s="324"/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6"/>
      <c r="N268" s="311" t="s">
        <v>66</v>
      </c>
      <c r="O268" s="312"/>
      <c r="P268" s="312"/>
      <c r="Q268" s="312"/>
      <c r="R268" s="312"/>
      <c r="S268" s="312"/>
      <c r="T268" s="313"/>
      <c r="U268" s="37" t="s">
        <v>65</v>
      </c>
      <c r="V268" s="307">
        <f>IFERROR(SUM(V265:V266),"0")</f>
        <v>0</v>
      </c>
      <c r="W268" s="307">
        <f>IFERROR(SUM(W265:W266),"0")</f>
        <v>0</v>
      </c>
      <c r="X268" s="37"/>
      <c r="Y268" s="308"/>
      <c r="Z268" s="308"/>
    </row>
    <row r="269" spans="1:53" ht="16.5" customHeight="1" x14ac:dyDescent="0.25">
      <c r="A269" s="323" t="s">
        <v>416</v>
      </c>
      <c r="B269" s="324"/>
      <c r="C269" s="324"/>
      <c r="D269" s="324"/>
      <c r="E269" s="324"/>
      <c r="F269" s="324"/>
      <c r="G269" s="324"/>
      <c r="H269" s="324"/>
      <c r="I269" s="324"/>
      <c r="J269" s="324"/>
      <c r="K269" s="324"/>
      <c r="L269" s="324"/>
      <c r="M269" s="324"/>
      <c r="N269" s="324"/>
      <c r="O269" s="324"/>
      <c r="P269" s="324"/>
      <c r="Q269" s="324"/>
      <c r="R269" s="324"/>
      <c r="S269" s="324"/>
      <c r="T269" s="324"/>
      <c r="U269" s="324"/>
      <c r="V269" s="324"/>
      <c r="W269" s="324"/>
      <c r="X269" s="324"/>
      <c r="Y269" s="301"/>
      <c r="Z269" s="301"/>
    </row>
    <row r="270" spans="1:53" ht="14.25" customHeight="1" x14ac:dyDescent="0.25">
      <c r="A270" s="335" t="s">
        <v>60</v>
      </c>
      <c r="B270" s="324"/>
      <c r="C270" s="324"/>
      <c r="D270" s="324"/>
      <c r="E270" s="324"/>
      <c r="F270" s="324"/>
      <c r="G270" s="324"/>
      <c r="H270" s="324"/>
      <c r="I270" s="324"/>
      <c r="J270" s="324"/>
      <c r="K270" s="324"/>
      <c r="L270" s="324"/>
      <c r="M270" s="324"/>
      <c r="N270" s="324"/>
      <c r="O270" s="324"/>
      <c r="P270" s="324"/>
      <c r="Q270" s="324"/>
      <c r="R270" s="324"/>
      <c r="S270" s="324"/>
      <c r="T270" s="324"/>
      <c r="U270" s="324"/>
      <c r="V270" s="324"/>
      <c r="W270" s="324"/>
      <c r="X270" s="32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8">
        <v>4607091383836</v>
      </c>
      <c r="E271" s="319"/>
      <c r="F271" s="304">
        <v>0.3</v>
      </c>
      <c r="G271" s="32">
        <v>6</v>
      </c>
      <c r="H271" s="304">
        <v>1.8</v>
      </c>
      <c r="I271" s="304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5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32"/>
      <c r="P271" s="332"/>
      <c r="Q271" s="332"/>
      <c r="R271" s="319"/>
      <c r="S271" s="34"/>
      <c r="T271" s="34"/>
      <c r="U271" s="35" t="s">
        <v>65</v>
      </c>
      <c r="V271" s="305">
        <v>14.1</v>
      </c>
      <c r="W271" s="306">
        <f>IFERROR(IF(V271="",0,CEILING((V271/$H271),1)*$H271),"")</f>
        <v>14.4</v>
      </c>
      <c r="X271" s="36">
        <f>IFERROR(IF(W271=0,"",ROUNDUP(W271/H271,0)*0.00753),"")</f>
        <v>6.0240000000000002E-2</v>
      </c>
      <c r="Y271" s="56"/>
      <c r="Z271" s="57"/>
      <c r="AD271" s="58"/>
      <c r="BA271" s="209" t="s">
        <v>1</v>
      </c>
    </row>
    <row r="272" spans="1:53" x14ac:dyDescent="0.2">
      <c r="A272" s="325"/>
      <c r="B272" s="324"/>
      <c r="C272" s="324"/>
      <c r="D272" s="324"/>
      <c r="E272" s="324"/>
      <c r="F272" s="324"/>
      <c r="G272" s="324"/>
      <c r="H272" s="324"/>
      <c r="I272" s="324"/>
      <c r="J272" s="324"/>
      <c r="K272" s="324"/>
      <c r="L272" s="324"/>
      <c r="M272" s="326"/>
      <c r="N272" s="311" t="s">
        <v>66</v>
      </c>
      <c r="O272" s="312"/>
      <c r="P272" s="312"/>
      <c r="Q272" s="312"/>
      <c r="R272" s="312"/>
      <c r="S272" s="312"/>
      <c r="T272" s="313"/>
      <c r="U272" s="37" t="s">
        <v>67</v>
      </c>
      <c r="V272" s="307">
        <f>IFERROR(V271/H271,"0")</f>
        <v>7.833333333333333</v>
      </c>
      <c r="W272" s="307">
        <f>IFERROR(W271/H271,"0")</f>
        <v>8</v>
      </c>
      <c r="X272" s="307">
        <f>IFERROR(IF(X271="",0,X271),"0")</f>
        <v>6.0240000000000002E-2</v>
      </c>
      <c r="Y272" s="308"/>
      <c r="Z272" s="308"/>
    </row>
    <row r="273" spans="1:53" x14ac:dyDescent="0.2">
      <c r="A273" s="324"/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6"/>
      <c r="N273" s="311" t="s">
        <v>66</v>
      </c>
      <c r="O273" s="312"/>
      <c r="P273" s="312"/>
      <c r="Q273" s="312"/>
      <c r="R273" s="312"/>
      <c r="S273" s="312"/>
      <c r="T273" s="313"/>
      <c r="U273" s="37" t="s">
        <v>65</v>
      </c>
      <c r="V273" s="307">
        <f>IFERROR(SUM(V271:V271),"0")</f>
        <v>14.1</v>
      </c>
      <c r="W273" s="307">
        <f>IFERROR(SUM(W271:W271),"0")</f>
        <v>14.4</v>
      </c>
      <c r="X273" s="37"/>
      <c r="Y273" s="308"/>
      <c r="Z273" s="308"/>
    </row>
    <row r="274" spans="1:53" ht="14.25" customHeight="1" x14ac:dyDescent="0.25">
      <c r="A274" s="335" t="s">
        <v>68</v>
      </c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4"/>
      <c r="N274" s="324"/>
      <c r="O274" s="324"/>
      <c r="P274" s="324"/>
      <c r="Q274" s="324"/>
      <c r="R274" s="324"/>
      <c r="S274" s="324"/>
      <c r="T274" s="324"/>
      <c r="U274" s="324"/>
      <c r="V274" s="324"/>
      <c r="W274" s="324"/>
      <c r="X274" s="32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8">
        <v>4607091387919</v>
      </c>
      <c r="E275" s="319"/>
      <c r="F275" s="304">
        <v>1.35</v>
      </c>
      <c r="G275" s="32">
        <v>6</v>
      </c>
      <c r="H275" s="304">
        <v>8.1</v>
      </c>
      <c r="I275" s="304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6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32"/>
      <c r="P275" s="332"/>
      <c r="Q275" s="332"/>
      <c r="R275" s="319"/>
      <c r="S275" s="34"/>
      <c r="T275" s="34"/>
      <c r="U275" s="35" t="s">
        <v>65</v>
      </c>
      <c r="V275" s="305">
        <v>0</v>
      </c>
      <c r="W275" s="306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8">
        <v>4607091383942</v>
      </c>
      <c r="E276" s="319"/>
      <c r="F276" s="304">
        <v>0.42</v>
      </c>
      <c r="G276" s="32">
        <v>6</v>
      </c>
      <c r="H276" s="304">
        <v>2.52</v>
      </c>
      <c r="I276" s="304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40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32"/>
      <c r="P276" s="332"/>
      <c r="Q276" s="332"/>
      <c r="R276" s="319"/>
      <c r="S276" s="34"/>
      <c r="T276" s="34"/>
      <c r="U276" s="35" t="s">
        <v>65</v>
      </c>
      <c r="V276" s="305">
        <v>999.59999999999991</v>
      </c>
      <c r="W276" s="306">
        <f>IFERROR(IF(V276="",0,CEILING((V276/$H276),1)*$H276),"")</f>
        <v>1000.44</v>
      </c>
      <c r="X276" s="36">
        <f>IFERROR(IF(W276=0,"",ROUNDUP(W276/H276,0)*0.00753),"")</f>
        <v>2.9894099999999999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8">
        <v>4607091383959</v>
      </c>
      <c r="E277" s="319"/>
      <c r="F277" s="304">
        <v>0.42</v>
      </c>
      <c r="G277" s="32">
        <v>6</v>
      </c>
      <c r="H277" s="304">
        <v>2.52</v>
      </c>
      <c r="I277" s="304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405" t="s">
        <v>425</v>
      </c>
      <c r="O277" s="332"/>
      <c r="P277" s="332"/>
      <c r="Q277" s="332"/>
      <c r="R277" s="319"/>
      <c r="S277" s="34"/>
      <c r="T277" s="34"/>
      <c r="U277" s="35" t="s">
        <v>65</v>
      </c>
      <c r="V277" s="305">
        <v>352.8</v>
      </c>
      <c r="W277" s="306">
        <f>IFERROR(IF(V277="",0,CEILING((V277/$H277),1)*$H277),"")</f>
        <v>352.8</v>
      </c>
      <c r="X277" s="36">
        <f>IFERROR(IF(W277=0,"",ROUNDUP(W277/H277,0)*0.00753),"")</f>
        <v>1.0542</v>
      </c>
      <c r="Y277" s="56"/>
      <c r="Z277" s="57"/>
      <c r="AD277" s="58"/>
      <c r="BA277" s="212" t="s">
        <v>1</v>
      </c>
    </row>
    <row r="278" spans="1:53" x14ac:dyDescent="0.2">
      <c r="A278" s="325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6"/>
      <c r="N278" s="311" t="s">
        <v>66</v>
      </c>
      <c r="O278" s="312"/>
      <c r="P278" s="312"/>
      <c r="Q278" s="312"/>
      <c r="R278" s="312"/>
      <c r="S278" s="312"/>
      <c r="T278" s="313"/>
      <c r="U278" s="37" t="s">
        <v>67</v>
      </c>
      <c r="V278" s="307">
        <f>IFERROR(V275/H275,"0")+IFERROR(V276/H276,"0")+IFERROR(V277/H277,"0")</f>
        <v>536.66666666666663</v>
      </c>
      <c r="W278" s="307">
        <f>IFERROR(W275/H275,"0")+IFERROR(W276/H276,"0")+IFERROR(W277/H277,"0")</f>
        <v>537</v>
      </c>
      <c r="X278" s="307">
        <f>IFERROR(IF(X275="",0,X275),"0")+IFERROR(IF(X276="",0,X276),"0")+IFERROR(IF(X277="",0,X277),"0")</f>
        <v>4.0436100000000001</v>
      </c>
      <c r="Y278" s="308"/>
      <c r="Z278" s="308"/>
    </row>
    <row r="279" spans="1:53" x14ac:dyDescent="0.2">
      <c r="A279" s="324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6"/>
      <c r="N279" s="311" t="s">
        <v>66</v>
      </c>
      <c r="O279" s="312"/>
      <c r="P279" s="312"/>
      <c r="Q279" s="312"/>
      <c r="R279" s="312"/>
      <c r="S279" s="312"/>
      <c r="T279" s="313"/>
      <c r="U279" s="37" t="s">
        <v>65</v>
      </c>
      <c r="V279" s="307">
        <f>IFERROR(SUM(V275:V277),"0")</f>
        <v>1352.3999999999999</v>
      </c>
      <c r="W279" s="307">
        <f>IFERROR(SUM(W275:W277),"0")</f>
        <v>1353.24</v>
      </c>
      <c r="X279" s="37"/>
      <c r="Y279" s="308"/>
      <c r="Z279" s="308"/>
    </row>
    <row r="280" spans="1:53" ht="14.25" customHeight="1" x14ac:dyDescent="0.25">
      <c r="A280" s="335" t="s">
        <v>219</v>
      </c>
      <c r="B280" s="324"/>
      <c r="C280" s="324"/>
      <c r="D280" s="324"/>
      <c r="E280" s="324"/>
      <c r="F280" s="324"/>
      <c r="G280" s="324"/>
      <c r="H280" s="324"/>
      <c r="I280" s="324"/>
      <c r="J280" s="324"/>
      <c r="K280" s="324"/>
      <c r="L280" s="324"/>
      <c r="M280" s="324"/>
      <c r="N280" s="324"/>
      <c r="O280" s="324"/>
      <c r="P280" s="324"/>
      <c r="Q280" s="324"/>
      <c r="R280" s="324"/>
      <c r="S280" s="324"/>
      <c r="T280" s="324"/>
      <c r="U280" s="324"/>
      <c r="V280" s="324"/>
      <c r="W280" s="324"/>
      <c r="X280" s="32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8">
        <v>4607091388831</v>
      </c>
      <c r="E281" s="319"/>
      <c r="F281" s="304">
        <v>0.38</v>
      </c>
      <c r="G281" s="32">
        <v>6</v>
      </c>
      <c r="H281" s="304">
        <v>2.2799999999999998</v>
      </c>
      <c r="I281" s="304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4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2"/>
      <c r="P281" s="332"/>
      <c r="Q281" s="332"/>
      <c r="R281" s="319"/>
      <c r="S281" s="34"/>
      <c r="T281" s="34"/>
      <c r="U281" s="35" t="s">
        <v>65</v>
      </c>
      <c r="V281" s="305">
        <v>11.4</v>
      </c>
      <c r="W281" s="306">
        <f>IFERROR(IF(V281="",0,CEILING((V281/$H281),1)*$H281),"")</f>
        <v>11.399999999999999</v>
      </c>
      <c r="X281" s="36">
        <f>IFERROR(IF(W281=0,"",ROUNDUP(W281/H281,0)*0.00753),"")</f>
        <v>3.7650000000000003E-2</v>
      </c>
      <c r="Y281" s="56"/>
      <c r="Z281" s="57"/>
      <c r="AD281" s="58"/>
      <c r="BA281" s="213" t="s">
        <v>1</v>
      </c>
    </row>
    <row r="282" spans="1:53" x14ac:dyDescent="0.2">
      <c r="A282" s="325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26"/>
      <c r="N282" s="311" t="s">
        <v>66</v>
      </c>
      <c r="O282" s="312"/>
      <c r="P282" s="312"/>
      <c r="Q282" s="312"/>
      <c r="R282" s="312"/>
      <c r="S282" s="312"/>
      <c r="T282" s="313"/>
      <c r="U282" s="37" t="s">
        <v>67</v>
      </c>
      <c r="V282" s="307">
        <f>IFERROR(V281/H281,"0")</f>
        <v>5.0000000000000009</v>
      </c>
      <c r="W282" s="307">
        <f>IFERROR(W281/H281,"0")</f>
        <v>5</v>
      </c>
      <c r="X282" s="307">
        <f>IFERROR(IF(X281="",0,X281),"0")</f>
        <v>3.7650000000000003E-2</v>
      </c>
      <c r="Y282" s="308"/>
      <c r="Z282" s="308"/>
    </row>
    <row r="283" spans="1:53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6"/>
      <c r="N283" s="311" t="s">
        <v>66</v>
      </c>
      <c r="O283" s="312"/>
      <c r="P283" s="312"/>
      <c r="Q283" s="312"/>
      <c r="R283" s="312"/>
      <c r="S283" s="312"/>
      <c r="T283" s="313"/>
      <c r="U283" s="37" t="s">
        <v>65</v>
      </c>
      <c r="V283" s="307">
        <f>IFERROR(SUM(V281:V281),"0")</f>
        <v>11.4</v>
      </c>
      <c r="W283" s="307">
        <f>IFERROR(SUM(W281:W281),"0")</f>
        <v>11.399999999999999</v>
      </c>
      <c r="X283" s="37"/>
      <c r="Y283" s="308"/>
      <c r="Z283" s="308"/>
    </row>
    <row r="284" spans="1:53" ht="14.25" customHeight="1" x14ac:dyDescent="0.25">
      <c r="A284" s="335" t="s">
        <v>81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8">
        <v>4607091383102</v>
      </c>
      <c r="E285" s="319"/>
      <c r="F285" s="304">
        <v>0.17</v>
      </c>
      <c r="G285" s="32">
        <v>15</v>
      </c>
      <c r="H285" s="304">
        <v>2.5499999999999998</v>
      </c>
      <c r="I285" s="304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50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2"/>
      <c r="P285" s="332"/>
      <c r="Q285" s="332"/>
      <c r="R285" s="319"/>
      <c r="S285" s="34"/>
      <c r="T285" s="34"/>
      <c r="U285" s="35" t="s">
        <v>65</v>
      </c>
      <c r="V285" s="305">
        <v>0</v>
      </c>
      <c r="W285" s="306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5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26"/>
      <c r="N286" s="311" t="s">
        <v>66</v>
      </c>
      <c r="O286" s="312"/>
      <c r="P286" s="312"/>
      <c r="Q286" s="312"/>
      <c r="R286" s="312"/>
      <c r="S286" s="312"/>
      <c r="T286" s="313"/>
      <c r="U286" s="37" t="s">
        <v>67</v>
      </c>
      <c r="V286" s="307">
        <f>IFERROR(V285/H285,"0")</f>
        <v>0</v>
      </c>
      <c r="W286" s="307">
        <f>IFERROR(W285/H285,"0")</f>
        <v>0</v>
      </c>
      <c r="X286" s="307">
        <f>IFERROR(IF(X285="",0,X285),"0")</f>
        <v>0</v>
      </c>
      <c r="Y286" s="308"/>
      <c r="Z286" s="308"/>
    </row>
    <row r="287" spans="1:53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6"/>
      <c r="N287" s="311" t="s">
        <v>66</v>
      </c>
      <c r="O287" s="312"/>
      <c r="P287" s="312"/>
      <c r="Q287" s="312"/>
      <c r="R287" s="312"/>
      <c r="S287" s="312"/>
      <c r="T287" s="313"/>
      <c r="U287" s="37" t="s">
        <v>65</v>
      </c>
      <c r="V287" s="307">
        <f>IFERROR(SUM(V285:V285),"0")</f>
        <v>0</v>
      </c>
      <c r="W287" s="307">
        <f>IFERROR(SUM(W285:W285),"0")</f>
        <v>0</v>
      </c>
      <c r="X287" s="37"/>
      <c r="Y287" s="308"/>
      <c r="Z287" s="308"/>
    </row>
    <row r="288" spans="1:53" ht="27.75" customHeight="1" x14ac:dyDescent="0.2">
      <c r="A288" s="347" t="s">
        <v>430</v>
      </c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48"/>
      <c r="P288" s="348"/>
      <c r="Q288" s="348"/>
      <c r="R288" s="348"/>
      <c r="S288" s="348"/>
      <c r="T288" s="348"/>
      <c r="U288" s="348"/>
      <c r="V288" s="348"/>
      <c r="W288" s="348"/>
      <c r="X288" s="348"/>
      <c r="Y288" s="48"/>
      <c r="Z288" s="48"/>
    </row>
    <row r="289" spans="1:53" ht="16.5" customHeight="1" x14ac:dyDescent="0.25">
      <c r="A289" s="323" t="s">
        <v>431</v>
      </c>
      <c r="B289" s="324"/>
      <c r="C289" s="324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24"/>
      <c r="P289" s="324"/>
      <c r="Q289" s="324"/>
      <c r="R289" s="324"/>
      <c r="S289" s="324"/>
      <c r="T289" s="324"/>
      <c r="U289" s="324"/>
      <c r="V289" s="324"/>
      <c r="W289" s="324"/>
      <c r="X289" s="324"/>
      <c r="Y289" s="301"/>
      <c r="Z289" s="301"/>
    </row>
    <row r="290" spans="1:53" ht="14.25" customHeight="1" x14ac:dyDescent="0.25">
      <c r="A290" s="335" t="s">
        <v>103</v>
      </c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4"/>
      <c r="M290" s="324"/>
      <c r="N290" s="324"/>
      <c r="O290" s="324"/>
      <c r="P290" s="324"/>
      <c r="Q290" s="324"/>
      <c r="R290" s="324"/>
      <c r="S290" s="324"/>
      <c r="T290" s="324"/>
      <c r="U290" s="324"/>
      <c r="V290" s="324"/>
      <c r="W290" s="324"/>
      <c r="X290" s="32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8">
        <v>4607091383997</v>
      </c>
      <c r="E291" s="319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3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2"/>
      <c r="P291" s="332"/>
      <c r="Q291" s="332"/>
      <c r="R291" s="319"/>
      <c r="S291" s="34"/>
      <c r="T291" s="34"/>
      <c r="U291" s="35" t="s">
        <v>65</v>
      </c>
      <c r="V291" s="305">
        <v>3550</v>
      </c>
      <c r="W291" s="306">
        <f t="shared" ref="W291:W298" si="14">IFERROR(IF(V291="",0,CEILING((V291/$H291),1)*$H291),"")</f>
        <v>3555</v>
      </c>
      <c r="X291" s="36">
        <f>IFERROR(IF(W291=0,"",ROUNDUP(W291/H291,0)*0.02175),"")</f>
        <v>5.1547499999999999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8">
        <v>4607091383997</v>
      </c>
      <c r="E292" s="319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57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2"/>
      <c r="P292" s="332"/>
      <c r="Q292" s="332"/>
      <c r="R292" s="319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8">
        <v>4607091384130</v>
      </c>
      <c r="E293" s="319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2"/>
      <c r="P293" s="332"/>
      <c r="Q293" s="332"/>
      <c r="R293" s="319"/>
      <c r="S293" s="34"/>
      <c r="T293" s="34"/>
      <c r="U293" s="35" t="s">
        <v>65</v>
      </c>
      <c r="V293" s="305">
        <v>1160</v>
      </c>
      <c r="W293" s="306">
        <f t="shared" si="14"/>
        <v>1170</v>
      </c>
      <c r="X293" s="36">
        <f>IFERROR(IF(W293=0,"",ROUNDUP(W293/H293,0)*0.02175),"")</f>
        <v>1.6964999999999999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8">
        <v>4607091384130</v>
      </c>
      <c r="E294" s="319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5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2"/>
      <c r="P294" s="332"/>
      <c r="Q294" s="332"/>
      <c r="R294" s="319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8">
        <v>4607091384147</v>
      </c>
      <c r="E295" s="319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2"/>
      <c r="P295" s="332"/>
      <c r="Q295" s="332"/>
      <c r="R295" s="319"/>
      <c r="S295" s="34"/>
      <c r="T295" s="34"/>
      <c r="U295" s="35" t="s">
        <v>65</v>
      </c>
      <c r="V295" s="305">
        <v>2060</v>
      </c>
      <c r="W295" s="306">
        <f t="shared" si="14"/>
        <v>2070</v>
      </c>
      <c r="X295" s="36">
        <f>IFERROR(IF(W295=0,"",ROUNDUP(W295/H295,0)*0.02175),"")</f>
        <v>3.0014999999999996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8">
        <v>4607091384147</v>
      </c>
      <c r="E296" s="319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390" t="s">
        <v>441</v>
      </c>
      <c r="O296" s="332"/>
      <c r="P296" s="332"/>
      <c r="Q296" s="332"/>
      <c r="R296" s="319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8">
        <v>4607091384154</v>
      </c>
      <c r="E297" s="319"/>
      <c r="F297" s="304">
        <v>0.5</v>
      </c>
      <c r="G297" s="32">
        <v>10</v>
      </c>
      <c r="H297" s="304">
        <v>5</v>
      </c>
      <c r="I297" s="304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3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2"/>
      <c r="P297" s="332"/>
      <c r="Q297" s="332"/>
      <c r="R297" s="319"/>
      <c r="S297" s="34"/>
      <c r="T297" s="34"/>
      <c r="U297" s="35" t="s">
        <v>65</v>
      </c>
      <c r="V297" s="305">
        <v>24</v>
      </c>
      <c r="W297" s="306">
        <f t="shared" si="14"/>
        <v>25</v>
      </c>
      <c r="X297" s="36">
        <f>IFERROR(IF(W297=0,"",ROUNDUP(W297/H297,0)*0.00937),"")</f>
        <v>4.6850000000000003E-2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8">
        <v>4607091384161</v>
      </c>
      <c r="E298" s="319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2"/>
      <c r="P298" s="332"/>
      <c r="Q298" s="332"/>
      <c r="R298" s="319"/>
      <c r="S298" s="34"/>
      <c r="T298" s="34"/>
      <c r="U298" s="35" t="s">
        <v>65</v>
      </c>
      <c r="V298" s="305">
        <v>6</v>
      </c>
      <c r="W298" s="306">
        <f t="shared" si="14"/>
        <v>10</v>
      </c>
      <c r="X298" s="36">
        <f>IFERROR(IF(W298=0,"",ROUNDUP(W298/H298,0)*0.00937),"")</f>
        <v>1.874E-2</v>
      </c>
      <c r="Y298" s="56"/>
      <c r="Z298" s="57"/>
      <c r="AD298" s="58"/>
      <c r="BA298" s="222" t="s">
        <v>1</v>
      </c>
    </row>
    <row r="299" spans="1:53" x14ac:dyDescent="0.2">
      <c r="A299" s="325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26"/>
      <c r="N299" s="311" t="s">
        <v>66</v>
      </c>
      <c r="O299" s="312"/>
      <c r="P299" s="312"/>
      <c r="Q299" s="312"/>
      <c r="R299" s="312"/>
      <c r="S299" s="312"/>
      <c r="T299" s="313"/>
      <c r="U299" s="37" t="s">
        <v>67</v>
      </c>
      <c r="V299" s="307">
        <f>IFERROR(V291/H291,"0")+IFERROR(V292/H292,"0")+IFERROR(V293/H293,"0")+IFERROR(V294/H294,"0")+IFERROR(V295/H295,"0")+IFERROR(V296/H296,"0")+IFERROR(V297/H297,"0")+IFERROR(V298/H298,"0")</f>
        <v>457.33333333333337</v>
      </c>
      <c r="W299" s="307">
        <f>IFERROR(W291/H291,"0")+IFERROR(W292/H292,"0")+IFERROR(W293/H293,"0")+IFERROR(W294/H294,"0")+IFERROR(W295/H295,"0")+IFERROR(W296/H296,"0")+IFERROR(W297/H297,"0")+IFERROR(W298/H298,"0")</f>
        <v>460</v>
      </c>
      <c r="X299" s="30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9.9183399999999988</v>
      </c>
      <c r="Y299" s="308"/>
      <c r="Z299" s="308"/>
    </row>
    <row r="300" spans="1:53" x14ac:dyDescent="0.2">
      <c r="A300" s="324"/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6"/>
      <c r="N300" s="311" t="s">
        <v>66</v>
      </c>
      <c r="O300" s="312"/>
      <c r="P300" s="312"/>
      <c r="Q300" s="312"/>
      <c r="R300" s="312"/>
      <c r="S300" s="312"/>
      <c r="T300" s="313"/>
      <c r="U300" s="37" t="s">
        <v>65</v>
      </c>
      <c r="V300" s="307">
        <f>IFERROR(SUM(V291:V298),"0")</f>
        <v>6800</v>
      </c>
      <c r="W300" s="307">
        <f>IFERROR(SUM(W291:W298),"0")</f>
        <v>6830</v>
      </c>
      <c r="X300" s="37"/>
      <c r="Y300" s="308"/>
      <c r="Z300" s="308"/>
    </row>
    <row r="301" spans="1:53" ht="14.25" customHeight="1" x14ac:dyDescent="0.25">
      <c r="A301" s="335" t="s">
        <v>95</v>
      </c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8">
        <v>4607091383980</v>
      </c>
      <c r="E302" s="319"/>
      <c r="F302" s="304">
        <v>2.5</v>
      </c>
      <c r="G302" s="32">
        <v>6</v>
      </c>
      <c r="H302" s="304">
        <v>15</v>
      </c>
      <c r="I302" s="304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6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2"/>
      <c r="P302" s="332"/>
      <c r="Q302" s="332"/>
      <c r="R302" s="319"/>
      <c r="S302" s="34"/>
      <c r="T302" s="34"/>
      <c r="U302" s="35" t="s">
        <v>65</v>
      </c>
      <c r="V302" s="305">
        <v>1500</v>
      </c>
      <c r="W302" s="306">
        <f>IFERROR(IF(V302="",0,CEILING((V302/$H302),1)*$H302),"")</f>
        <v>1500</v>
      </c>
      <c r="X302" s="36">
        <f>IFERROR(IF(W302=0,"",ROUNDUP(W302/H302,0)*0.02175),"")</f>
        <v>2.1749999999999998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8">
        <v>4607091384178</v>
      </c>
      <c r="E303" s="319"/>
      <c r="F303" s="304">
        <v>0.4</v>
      </c>
      <c r="G303" s="32">
        <v>10</v>
      </c>
      <c r="H303" s="304">
        <v>4</v>
      </c>
      <c r="I303" s="304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4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32"/>
      <c r="P303" s="332"/>
      <c r="Q303" s="332"/>
      <c r="R303" s="319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25"/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6"/>
      <c r="N304" s="311" t="s">
        <v>66</v>
      </c>
      <c r="O304" s="312"/>
      <c r="P304" s="312"/>
      <c r="Q304" s="312"/>
      <c r="R304" s="312"/>
      <c r="S304" s="312"/>
      <c r="T304" s="313"/>
      <c r="U304" s="37" t="s">
        <v>67</v>
      </c>
      <c r="V304" s="307">
        <f>IFERROR(V302/H302,"0")+IFERROR(V303/H303,"0")</f>
        <v>100</v>
      </c>
      <c r="W304" s="307">
        <f>IFERROR(W302/H302,"0")+IFERROR(W303/H303,"0")</f>
        <v>100</v>
      </c>
      <c r="X304" s="307">
        <f>IFERROR(IF(X302="",0,X302),"0")+IFERROR(IF(X303="",0,X303),"0")</f>
        <v>2.1749999999999998</v>
      </c>
      <c r="Y304" s="308"/>
      <c r="Z304" s="308"/>
    </row>
    <row r="305" spans="1:53" x14ac:dyDescent="0.2">
      <c r="A305" s="324"/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4"/>
      <c r="M305" s="326"/>
      <c r="N305" s="311" t="s">
        <v>66</v>
      </c>
      <c r="O305" s="312"/>
      <c r="P305" s="312"/>
      <c r="Q305" s="312"/>
      <c r="R305" s="312"/>
      <c r="S305" s="312"/>
      <c r="T305" s="313"/>
      <c r="U305" s="37" t="s">
        <v>65</v>
      </c>
      <c r="V305" s="307">
        <f>IFERROR(SUM(V302:V303),"0")</f>
        <v>1500</v>
      </c>
      <c r="W305" s="307">
        <f>IFERROR(SUM(W302:W303),"0")</f>
        <v>1500</v>
      </c>
      <c r="X305" s="37"/>
      <c r="Y305" s="308"/>
      <c r="Z305" s="308"/>
    </row>
    <row r="306" spans="1:53" ht="14.25" customHeight="1" x14ac:dyDescent="0.25">
      <c r="A306" s="335" t="s">
        <v>68</v>
      </c>
      <c r="B306" s="324"/>
      <c r="C306" s="324"/>
      <c r="D306" s="324"/>
      <c r="E306" s="324"/>
      <c r="F306" s="324"/>
      <c r="G306" s="324"/>
      <c r="H306" s="324"/>
      <c r="I306" s="324"/>
      <c r="J306" s="324"/>
      <c r="K306" s="324"/>
      <c r="L306" s="324"/>
      <c r="M306" s="324"/>
      <c r="N306" s="324"/>
      <c r="O306" s="324"/>
      <c r="P306" s="324"/>
      <c r="Q306" s="324"/>
      <c r="R306" s="324"/>
      <c r="S306" s="324"/>
      <c r="T306" s="324"/>
      <c r="U306" s="324"/>
      <c r="V306" s="324"/>
      <c r="W306" s="324"/>
      <c r="X306" s="32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8">
        <v>4607091384260</v>
      </c>
      <c r="E307" s="319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50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32"/>
      <c r="P307" s="332"/>
      <c r="Q307" s="332"/>
      <c r="R307" s="319"/>
      <c r="S307" s="34"/>
      <c r="T307" s="34"/>
      <c r="U307" s="35" t="s">
        <v>65</v>
      </c>
      <c r="V307" s="305">
        <v>96</v>
      </c>
      <c r="W307" s="306">
        <f>IFERROR(IF(V307="",0,CEILING((V307/$H307),1)*$H307),"")</f>
        <v>101.39999999999999</v>
      </c>
      <c r="X307" s="36">
        <f>IFERROR(IF(W307=0,"",ROUNDUP(W307/H307,0)*0.02175),"")</f>
        <v>0.28275</v>
      </c>
      <c r="Y307" s="56"/>
      <c r="Z307" s="57"/>
      <c r="AD307" s="58"/>
      <c r="BA307" s="225" t="s">
        <v>1</v>
      </c>
    </row>
    <row r="308" spans="1:53" x14ac:dyDescent="0.2">
      <c r="A308" s="325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4"/>
      <c r="M308" s="326"/>
      <c r="N308" s="311" t="s">
        <v>66</v>
      </c>
      <c r="O308" s="312"/>
      <c r="P308" s="312"/>
      <c r="Q308" s="312"/>
      <c r="R308" s="312"/>
      <c r="S308" s="312"/>
      <c r="T308" s="313"/>
      <c r="U308" s="37" t="s">
        <v>67</v>
      </c>
      <c r="V308" s="307">
        <f>IFERROR(V307/H307,"0")</f>
        <v>12.307692307692308</v>
      </c>
      <c r="W308" s="307">
        <f>IFERROR(W307/H307,"0")</f>
        <v>13</v>
      </c>
      <c r="X308" s="307">
        <f>IFERROR(IF(X307="",0,X307),"0")</f>
        <v>0.28275</v>
      </c>
      <c r="Y308" s="308"/>
      <c r="Z308" s="308"/>
    </row>
    <row r="309" spans="1:53" x14ac:dyDescent="0.2">
      <c r="A309" s="324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6"/>
      <c r="N309" s="311" t="s">
        <v>66</v>
      </c>
      <c r="O309" s="312"/>
      <c r="P309" s="312"/>
      <c r="Q309" s="312"/>
      <c r="R309" s="312"/>
      <c r="S309" s="312"/>
      <c r="T309" s="313"/>
      <c r="U309" s="37" t="s">
        <v>65</v>
      </c>
      <c r="V309" s="307">
        <f>IFERROR(SUM(V307:V307),"0")</f>
        <v>96</v>
      </c>
      <c r="W309" s="307">
        <f>IFERROR(SUM(W307:W307),"0")</f>
        <v>101.39999999999999</v>
      </c>
      <c r="X309" s="37"/>
      <c r="Y309" s="308"/>
      <c r="Z309" s="308"/>
    </row>
    <row r="310" spans="1:53" ht="14.25" customHeight="1" x14ac:dyDescent="0.25">
      <c r="A310" s="335" t="s">
        <v>219</v>
      </c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4"/>
      <c r="M310" s="324"/>
      <c r="N310" s="324"/>
      <c r="O310" s="324"/>
      <c r="P310" s="324"/>
      <c r="Q310" s="324"/>
      <c r="R310" s="324"/>
      <c r="S310" s="324"/>
      <c r="T310" s="324"/>
      <c r="U310" s="324"/>
      <c r="V310" s="324"/>
      <c r="W310" s="324"/>
      <c r="X310" s="32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8">
        <v>4607091384673</v>
      </c>
      <c r="E311" s="319"/>
      <c r="F311" s="304">
        <v>1.3</v>
      </c>
      <c r="G311" s="32">
        <v>6</v>
      </c>
      <c r="H311" s="304">
        <v>7.8</v>
      </c>
      <c r="I311" s="304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5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32"/>
      <c r="P311" s="332"/>
      <c r="Q311" s="332"/>
      <c r="R311" s="319"/>
      <c r="S311" s="34"/>
      <c r="T311" s="34"/>
      <c r="U311" s="35" t="s">
        <v>65</v>
      </c>
      <c r="V311" s="305">
        <v>30</v>
      </c>
      <c r="W311" s="306">
        <f>IFERROR(IF(V311="",0,CEILING((V311/$H311),1)*$H311),"")</f>
        <v>31.2</v>
      </c>
      <c r="X311" s="36">
        <f>IFERROR(IF(W311=0,"",ROUNDUP(W311/H311,0)*0.02175),"")</f>
        <v>8.6999999999999994E-2</v>
      </c>
      <c r="Y311" s="56"/>
      <c r="Z311" s="57"/>
      <c r="AD311" s="58"/>
      <c r="BA311" s="226" t="s">
        <v>1</v>
      </c>
    </row>
    <row r="312" spans="1:53" x14ac:dyDescent="0.2">
      <c r="A312" s="325"/>
      <c r="B312" s="324"/>
      <c r="C312" s="324"/>
      <c r="D312" s="324"/>
      <c r="E312" s="324"/>
      <c r="F312" s="324"/>
      <c r="G312" s="324"/>
      <c r="H312" s="324"/>
      <c r="I312" s="324"/>
      <c r="J312" s="324"/>
      <c r="K312" s="324"/>
      <c r="L312" s="324"/>
      <c r="M312" s="326"/>
      <c r="N312" s="311" t="s">
        <v>66</v>
      </c>
      <c r="O312" s="312"/>
      <c r="P312" s="312"/>
      <c r="Q312" s="312"/>
      <c r="R312" s="312"/>
      <c r="S312" s="312"/>
      <c r="T312" s="313"/>
      <c r="U312" s="37" t="s">
        <v>67</v>
      </c>
      <c r="V312" s="307">
        <f>IFERROR(V311/H311,"0")</f>
        <v>3.8461538461538463</v>
      </c>
      <c r="W312" s="307">
        <f>IFERROR(W311/H311,"0")</f>
        <v>4</v>
      </c>
      <c r="X312" s="307">
        <f>IFERROR(IF(X311="",0,X311),"0")</f>
        <v>8.6999999999999994E-2</v>
      </c>
      <c r="Y312" s="308"/>
      <c r="Z312" s="308"/>
    </row>
    <row r="313" spans="1:53" x14ac:dyDescent="0.2">
      <c r="A313" s="324"/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6"/>
      <c r="N313" s="311" t="s">
        <v>66</v>
      </c>
      <c r="O313" s="312"/>
      <c r="P313" s="312"/>
      <c r="Q313" s="312"/>
      <c r="R313" s="312"/>
      <c r="S313" s="312"/>
      <c r="T313" s="313"/>
      <c r="U313" s="37" t="s">
        <v>65</v>
      </c>
      <c r="V313" s="307">
        <f>IFERROR(SUM(V311:V311),"0")</f>
        <v>30</v>
      </c>
      <c r="W313" s="307">
        <f>IFERROR(SUM(W311:W311),"0")</f>
        <v>31.2</v>
      </c>
      <c r="X313" s="37"/>
      <c r="Y313" s="308"/>
      <c r="Z313" s="308"/>
    </row>
    <row r="314" spans="1:53" ht="16.5" customHeight="1" x14ac:dyDescent="0.25">
      <c r="A314" s="323" t="s">
        <v>454</v>
      </c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4"/>
      <c r="M314" s="324"/>
      <c r="N314" s="324"/>
      <c r="O314" s="324"/>
      <c r="P314" s="324"/>
      <c r="Q314" s="324"/>
      <c r="R314" s="324"/>
      <c r="S314" s="324"/>
      <c r="T314" s="324"/>
      <c r="U314" s="324"/>
      <c r="V314" s="324"/>
      <c r="W314" s="324"/>
      <c r="X314" s="324"/>
      <c r="Y314" s="301"/>
      <c r="Z314" s="301"/>
    </row>
    <row r="315" spans="1:53" ht="14.25" customHeight="1" x14ac:dyDescent="0.25">
      <c r="A315" s="335" t="s">
        <v>103</v>
      </c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4"/>
      <c r="M315" s="324"/>
      <c r="N315" s="324"/>
      <c r="O315" s="324"/>
      <c r="P315" s="324"/>
      <c r="Q315" s="324"/>
      <c r="R315" s="324"/>
      <c r="S315" s="324"/>
      <c r="T315" s="324"/>
      <c r="U315" s="324"/>
      <c r="V315" s="324"/>
      <c r="W315" s="324"/>
      <c r="X315" s="32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8">
        <v>4607091384185</v>
      </c>
      <c r="E316" s="319"/>
      <c r="F316" s="304">
        <v>0.8</v>
      </c>
      <c r="G316" s="32">
        <v>15</v>
      </c>
      <c r="H316" s="304">
        <v>12</v>
      </c>
      <c r="I316" s="304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6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32"/>
      <c r="P316" s="332"/>
      <c r="Q316" s="332"/>
      <c r="R316" s="319"/>
      <c r="S316" s="34"/>
      <c r="T316" s="34"/>
      <c r="U316" s="35" t="s">
        <v>65</v>
      </c>
      <c r="V316" s="305">
        <v>24</v>
      </c>
      <c r="W316" s="306">
        <f>IFERROR(IF(V316="",0,CEILING((V316/$H316),1)*$H316),"")</f>
        <v>24</v>
      </c>
      <c r="X316" s="36">
        <f>IFERROR(IF(W316=0,"",ROUNDUP(W316/H316,0)*0.02175),"")</f>
        <v>4.3499999999999997E-2</v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8">
        <v>4607091384192</v>
      </c>
      <c r="E317" s="319"/>
      <c r="F317" s="304">
        <v>1.8</v>
      </c>
      <c r="G317" s="32">
        <v>6</v>
      </c>
      <c r="H317" s="304">
        <v>10.8</v>
      </c>
      <c r="I317" s="304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3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32"/>
      <c r="P317" s="332"/>
      <c r="Q317" s="332"/>
      <c r="R317" s="319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8">
        <v>4680115881907</v>
      </c>
      <c r="E318" s="319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5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32"/>
      <c r="P318" s="332"/>
      <c r="Q318" s="332"/>
      <c r="R318" s="319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8">
        <v>4607091384680</v>
      </c>
      <c r="E319" s="319"/>
      <c r="F319" s="304">
        <v>0.4</v>
      </c>
      <c r="G319" s="32">
        <v>10</v>
      </c>
      <c r="H319" s="304">
        <v>4</v>
      </c>
      <c r="I319" s="304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37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32"/>
      <c r="P319" s="332"/>
      <c r="Q319" s="332"/>
      <c r="R319" s="319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25"/>
      <c r="B320" s="324"/>
      <c r="C320" s="324"/>
      <c r="D320" s="324"/>
      <c r="E320" s="324"/>
      <c r="F320" s="324"/>
      <c r="G320" s="324"/>
      <c r="H320" s="324"/>
      <c r="I320" s="324"/>
      <c r="J320" s="324"/>
      <c r="K320" s="324"/>
      <c r="L320" s="324"/>
      <c r="M320" s="326"/>
      <c r="N320" s="311" t="s">
        <v>66</v>
      </c>
      <c r="O320" s="312"/>
      <c r="P320" s="312"/>
      <c r="Q320" s="312"/>
      <c r="R320" s="312"/>
      <c r="S320" s="312"/>
      <c r="T320" s="313"/>
      <c r="U320" s="37" t="s">
        <v>67</v>
      </c>
      <c r="V320" s="307">
        <f>IFERROR(V316/H316,"0")+IFERROR(V317/H317,"0")+IFERROR(V318/H318,"0")+IFERROR(V319/H319,"0")</f>
        <v>2</v>
      </c>
      <c r="W320" s="307">
        <f>IFERROR(W316/H316,"0")+IFERROR(W317/H317,"0")+IFERROR(W318/H318,"0")+IFERROR(W319/H319,"0")</f>
        <v>2</v>
      </c>
      <c r="X320" s="307">
        <f>IFERROR(IF(X316="",0,X316),"0")+IFERROR(IF(X317="",0,X317),"0")+IFERROR(IF(X318="",0,X318),"0")+IFERROR(IF(X319="",0,X319),"0")</f>
        <v>4.3499999999999997E-2</v>
      </c>
      <c r="Y320" s="308"/>
      <c r="Z320" s="308"/>
    </row>
    <row r="321" spans="1:53" x14ac:dyDescent="0.2">
      <c r="A321" s="324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6"/>
      <c r="N321" s="311" t="s">
        <v>66</v>
      </c>
      <c r="O321" s="312"/>
      <c r="P321" s="312"/>
      <c r="Q321" s="312"/>
      <c r="R321" s="312"/>
      <c r="S321" s="312"/>
      <c r="T321" s="313"/>
      <c r="U321" s="37" t="s">
        <v>65</v>
      </c>
      <c r="V321" s="307">
        <f>IFERROR(SUM(V316:V319),"0")</f>
        <v>24</v>
      </c>
      <c r="W321" s="307">
        <f>IFERROR(SUM(W316:W319),"0")</f>
        <v>24</v>
      </c>
      <c r="X321" s="37"/>
      <c r="Y321" s="308"/>
      <c r="Z321" s="308"/>
    </row>
    <row r="322" spans="1:53" ht="14.25" customHeight="1" x14ac:dyDescent="0.25">
      <c r="A322" s="335" t="s">
        <v>60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2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8">
        <v>4607091384802</v>
      </c>
      <c r="E323" s="319"/>
      <c r="F323" s="304">
        <v>0.73</v>
      </c>
      <c r="G323" s="32">
        <v>6</v>
      </c>
      <c r="H323" s="304">
        <v>4.38</v>
      </c>
      <c r="I323" s="304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32"/>
      <c r="P323" s="332"/>
      <c r="Q323" s="332"/>
      <c r="R323" s="319"/>
      <c r="S323" s="34"/>
      <c r="T323" s="34"/>
      <c r="U323" s="35" t="s">
        <v>65</v>
      </c>
      <c r="V323" s="305">
        <v>0</v>
      </c>
      <c r="W323" s="306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8">
        <v>4607091384826</v>
      </c>
      <c r="E324" s="319"/>
      <c r="F324" s="304">
        <v>0.35</v>
      </c>
      <c r="G324" s="32">
        <v>8</v>
      </c>
      <c r="H324" s="304">
        <v>2.8</v>
      </c>
      <c r="I324" s="304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3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32"/>
      <c r="P324" s="332"/>
      <c r="Q324" s="332"/>
      <c r="R324" s="319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25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26"/>
      <c r="N325" s="311" t="s">
        <v>66</v>
      </c>
      <c r="O325" s="312"/>
      <c r="P325" s="312"/>
      <c r="Q325" s="312"/>
      <c r="R325" s="312"/>
      <c r="S325" s="312"/>
      <c r="T325" s="313"/>
      <c r="U325" s="37" t="s">
        <v>67</v>
      </c>
      <c r="V325" s="307">
        <f>IFERROR(V323/H323,"0")+IFERROR(V324/H324,"0")</f>
        <v>0</v>
      </c>
      <c r="W325" s="307">
        <f>IFERROR(W323/H323,"0")+IFERROR(W324/H324,"0")</f>
        <v>0</v>
      </c>
      <c r="X325" s="307">
        <f>IFERROR(IF(X323="",0,X323),"0")+IFERROR(IF(X324="",0,X324),"0")</f>
        <v>0</v>
      </c>
      <c r="Y325" s="308"/>
      <c r="Z325" s="308"/>
    </row>
    <row r="326" spans="1:53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6"/>
      <c r="N326" s="311" t="s">
        <v>66</v>
      </c>
      <c r="O326" s="312"/>
      <c r="P326" s="312"/>
      <c r="Q326" s="312"/>
      <c r="R326" s="312"/>
      <c r="S326" s="312"/>
      <c r="T326" s="313"/>
      <c r="U326" s="37" t="s">
        <v>65</v>
      </c>
      <c r="V326" s="307">
        <f>IFERROR(SUM(V323:V324),"0")</f>
        <v>0</v>
      </c>
      <c r="W326" s="307">
        <f>IFERROR(SUM(W323:W324),"0")</f>
        <v>0</v>
      </c>
      <c r="X326" s="37"/>
      <c r="Y326" s="308"/>
      <c r="Z326" s="308"/>
    </row>
    <row r="327" spans="1:53" ht="14.25" customHeight="1" x14ac:dyDescent="0.25">
      <c r="A327" s="335" t="s">
        <v>68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8">
        <v>4607091384246</v>
      </c>
      <c r="E328" s="319"/>
      <c r="F328" s="304">
        <v>1.3</v>
      </c>
      <c r="G328" s="32">
        <v>6</v>
      </c>
      <c r="H328" s="304">
        <v>7.8</v>
      </c>
      <c r="I328" s="304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62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32"/>
      <c r="P328" s="332"/>
      <c r="Q328" s="332"/>
      <c r="R328" s="319"/>
      <c r="S328" s="34"/>
      <c r="T328" s="34"/>
      <c r="U328" s="35" t="s">
        <v>65</v>
      </c>
      <c r="V328" s="305">
        <v>0</v>
      </c>
      <c r="W328" s="30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8">
        <v>4680115881976</v>
      </c>
      <c r="E329" s="319"/>
      <c r="F329" s="304">
        <v>1.3</v>
      </c>
      <c r="G329" s="32">
        <v>6</v>
      </c>
      <c r="H329" s="304">
        <v>7.8</v>
      </c>
      <c r="I329" s="304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4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32"/>
      <c r="P329" s="332"/>
      <c r="Q329" s="332"/>
      <c r="R329" s="319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8">
        <v>4607091384253</v>
      </c>
      <c r="E330" s="319"/>
      <c r="F330" s="304">
        <v>0.4</v>
      </c>
      <c r="G330" s="32">
        <v>6</v>
      </c>
      <c r="H330" s="304">
        <v>2.4</v>
      </c>
      <c r="I330" s="304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4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32"/>
      <c r="P330" s="332"/>
      <c r="Q330" s="332"/>
      <c r="R330" s="319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8">
        <v>4680115881969</v>
      </c>
      <c r="E331" s="319"/>
      <c r="F331" s="304">
        <v>0.4</v>
      </c>
      <c r="G331" s="32">
        <v>6</v>
      </c>
      <c r="H331" s="304">
        <v>2.4</v>
      </c>
      <c r="I331" s="304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4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32"/>
      <c r="P331" s="332"/>
      <c r="Q331" s="332"/>
      <c r="R331" s="319"/>
      <c r="S331" s="34"/>
      <c r="T331" s="34"/>
      <c r="U331" s="35" t="s">
        <v>65</v>
      </c>
      <c r="V331" s="305">
        <v>48</v>
      </c>
      <c r="W331" s="306">
        <f>IFERROR(IF(V331="",0,CEILING((V331/$H331),1)*$H331),"")</f>
        <v>48</v>
      </c>
      <c r="X331" s="36">
        <f>IFERROR(IF(W331=0,"",ROUNDUP(W331/H331,0)*0.00753),"")</f>
        <v>0.15060000000000001</v>
      </c>
      <c r="Y331" s="56"/>
      <c r="Z331" s="57"/>
      <c r="AD331" s="58"/>
      <c r="BA331" s="236" t="s">
        <v>1</v>
      </c>
    </row>
    <row r="332" spans="1:53" x14ac:dyDescent="0.2">
      <c r="A332" s="325"/>
      <c r="B332" s="324"/>
      <c r="C332" s="324"/>
      <c r="D332" s="324"/>
      <c r="E332" s="324"/>
      <c r="F332" s="324"/>
      <c r="G332" s="324"/>
      <c r="H332" s="324"/>
      <c r="I332" s="324"/>
      <c r="J332" s="324"/>
      <c r="K332" s="324"/>
      <c r="L332" s="324"/>
      <c r="M332" s="326"/>
      <c r="N332" s="311" t="s">
        <v>66</v>
      </c>
      <c r="O332" s="312"/>
      <c r="P332" s="312"/>
      <c r="Q332" s="312"/>
      <c r="R332" s="312"/>
      <c r="S332" s="312"/>
      <c r="T332" s="313"/>
      <c r="U332" s="37" t="s">
        <v>67</v>
      </c>
      <c r="V332" s="307">
        <f>IFERROR(V328/H328,"0")+IFERROR(V329/H329,"0")+IFERROR(V330/H330,"0")+IFERROR(V331/H331,"0")</f>
        <v>20</v>
      </c>
      <c r="W332" s="307">
        <f>IFERROR(W328/H328,"0")+IFERROR(W329/H329,"0")+IFERROR(W330/H330,"0")+IFERROR(W331/H331,"0")</f>
        <v>20</v>
      </c>
      <c r="X332" s="307">
        <f>IFERROR(IF(X328="",0,X328),"0")+IFERROR(IF(X329="",0,X329),"0")+IFERROR(IF(X330="",0,X330),"0")+IFERROR(IF(X331="",0,X331),"0")</f>
        <v>0.15060000000000001</v>
      </c>
      <c r="Y332" s="308"/>
      <c r="Z332" s="308"/>
    </row>
    <row r="333" spans="1:53" x14ac:dyDescent="0.2">
      <c r="A333" s="324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26"/>
      <c r="N333" s="311" t="s">
        <v>66</v>
      </c>
      <c r="O333" s="312"/>
      <c r="P333" s="312"/>
      <c r="Q333" s="312"/>
      <c r="R333" s="312"/>
      <c r="S333" s="312"/>
      <c r="T333" s="313"/>
      <c r="U333" s="37" t="s">
        <v>65</v>
      </c>
      <c r="V333" s="307">
        <f>IFERROR(SUM(V328:V331),"0")</f>
        <v>48</v>
      </c>
      <c r="W333" s="307">
        <f>IFERROR(SUM(W328:W331),"0")</f>
        <v>48</v>
      </c>
      <c r="X333" s="37"/>
      <c r="Y333" s="308"/>
      <c r="Z333" s="308"/>
    </row>
    <row r="334" spans="1:53" ht="14.25" customHeight="1" x14ac:dyDescent="0.25">
      <c r="A334" s="335" t="s">
        <v>219</v>
      </c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24"/>
      <c r="N334" s="324"/>
      <c r="O334" s="324"/>
      <c r="P334" s="324"/>
      <c r="Q334" s="324"/>
      <c r="R334" s="324"/>
      <c r="S334" s="324"/>
      <c r="T334" s="324"/>
      <c r="U334" s="324"/>
      <c r="V334" s="324"/>
      <c r="W334" s="324"/>
      <c r="X334" s="32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8">
        <v>4607091389357</v>
      </c>
      <c r="E335" s="319"/>
      <c r="F335" s="304">
        <v>1.3</v>
      </c>
      <c r="G335" s="32">
        <v>6</v>
      </c>
      <c r="H335" s="304">
        <v>7.8</v>
      </c>
      <c r="I335" s="304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4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32"/>
      <c r="P335" s="332"/>
      <c r="Q335" s="332"/>
      <c r="R335" s="319"/>
      <c r="S335" s="34"/>
      <c r="T335" s="34"/>
      <c r="U335" s="35" t="s">
        <v>65</v>
      </c>
      <c r="V335" s="305">
        <v>0</v>
      </c>
      <c r="W335" s="30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25"/>
      <c r="B336" s="324"/>
      <c r="C336" s="324"/>
      <c r="D336" s="324"/>
      <c r="E336" s="324"/>
      <c r="F336" s="324"/>
      <c r="G336" s="324"/>
      <c r="H336" s="324"/>
      <c r="I336" s="324"/>
      <c r="J336" s="324"/>
      <c r="K336" s="324"/>
      <c r="L336" s="324"/>
      <c r="M336" s="326"/>
      <c r="N336" s="311" t="s">
        <v>66</v>
      </c>
      <c r="O336" s="312"/>
      <c r="P336" s="312"/>
      <c r="Q336" s="312"/>
      <c r="R336" s="312"/>
      <c r="S336" s="312"/>
      <c r="T336" s="313"/>
      <c r="U336" s="37" t="s">
        <v>67</v>
      </c>
      <c r="V336" s="307">
        <f>IFERROR(V335/H335,"0")</f>
        <v>0</v>
      </c>
      <c r="W336" s="307">
        <f>IFERROR(W335/H335,"0")</f>
        <v>0</v>
      </c>
      <c r="X336" s="307">
        <f>IFERROR(IF(X335="",0,X335),"0")</f>
        <v>0</v>
      </c>
      <c r="Y336" s="308"/>
      <c r="Z336" s="308"/>
    </row>
    <row r="337" spans="1:53" x14ac:dyDescent="0.2">
      <c r="A337" s="324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4"/>
      <c r="M337" s="326"/>
      <c r="N337" s="311" t="s">
        <v>66</v>
      </c>
      <c r="O337" s="312"/>
      <c r="P337" s="312"/>
      <c r="Q337" s="312"/>
      <c r="R337" s="312"/>
      <c r="S337" s="312"/>
      <c r="T337" s="313"/>
      <c r="U337" s="37" t="s">
        <v>65</v>
      </c>
      <c r="V337" s="307">
        <f>IFERROR(SUM(V335:V335),"0")</f>
        <v>0</v>
      </c>
      <c r="W337" s="307">
        <f>IFERROR(SUM(W335:W335),"0")</f>
        <v>0</v>
      </c>
      <c r="X337" s="37"/>
      <c r="Y337" s="308"/>
      <c r="Z337" s="308"/>
    </row>
    <row r="338" spans="1:53" ht="27.75" customHeight="1" x14ac:dyDescent="0.2">
      <c r="A338" s="347" t="s">
        <v>477</v>
      </c>
      <c r="B338" s="348"/>
      <c r="C338" s="348"/>
      <c r="D338" s="348"/>
      <c r="E338" s="348"/>
      <c r="F338" s="348"/>
      <c r="G338" s="348"/>
      <c r="H338" s="348"/>
      <c r="I338" s="348"/>
      <c r="J338" s="348"/>
      <c r="K338" s="348"/>
      <c r="L338" s="348"/>
      <c r="M338" s="348"/>
      <c r="N338" s="348"/>
      <c r="O338" s="348"/>
      <c r="P338" s="348"/>
      <c r="Q338" s="348"/>
      <c r="R338" s="348"/>
      <c r="S338" s="348"/>
      <c r="T338" s="348"/>
      <c r="U338" s="348"/>
      <c r="V338" s="348"/>
      <c r="W338" s="348"/>
      <c r="X338" s="348"/>
      <c r="Y338" s="48"/>
      <c r="Z338" s="48"/>
    </row>
    <row r="339" spans="1:53" ht="16.5" customHeight="1" x14ac:dyDescent="0.25">
      <c r="A339" s="323" t="s">
        <v>478</v>
      </c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4"/>
      <c r="X339" s="324"/>
      <c r="Y339" s="301"/>
      <c r="Z339" s="301"/>
    </row>
    <row r="340" spans="1:53" ht="14.25" customHeight="1" x14ac:dyDescent="0.25">
      <c r="A340" s="335" t="s">
        <v>103</v>
      </c>
      <c r="B340" s="324"/>
      <c r="C340" s="324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8">
        <v>4607091389708</v>
      </c>
      <c r="E341" s="319"/>
      <c r="F341" s="304">
        <v>0.45</v>
      </c>
      <c r="G341" s="32">
        <v>6</v>
      </c>
      <c r="H341" s="304">
        <v>2.7</v>
      </c>
      <c r="I341" s="304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4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32"/>
      <c r="P341" s="332"/>
      <c r="Q341" s="332"/>
      <c r="R341" s="319"/>
      <c r="S341" s="34"/>
      <c r="T341" s="34"/>
      <c r="U341" s="35" t="s">
        <v>65</v>
      </c>
      <c r="V341" s="305">
        <v>0</v>
      </c>
      <c r="W341" s="30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8">
        <v>4607091389692</v>
      </c>
      <c r="E342" s="319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5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32"/>
      <c r="P342" s="332"/>
      <c r="Q342" s="332"/>
      <c r="R342" s="319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25"/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6"/>
      <c r="N343" s="311" t="s">
        <v>66</v>
      </c>
      <c r="O343" s="312"/>
      <c r="P343" s="312"/>
      <c r="Q343" s="312"/>
      <c r="R343" s="312"/>
      <c r="S343" s="312"/>
      <c r="T343" s="313"/>
      <c r="U343" s="37" t="s">
        <v>67</v>
      </c>
      <c r="V343" s="307">
        <f>IFERROR(V341/H341,"0")+IFERROR(V342/H342,"0")</f>
        <v>0</v>
      </c>
      <c r="W343" s="307">
        <f>IFERROR(W341/H341,"0")+IFERROR(W342/H342,"0")</f>
        <v>0</v>
      </c>
      <c r="X343" s="307">
        <f>IFERROR(IF(X341="",0,X341),"0")+IFERROR(IF(X342="",0,X342),"0")</f>
        <v>0</v>
      </c>
      <c r="Y343" s="308"/>
      <c r="Z343" s="308"/>
    </row>
    <row r="344" spans="1:53" x14ac:dyDescent="0.2">
      <c r="A344" s="324"/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6"/>
      <c r="N344" s="311" t="s">
        <v>66</v>
      </c>
      <c r="O344" s="312"/>
      <c r="P344" s="312"/>
      <c r="Q344" s="312"/>
      <c r="R344" s="312"/>
      <c r="S344" s="312"/>
      <c r="T344" s="313"/>
      <c r="U344" s="37" t="s">
        <v>65</v>
      </c>
      <c r="V344" s="307">
        <f>IFERROR(SUM(V341:V342),"0")</f>
        <v>0</v>
      </c>
      <c r="W344" s="307">
        <f>IFERROR(SUM(W341:W342),"0")</f>
        <v>0</v>
      </c>
      <c r="X344" s="37"/>
      <c r="Y344" s="308"/>
      <c r="Z344" s="308"/>
    </row>
    <row r="345" spans="1:53" ht="14.25" customHeight="1" x14ac:dyDescent="0.25">
      <c r="A345" s="335" t="s">
        <v>60</v>
      </c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24"/>
      <c r="N345" s="324"/>
      <c r="O345" s="324"/>
      <c r="P345" s="324"/>
      <c r="Q345" s="324"/>
      <c r="R345" s="324"/>
      <c r="S345" s="324"/>
      <c r="T345" s="324"/>
      <c r="U345" s="324"/>
      <c r="V345" s="324"/>
      <c r="W345" s="324"/>
      <c r="X345" s="32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8">
        <v>4607091389753</v>
      </c>
      <c r="E346" s="319"/>
      <c r="F346" s="304">
        <v>0.7</v>
      </c>
      <c r="G346" s="32">
        <v>6</v>
      </c>
      <c r="H346" s="304">
        <v>4.2</v>
      </c>
      <c r="I346" s="304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32"/>
      <c r="P346" s="332"/>
      <c r="Q346" s="332"/>
      <c r="R346" s="319"/>
      <c r="S346" s="34"/>
      <c r="T346" s="34"/>
      <c r="U346" s="35" t="s">
        <v>65</v>
      </c>
      <c r="V346" s="305">
        <v>15</v>
      </c>
      <c r="W346" s="306">
        <f t="shared" ref="W346:W358" si="15">IFERROR(IF(V346="",0,CEILING((V346/$H346),1)*$H346),"")</f>
        <v>16.8</v>
      </c>
      <c r="X346" s="36">
        <f>IFERROR(IF(W346=0,"",ROUNDUP(W346/H346,0)*0.00753),"")</f>
        <v>3.0120000000000001E-2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8">
        <v>4607091389760</v>
      </c>
      <c r="E347" s="319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60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32"/>
      <c r="P347" s="332"/>
      <c r="Q347" s="332"/>
      <c r="R347" s="319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8">
        <v>4607091389746</v>
      </c>
      <c r="E348" s="319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4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32"/>
      <c r="P348" s="332"/>
      <c r="Q348" s="332"/>
      <c r="R348" s="319"/>
      <c r="S348" s="34"/>
      <c r="T348" s="34"/>
      <c r="U348" s="35" t="s">
        <v>65</v>
      </c>
      <c r="V348" s="305">
        <v>110</v>
      </c>
      <c r="W348" s="306">
        <f t="shared" si="15"/>
        <v>113.4</v>
      </c>
      <c r="X348" s="36">
        <f>IFERROR(IF(W348=0,"",ROUNDUP(W348/H348,0)*0.00753),"")</f>
        <v>0.20331000000000002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8">
        <v>4680115882928</v>
      </c>
      <c r="E349" s="319"/>
      <c r="F349" s="304">
        <v>0.28000000000000003</v>
      </c>
      <c r="G349" s="32">
        <v>6</v>
      </c>
      <c r="H349" s="304">
        <v>1.68</v>
      </c>
      <c r="I349" s="304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32"/>
      <c r="P349" s="332"/>
      <c r="Q349" s="332"/>
      <c r="R349" s="319"/>
      <c r="S349" s="34"/>
      <c r="T349" s="34"/>
      <c r="U349" s="35" t="s">
        <v>65</v>
      </c>
      <c r="V349" s="305">
        <v>5.6000000000000014</v>
      </c>
      <c r="W349" s="306">
        <f t="shared" si="15"/>
        <v>6.72</v>
      </c>
      <c r="X349" s="36">
        <f>IFERROR(IF(W349=0,"",ROUNDUP(W349/H349,0)*0.00753),"")</f>
        <v>3.0120000000000001E-2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8">
        <v>4680115883147</v>
      </c>
      <c r="E350" s="319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32"/>
      <c r="P350" s="332"/>
      <c r="Q350" s="332"/>
      <c r="R350" s="319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8">
        <v>4607091384338</v>
      </c>
      <c r="E351" s="319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4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32"/>
      <c r="P351" s="332"/>
      <c r="Q351" s="332"/>
      <c r="R351" s="319"/>
      <c r="S351" s="34"/>
      <c r="T351" s="34"/>
      <c r="U351" s="35" t="s">
        <v>65</v>
      </c>
      <c r="V351" s="305">
        <v>21</v>
      </c>
      <c r="W351" s="306">
        <f t="shared" si="15"/>
        <v>21</v>
      </c>
      <c r="X351" s="36">
        <f t="shared" si="16"/>
        <v>5.0200000000000002E-2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8">
        <v>4680115883154</v>
      </c>
      <c r="E352" s="319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32"/>
      <c r="P352" s="332"/>
      <c r="Q352" s="332"/>
      <c r="R352" s="319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8">
        <v>4607091389524</v>
      </c>
      <c r="E353" s="319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4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32"/>
      <c r="P353" s="332"/>
      <c r="Q353" s="332"/>
      <c r="R353" s="319"/>
      <c r="S353" s="34"/>
      <c r="T353" s="34"/>
      <c r="U353" s="35" t="s">
        <v>65</v>
      </c>
      <c r="V353" s="305">
        <v>28</v>
      </c>
      <c r="W353" s="306">
        <f t="shared" si="15"/>
        <v>29.400000000000002</v>
      </c>
      <c r="X353" s="36">
        <f t="shared" si="16"/>
        <v>7.0280000000000009E-2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8">
        <v>4680115883161</v>
      </c>
      <c r="E354" s="319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32"/>
      <c r="P354" s="332"/>
      <c r="Q354" s="332"/>
      <c r="R354" s="319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8">
        <v>4607091384345</v>
      </c>
      <c r="E355" s="319"/>
      <c r="F355" s="304">
        <v>0.35</v>
      </c>
      <c r="G355" s="32">
        <v>6</v>
      </c>
      <c r="H355" s="304">
        <v>2.1</v>
      </c>
      <c r="I355" s="304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32"/>
      <c r="P355" s="332"/>
      <c r="Q355" s="332"/>
      <c r="R355" s="319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8">
        <v>4680115883178</v>
      </c>
      <c r="E356" s="319"/>
      <c r="F356" s="304">
        <v>0.28000000000000003</v>
      </c>
      <c r="G356" s="32">
        <v>6</v>
      </c>
      <c r="H356" s="304">
        <v>1.68</v>
      </c>
      <c r="I356" s="304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39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32"/>
      <c r="P356" s="332"/>
      <c r="Q356" s="332"/>
      <c r="R356" s="319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8">
        <v>4607091389531</v>
      </c>
      <c r="E357" s="319"/>
      <c r="F357" s="304">
        <v>0.35</v>
      </c>
      <c r="G357" s="32">
        <v>6</v>
      </c>
      <c r="H357" s="304">
        <v>2.1</v>
      </c>
      <c r="I357" s="304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5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32"/>
      <c r="P357" s="332"/>
      <c r="Q357" s="332"/>
      <c r="R357" s="319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8">
        <v>4680115883185</v>
      </c>
      <c r="E358" s="319"/>
      <c r="F358" s="304">
        <v>0.28000000000000003</v>
      </c>
      <c r="G358" s="32">
        <v>6</v>
      </c>
      <c r="H358" s="304">
        <v>1.68</v>
      </c>
      <c r="I358" s="304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516" t="s">
        <v>509</v>
      </c>
      <c r="O358" s="332"/>
      <c r="P358" s="332"/>
      <c r="Q358" s="332"/>
      <c r="R358" s="319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25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4"/>
      <c r="M359" s="326"/>
      <c r="N359" s="311" t="s">
        <v>66</v>
      </c>
      <c r="O359" s="312"/>
      <c r="P359" s="312"/>
      <c r="Q359" s="312"/>
      <c r="R359" s="312"/>
      <c r="S359" s="312"/>
      <c r="T359" s="313"/>
      <c r="U359" s="37" t="s">
        <v>67</v>
      </c>
      <c r="V359" s="307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56.428571428571431</v>
      </c>
      <c r="W359" s="307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59</v>
      </c>
      <c r="X359" s="307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0.38403000000000004</v>
      </c>
      <c r="Y359" s="308"/>
      <c r="Z359" s="308"/>
    </row>
    <row r="360" spans="1:53" x14ac:dyDescent="0.2">
      <c r="A360" s="324"/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6"/>
      <c r="N360" s="311" t="s">
        <v>66</v>
      </c>
      <c r="O360" s="312"/>
      <c r="P360" s="312"/>
      <c r="Q360" s="312"/>
      <c r="R360" s="312"/>
      <c r="S360" s="312"/>
      <c r="T360" s="313"/>
      <c r="U360" s="37" t="s">
        <v>65</v>
      </c>
      <c r="V360" s="307">
        <f>IFERROR(SUM(V346:V358),"0")</f>
        <v>179.6</v>
      </c>
      <c r="W360" s="307">
        <f>IFERROR(SUM(W346:W358),"0")</f>
        <v>187.32000000000002</v>
      </c>
      <c r="X360" s="37"/>
      <c r="Y360" s="308"/>
      <c r="Z360" s="308"/>
    </row>
    <row r="361" spans="1:53" ht="14.25" customHeight="1" x14ac:dyDescent="0.25">
      <c r="A361" s="335" t="s">
        <v>68</v>
      </c>
      <c r="B361" s="324"/>
      <c r="C361" s="324"/>
      <c r="D361" s="324"/>
      <c r="E361" s="324"/>
      <c r="F361" s="324"/>
      <c r="G361" s="324"/>
      <c r="H361" s="324"/>
      <c r="I361" s="324"/>
      <c r="J361" s="324"/>
      <c r="K361" s="324"/>
      <c r="L361" s="324"/>
      <c r="M361" s="324"/>
      <c r="N361" s="324"/>
      <c r="O361" s="324"/>
      <c r="P361" s="324"/>
      <c r="Q361" s="324"/>
      <c r="R361" s="324"/>
      <c r="S361" s="324"/>
      <c r="T361" s="324"/>
      <c r="U361" s="324"/>
      <c r="V361" s="324"/>
      <c r="W361" s="324"/>
      <c r="X361" s="32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8">
        <v>4607091389685</v>
      </c>
      <c r="E362" s="319"/>
      <c r="F362" s="304">
        <v>1.3</v>
      </c>
      <c r="G362" s="32">
        <v>6</v>
      </c>
      <c r="H362" s="304">
        <v>7.8</v>
      </c>
      <c r="I362" s="304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5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32"/>
      <c r="P362" s="332"/>
      <c r="Q362" s="332"/>
      <c r="R362" s="319"/>
      <c r="S362" s="34"/>
      <c r="T362" s="34"/>
      <c r="U362" s="35" t="s">
        <v>65</v>
      </c>
      <c r="V362" s="305">
        <v>0</v>
      </c>
      <c r="W362" s="30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8">
        <v>4607091389654</v>
      </c>
      <c r="E363" s="319"/>
      <c r="F363" s="304">
        <v>0.33</v>
      </c>
      <c r="G363" s="32">
        <v>6</v>
      </c>
      <c r="H363" s="304">
        <v>1.98</v>
      </c>
      <c r="I363" s="304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5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32"/>
      <c r="P363" s="332"/>
      <c r="Q363" s="332"/>
      <c r="R363" s="319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8">
        <v>4607091384352</v>
      </c>
      <c r="E364" s="319"/>
      <c r="F364" s="304">
        <v>0.6</v>
      </c>
      <c r="G364" s="32">
        <v>4</v>
      </c>
      <c r="H364" s="304">
        <v>2.4</v>
      </c>
      <c r="I364" s="304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32"/>
      <c r="P364" s="332"/>
      <c r="Q364" s="332"/>
      <c r="R364" s="319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8">
        <v>4607091389661</v>
      </c>
      <c r="E365" s="319"/>
      <c r="F365" s="304">
        <v>0.55000000000000004</v>
      </c>
      <c r="G365" s="32">
        <v>4</v>
      </c>
      <c r="H365" s="304">
        <v>2.2000000000000002</v>
      </c>
      <c r="I365" s="304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5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32"/>
      <c r="P365" s="332"/>
      <c r="Q365" s="332"/>
      <c r="R365" s="319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25"/>
      <c r="B366" s="324"/>
      <c r="C366" s="324"/>
      <c r="D366" s="324"/>
      <c r="E366" s="324"/>
      <c r="F366" s="324"/>
      <c r="G366" s="324"/>
      <c r="H366" s="324"/>
      <c r="I366" s="324"/>
      <c r="J366" s="324"/>
      <c r="K366" s="324"/>
      <c r="L366" s="324"/>
      <c r="M366" s="326"/>
      <c r="N366" s="311" t="s">
        <v>66</v>
      </c>
      <c r="O366" s="312"/>
      <c r="P366" s="312"/>
      <c r="Q366" s="312"/>
      <c r="R366" s="312"/>
      <c r="S366" s="312"/>
      <c r="T366" s="313"/>
      <c r="U366" s="37" t="s">
        <v>67</v>
      </c>
      <c r="V366" s="307">
        <f>IFERROR(V362/H362,"0")+IFERROR(V363/H363,"0")+IFERROR(V364/H364,"0")+IFERROR(V365/H365,"0")</f>
        <v>0</v>
      </c>
      <c r="W366" s="307">
        <f>IFERROR(W362/H362,"0")+IFERROR(W363/H363,"0")+IFERROR(W364/H364,"0")+IFERROR(W365/H365,"0")</f>
        <v>0</v>
      </c>
      <c r="X366" s="307">
        <f>IFERROR(IF(X362="",0,X362),"0")+IFERROR(IF(X363="",0,X363),"0")+IFERROR(IF(X364="",0,X364),"0")+IFERROR(IF(X365="",0,X365),"0")</f>
        <v>0</v>
      </c>
      <c r="Y366" s="308"/>
      <c r="Z366" s="308"/>
    </row>
    <row r="367" spans="1:53" x14ac:dyDescent="0.2">
      <c r="A367" s="324"/>
      <c r="B367" s="324"/>
      <c r="C367" s="324"/>
      <c r="D367" s="324"/>
      <c r="E367" s="324"/>
      <c r="F367" s="324"/>
      <c r="G367" s="324"/>
      <c r="H367" s="324"/>
      <c r="I367" s="324"/>
      <c r="J367" s="324"/>
      <c r="K367" s="324"/>
      <c r="L367" s="324"/>
      <c r="M367" s="326"/>
      <c r="N367" s="311" t="s">
        <v>66</v>
      </c>
      <c r="O367" s="312"/>
      <c r="P367" s="312"/>
      <c r="Q367" s="312"/>
      <c r="R367" s="312"/>
      <c r="S367" s="312"/>
      <c r="T367" s="313"/>
      <c r="U367" s="37" t="s">
        <v>65</v>
      </c>
      <c r="V367" s="307">
        <f>IFERROR(SUM(V362:V365),"0")</f>
        <v>0</v>
      </c>
      <c r="W367" s="307">
        <f>IFERROR(SUM(W362:W365),"0")</f>
        <v>0</v>
      </c>
      <c r="X367" s="37"/>
      <c r="Y367" s="308"/>
      <c r="Z367" s="308"/>
    </row>
    <row r="368" spans="1:53" ht="14.25" customHeight="1" x14ac:dyDescent="0.25">
      <c r="A368" s="335" t="s">
        <v>219</v>
      </c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4"/>
      <c r="M368" s="324"/>
      <c r="N368" s="324"/>
      <c r="O368" s="324"/>
      <c r="P368" s="324"/>
      <c r="Q368" s="324"/>
      <c r="R368" s="324"/>
      <c r="S368" s="324"/>
      <c r="T368" s="324"/>
      <c r="U368" s="324"/>
      <c r="V368" s="324"/>
      <c r="W368" s="324"/>
      <c r="X368" s="32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8">
        <v>4680115881648</v>
      </c>
      <c r="E369" s="319"/>
      <c r="F369" s="304">
        <v>1</v>
      </c>
      <c r="G369" s="32">
        <v>4</v>
      </c>
      <c r="H369" s="304">
        <v>4</v>
      </c>
      <c r="I369" s="304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3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32"/>
      <c r="P369" s="332"/>
      <c r="Q369" s="332"/>
      <c r="R369" s="319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25"/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6"/>
      <c r="N370" s="311" t="s">
        <v>66</v>
      </c>
      <c r="O370" s="312"/>
      <c r="P370" s="312"/>
      <c r="Q370" s="312"/>
      <c r="R370" s="312"/>
      <c r="S370" s="312"/>
      <c r="T370" s="313"/>
      <c r="U370" s="37" t="s">
        <v>67</v>
      </c>
      <c r="V370" s="307">
        <f>IFERROR(V369/H369,"0")</f>
        <v>0</v>
      </c>
      <c r="W370" s="307">
        <f>IFERROR(W369/H369,"0")</f>
        <v>0</v>
      </c>
      <c r="X370" s="307">
        <f>IFERROR(IF(X369="",0,X369),"0")</f>
        <v>0</v>
      </c>
      <c r="Y370" s="308"/>
      <c r="Z370" s="308"/>
    </row>
    <row r="371" spans="1:53" x14ac:dyDescent="0.2">
      <c r="A371" s="324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6"/>
      <c r="N371" s="311" t="s">
        <v>66</v>
      </c>
      <c r="O371" s="312"/>
      <c r="P371" s="312"/>
      <c r="Q371" s="312"/>
      <c r="R371" s="312"/>
      <c r="S371" s="312"/>
      <c r="T371" s="313"/>
      <c r="U371" s="37" t="s">
        <v>65</v>
      </c>
      <c r="V371" s="307">
        <f>IFERROR(SUM(V369:V369),"0")</f>
        <v>0</v>
      </c>
      <c r="W371" s="307">
        <f>IFERROR(SUM(W369:W369),"0")</f>
        <v>0</v>
      </c>
      <c r="X371" s="37"/>
      <c r="Y371" s="308"/>
      <c r="Z371" s="308"/>
    </row>
    <row r="372" spans="1:53" ht="14.25" customHeight="1" x14ac:dyDescent="0.25">
      <c r="A372" s="335" t="s">
        <v>90</v>
      </c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32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8">
        <v>4680115882997</v>
      </c>
      <c r="E373" s="319"/>
      <c r="F373" s="304">
        <v>0.13</v>
      </c>
      <c r="G373" s="32">
        <v>10</v>
      </c>
      <c r="H373" s="304">
        <v>1.3</v>
      </c>
      <c r="I373" s="304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508" t="s">
        <v>524</v>
      </c>
      <c r="O373" s="332"/>
      <c r="P373" s="332"/>
      <c r="Q373" s="332"/>
      <c r="R373" s="319"/>
      <c r="S373" s="34"/>
      <c r="T373" s="34"/>
      <c r="U373" s="35" t="s">
        <v>65</v>
      </c>
      <c r="V373" s="305">
        <v>3.9</v>
      </c>
      <c r="W373" s="306">
        <f>IFERROR(IF(V373="",0,CEILING((V373/$H373),1)*$H373),"")</f>
        <v>3.9000000000000004</v>
      </c>
      <c r="X373" s="36">
        <f>IFERROR(IF(W373=0,"",ROUNDUP(W373/H373,0)*0.00673),"")</f>
        <v>2.019E-2</v>
      </c>
      <c r="Y373" s="56"/>
      <c r="Z373" s="57"/>
      <c r="AD373" s="58"/>
      <c r="BA373" s="258" t="s">
        <v>1</v>
      </c>
    </row>
    <row r="374" spans="1:53" x14ac:dyDescent="0.2">
      <c r="A374" s="325"/>
      <c r="B374" s="324"/>
      <c r="C374" s="324"/>
      <c r="D374" s="324"/>
      <c r="E374" s="324"/>
      <c r="F374" s="324"/>
      <c r="G374" s="324"/>
      <c r="H374" s="324"/>
      <c r="I374" s="324"/>
      <c r="J374" s="324"/>
      <c r="K374" s="324"/>
      <c r="L374" s="324"/>
      <c r="M374" s="326"/>
      <c r="N374" s="311" t="s">
        <v>66</v>
      </c>
      <c r="O374" s="312"/>
      <c r="P374" s="312"/>
      <c r="Q374" s="312"/>
      <c r="R374" s="312"/>
      <c r="S374" s="312"/>
      <c r="T374" s="313"/>
      <c r="U374" s="37" t="s">
        <v>67</v>
      </c>
      <c r="V374" s="307">
        <f>IFERROR(V373/H373,"0")</f>
        <v>3</v>
      </c>
      <c r="W374" s="307">
        <f>IFERROR(W373/H373,"0")</f>
        <v>3</v>
      </c>
      <c r="X374" s="307">
        <f>IFERROR(IF(X373="",0,X373),"0")</f>
        <v>2.019E-2</v>
      </c>
      <c r="Y374" s="308"/>
      <c r="Z374" s="308"/>
    </row>
    <row r="375" spans="1:53" x14ac:dyDescent="0.2">
      <c r="A375" s="324"/>
      <c r="B375" s="324"/>
      <c r="C375" s="324"/>
      <c r="D375" s="324"/>
      <c r="E375" s="324"/>
      <c r="F375" s="324"/>
      <c r="G375" s="324"/>
      <c r="H375" s="324"/>
      <c r="I375" s="324"/>
      <c r="J375" s="324"/>
      <c r="K375" s="324"/>
      <c r="L375" s="324"/>
      <c r="M375" s="326"/>
      <c r="N375" s="311" t="s">
        <v>66</v>
      </c>
      <c r="O375" s="312"/>
      <c r="P375" s="312"/>
      <c r="Q375" s="312"/>
      <c r="R375" s="312"/>
      <c r="S375" s="312"/>
      <c r="T375" s="313"/>
      <c r="U375" s="37" t="s">
        <v>65</v>
      </c>
      <c r="V375" s="307">
        <f>IFERROR(SUM(V373:V373),"0")</f>
        <v>3.9</v>
      </c>
      <c r="W375" s="307">
        <f>IFERROR(SUM(W373:W373),"0")</f>
        <v>3.9000000000000004</v>
      </c>
      <c r="X375" s="37"/>
      <c r="Y375" s="308"/>
      <c r="Z375" s="308"/>
    </row>
    <row r="376" spans="1:53" ht="16.5" customHeight="1" x14ac:dyDescent="0.25">
      <c r="A376" s="323" t="s">
        <v>525</v>
      </c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4"/>
      <c r="M376" s="324"/>
      <c r="N376" s="324"/>
      <c r="O376" s="324"/>
      <c r="P376" s="324"/>
      <c r="Q376" s="324"/>
      <c r="R376" s="324"/>
      <c r="S376" s="324"/>
      <c r="T376" s="324"/>
      <c r="U376" s="324"/>
      <c r="V376" s="324"/>
      <c r="W376" s="324"/>
      <c r="X376" s="324"/>
      <c r="Y376" s="301"/>
      <c r="Z376" s="301"/>
    </row>
    <row r="377" spans="1:53" ht="14.25" customHeight="1" x14ac:dyDescent="0.25">
      <c r="A377" s="335" t="s">
        <v>95</v>
      </c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4"/>
      <c r="M377" s="324"/>
      <c r="N377" s="324"/>
      <c r="O377" s="324"/>
      <c r="P377" s="324"/>
      <c r="Q377" s="324"/>
      <c r="R377" s="324"/>
      <c r="S377" s="324"/>
      <c r="T377" s="324"/>
      <c r="U377" s="324"/>
      <c r="V377" s="324"/>
      <c r="W377" s="324"/>
      <c r="X377" s="32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8">
        <v>4607091389388</v>
      </c>
      <c r="E378" s="319"/>
      <c r="F378" s="304">
        <v>1.3</v>
      </c>
      <c r="G378" s="32">
        <v>4</v>
      </c>
      <c r="H378" s="304">
        <v>5.2</v>
      </c>
      <c r="I378" s="304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52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32"/>
      <c r="P378" s="332"/>
      <c r="Q378" s="332"/>
      <c r="R378" s="319"/>
      <c r="S378" s="34"/>
      <c r="T378" s="34"/>
      <c r="U378" s="35" t="s">
        <v>65</v>
      </c>
      <c r="V378" s="305">
        <v>0</v>
      </c>
      <c r="W378" s="306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8">
        <v>4607091389364</v>
      </c>
      <c r="E379" s="319"/>
      <c r="F379" s="304">
        <v>0.42</v>
      </c>
      <c r="G379" s="32">
        <v>6</v>
      </c>
      <c r="H379" s="304">
        <v>2.52</v>
      </c>
      <c r="I379" s="304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41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32"/>
      <c r="P379" s="332"/>
      <c r="Q379" s="332"/>
      <c r="R379" s="319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25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4"/>
      <c r="M380" s="326"/>
      <c r="N380" s="311" t="s">
        <v>66</v>
      </c>
      <c r="O380" s="312"/>
      <c r="P380" s="312"/>
      <c r="Q380" s="312"/>
      <c r="R380" s="312"/>
      <c r="S380" s="312"/>
      <c r="T380" s="313"/>
      <c r="U380" s="37" t="s">
        <v>67</v>
      </c>
      <c r="V380" s="307">
        <f>IFERROR(V378/H378,"0")+IFERROR(V379/H379,"0")</f>
        <v>0</v>
      </c>
      <c r="W380" s="307">
        <f>IFERROR(W378/H378,"0")+IFERROR(W379/H379,"0")</f>
        <v>0</v>
      </c>
      <c r="X380" s="307">
        <f>IFERROR(IF(X378="",0,X378),"0")+IFERROR(IF(X379="",0,X379),"0")</f>
        <v>0</v>
      </c>
      <c r="Y380" s="308"/>
      <c r="Z380" s="308"/>
    </row>
    <row r="381" spans="1:53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6"/>
      <c r="N381" s="311" t="s">
        <v>66</v>
      </c>
      <c r="O381" s="312"/>
      <c r="P381" s="312"/>
      <c r="Q381" s="312"/>
      <c r="R381" s="312"/>
      <c r="S381" s="312"/>
      <c r="T381" s="313"/>
      <c r="U381" s="37" t="s">
        <v>65</v>
      </c>
      <c r="V381" s="307">
        <f>IFERROR(SUM(V378:V379),"0")</f>
        <v>0</v>
      </c>
      <c r="W381" s="307">
        <f>IFERROR(SUM(W378:W379),"0")</f>
        <v>0</v>
      </c>
      <c r="X381" s="37"/>
      <c r="Y381" s="308"/>
      <c r="Z381" s="308"/>
    </row>
    <row r="382" spans="1:53" ht="14.25" customHeight="1" x14ac:dyDescent="0.25">
      <c r="A382" s="335" t="s">
        <v>60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2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8">
        <v>4607091389739</v>
      </c>
      <c r="E383" s="319"/>
      <c r="F383" s="304">
        <v>0.7</v>
      </c>
      <c r="G383" s="32">
        <v>6</v>
      </c>
      <c r="H383" s="304">
        <v>4.2</v>
      </c>
      <c r="I383" s="304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32"/>
      <c r="P383" s="332"/>
      <c r="Q383" s="332"/>
      <c r="R383" s="319"/>
      <c r="S383" s="34"/>
      <c r="T383" s="34"/>
      <c r="U383" s="35" t="s">
        <v>65</v>
      </c>
      <c r="V383" s="305">
        <v>28</v>
      </c>
      <c r="W383" s="306">
        <f t="shared" ref="W383:W389" si="17">IFERROR(IF(V383="",0,CEILING((V383/$H383),1)*$H383),"")</f>
        <v>29.400000000000002</v>
      </c>
      <c r="X383" s="36">
        <f>IFERROR(IF(W383=0,"",ROUNDUP(W383/H383,0)*0.00753),"")</f>
        <v>5.271E-2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8">
        <v>4680115883048</v>
      </c>
      <c r="E384" s="319"/>
      <c r="F384" s="304">
        <v>1</v>
      </c>
      <c r="G384" s="32">
        <v>4</v>
      </c>
      <c r="H384" s="304">
        <v>4</v>
      </c>
      <c r="I384" s="304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5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32"/>
      <c r="P384" s="332"/>
      <c r="Q384" s="332"/>
      <c r="R384" s="319"/>
      <c r="S384" s="34"/>
      <c r="T384" s="34"/>
      <c r="U384" s="35" t="s">
        <v>65</v>
      </c>
      <c r="V384" s="305">
        <v>0</v>
      </c>
      <c r="W384" s="306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8">
        <v>4607091389425</v>
      </c>
      <c r="E385" s="319"/>
      <c r="F385" s="304">
        <v>0.35</v>
      </c>
      <c r="G385" s="32">
        <v>6</v>
      </c>
      <c r="H385" s="304">
        <v>2.1</v>
      </c>
      <c r="I385" s="304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33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32"/>
      <c r="P385" s="332"/>
      <c r="Q385" s="332"/>
      <c r="R385" s="319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8">
        <v>4680115882911</v>
      </c>
      <c r="E386" s="319"/>
      <c r="F386" s="304">
        <v>0.4</v>
      </c>
      <c r="G386" s="32">
        <v>6</v>
      </c>
      <c r="H386" s="304">
        <v>2.4</v>
      </c>
      <c r="I386" s="304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535" t="s">
        <v>538</v>
      </c>
      <c r="O386" s="332"/>
      <c r="P386" s="332"/>
      <c r="Q386" s="332"/>
      <c r="R386" s="319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8">
        <v>4680115880771</v>
      </c>
      <c r="E387" s="319"/>
      <c r="F387" s="304">
        <v>0.28000000000000003</v>
      </c>
      <c r="G387" s="32">
        <v>6</v>
      </c>
      <c r="H387" s="304">
        <v>1.68</v>
      </c>
      <c r="I387" s="304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32"/>
      <c r="P387" s="332"/>
      <c r="Q387" s="332"/>
      <c r="R387" s="319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8">
        <v>4607091389500</v>
      </c>
      <c r="E388" s="319"/>
      <c r="F388" s="304">
        <v>0.35</v>
      </c>
      <c r="G388" s="32">
        <v>6</v>
      </c>
      <c r="H388" s="304">
        <v>2.1</v>
      </c>
      <c r="I388" s="304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3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32"/>
      <c r="P388" s="332"/>
      <c r="Q388" s="332"/>
      <c r="R388" s="319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8">
        <v>4680115881983</v>
      </c>
      <c r="E389" s="319"/>
      <c r="F389" s="304">
        <v>0.28000000000000003</v>
      </c>
      <c r="G389" s="32">
        <v>4</v>
      </c>
      <c r="H389" s="304">
        <v>1.1200000000000001</v>
      </c>
      <c r="I389" s="304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3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32"/>
      <c r="P389" s="332"/>
      <c r="Q389" s="332"/>
      <c r="R389" s="319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25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26"/>
      <c r="N390" s="311" t="s">
        <v>66</v>
      </c>
      <c r="O390" s="312"/>
      <c r="P390" s="312"/>
      <c r="Q390" s="312"/>
      <c r="R390" s="312"/>
      <c r="S390" s="312"/>
      <c r="T390" s="313"/>
      <c r="U390" s="37" t="s">
        <v>67</v>
      </c>
      <c r="V390" s="307">
        <f>IFERROR(V383/H383,"0")+IFERROR(V384/H384,"0")+IFERROR(V385/H385,"0")+IFERROR(V386/H386,"0")+IFERROR(V387/H387,"0")+IFERROR(V388/H388,"0")+IFERROR(V389/H389,"0")</f>
        <v>6.6666666666666661</v>
      </c>
      <c r="W390" s="307">
        <f>IFERROR(W383/H383,"0")+IFERROR(W384/H384,"0")+IFERROR(W385/H385,"0")+IFERROR(W386/H386,"0")+IFERROR(W387/H387,"0")+IFERROR(W388/H388,"0")+IFERROR(W389/H389,"0")</f>
        <v>7</v>
      </c>
      <c r="X390" s="307">
        <f>IFERROR(IF(X383="",0,X383),"0")+IFERROR(IF(X384="",0,X384),"0")+IFERROR(IF(X385="",0,X385),"0")+IFERROR(IF(X386="",0,X386),"0")+IFERROR(IF(X387="",0,X387),"0")+IFERROR(IF(X388="",0,X388),"0")+IFERROR(IF(X389="",0,X389),"0")</f>
        <v>5.271E-2</v>
      </c>
      <c r="Y390" s="308"/>
      <c r="Z390" s="308"/>
    </row>
    <row r="391" spans="1:53" x14ac:dyDescent="0.2">
      <c r="A391" s="324"/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26"/>
      <c r="N391" s="311" t="s">
        <v>66</v>
      </c>
      <c r="O391" s="312"/>
      <c r="P391" s="312"/>
      <c r="Q391" s="312"/>
      <c r="R391" s="312"/>
      <c r="S391" s="312"/>
      <c r="T391" s="313"/>
      <c r="U391" s="37" t="s">
        <v>65</v>
      </c>
      <c r="V391" s="307">
        <f>IFERROR(SUM(V383:V389),"0")</f>
        <v>28</v>
      </c>
      <c r="W391" s="307">
        <f>IFERROR(SUM(W383:W389),"0")</f>
        <v>29.400000000000002</v>
      </c>
      <c r="X391" s="37"/>
      <c r="Y391" s="308"/>
      <c r="Z391" s="308"/>
    </row>
    <row r="392" spans="1:53" ht="14.25" customHeight="1" x14ac:dyDescent="0.25">
      <c r="A392" s="335" t="s">
        <v>90</v>
      </c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8">
        <v>4680115882980</v>
      </c>
      <c r="E393" s="319"/>
      <c r="F393" s="304">
        <v>0.13</v>
      </c>
      <c r="G393" s="32">
        <v>10</v>
      </c>
      <c r="H393" s="304">
        <v>1.3</v>
      </c>
      <c r="I393" s="304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45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32"/>
      <c r="P393" s="332"/>
      <c r="Q393" s="332"/>
      <c r="R393" s="319"/>
      <c r="S393" s="34"/>
      <c r="T393" s="34"/>
      <c r="U393" s="35" t="s">
        <v>65</v>
      </c>
      <c r="V393" s="305">
        <v>2.6</v>
      </c>
      <c r="W393" s="306">
        <f>IFERROR(IF(V393="",0,CEILING((V393/$H393),1)*$H393),"")</f>
        <v>2.6</v>
      </c>
      <c r="X393" s="36">
        <f>IFERROR(IF(W393=0,"",ROUNDUP(W393/H393,0)*0.00673),"")</f>
        <v>1.346E-2</v>
      </c>
      <c r="Y393" s="56"/>
      <c r="Z393" s="57"/>
      <c r="AD393" s="58"/>
      <c r="BA393" s="268" t="s">
        <v>1</v>
      </c>
    </row>
    <row r="394" spans="1:53" x14ac:dyDescent="0.2">
      <c r="A394" s="325"/>
      <c r="B394" s="324"/>
      <c r="C394" s="324"/>
      <c r="D394" s="324"/>
      <c r="E394" s="324"/>
      <c r="F394" s="324"/>
      <c r="G394" s="324"/>
      <c r="H394" s="324"/>
      <c r="I394" s="324"/>
      <c r="J394" s="324"/>
      <c r="K394" s="324"/>
      <c r="L394" s="324"/>
      <c r="M394" s="326"/>
      <c r="N394" s="311" t="s">
        <v>66</v>
      </c>
      <c r="O394" s="312"/>
      <c r="P394" s="312"/>
      <c r="Q394" s="312"/>
      <c r="R394" s="312"/>
      <c r="S394" s="312"/>
      <c r="T394" s="313"/>
      <c r="U394" s="37" t="s">
        <v>67</v>
      </c>
      <c r="V394" s="307">
        <f>IFERROR(V393/H393,"0")</f>
        <v>2</v>
      </c>
      <c r="W394" s="307">
        <f>IFERROR(W393/H393,"0")</f>
        <v>2</v>
      </c>
      <c r="X394" s="307">
        <f>IFERROR(IF(X393="",0,X393),"0")</f>
        <v>1.346E-2</v>
      </c>
      <c r="Y394" s="308"/>
      <c r="Z394" s="308"/>
    </row>
    <row r="395" spans="1:53" x14ac:dyDescent="0.2">
      <c r="A395" s="324"/>
      <c r="B395" s="324"/>
      <c r="C395" s="324"/>
      <c r="D395" s="324"/>
      <c r="E395" s="324"/>
      <c r="F395" s="324"/>
      <c r="G395" s="324"/>
      <c r="H395" s="324"/>
      <c r="I395" s="324"/>
      <c r="J395" s="324"/>
      <c r="K395" s="324"/>
      <c r="L395" s="324"/>
      <c r="M395" s="326"/>
      <c r="N395" s="311" t="s">
        <v>66</v>
      </c>
      <c r="O395" s="312"/>
      <c r="P395" s="312"/>
      <c r="Q395" s="312"/>
      <c r="R395" s="312"/>
      <c r="S395" s="312"/>
      <c r="T395" s="313"/>
      <c r="U395" s="37" t="s">
        <v>65</v>
      </c>
      <c r="V395" s="307">
        <f>IFERROR(SUM(V393:V393),"0")</f>
        <v>2.6</v>
      </c>
      <c r="W395" s="307">
        <f>IFERROR(SUM(W393:W393),"0")</f>
        <v>2.6</v>
      </c>
      <c r="X395" s="37"/>
      <c r="Y395" s="308"/>
      <c r="Z395" s="308"/>
    </row>
    <row r="396" spans="1:53" ht="27.75" customHeight="1" x14ac:dyDescent="0.2">
      <c r="A396" s="347" t="s">
        <v>547</v>
      </c>
      <c r="B396" s="348"/>
      <c r="C396" s="348"/>
      <c r="D396" s="348"/>
      <c r="E396" s="348"/>
      <c r="F396" s="348"/>
      <c r="G396" s="348"/>
      <c r="H396" s="348"/>
      <c r="I396" s="348"/>
      <c r="J396" s="348"/>
      <c r="K396" s="348"/>
      <c r="L396" s="348"/>
      <c r="M396" s="348"/>
      <c r="N396" s="348"/>
      <c r="O396" s="348"/>
      <c r="P396" s="348"/>
      <c r="Q396" s="348"/>
      <c r="R396" s="348"/>
      <c r="S396" s="348"/>
      <c r="T396" s="348"/>
      <c r="U396" s="348"/>
      <c r="V396" s="348"/>
      <c r="W396" s="348"/>
      <c r="X396" s="348"/>
      <c r="Y396" s="48"/>
      <c r="Z396" s="48"/>
    </row>
    <row r="397" spans="1:53" ht="16.5" customHeight="1" x14ac:dyDescent="0.25">
      <c r="A397" s="323" t="s">
        <v>547</v>
      </c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324"/>
      <c r="Y397" s="301"/>
      <c r="Z397" s="301"/>
    </row>
    <row r="398" spans="1:53" ht="14.25" customHeight="1" x14ac:dyDescent="0.25">
      <c r="A398" s="335" t="s">
        <v>103</v>
      </c>
      <c r="B398" s="324"/>
      <c r="C398" s="324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  <c r="X398" s="32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8">
        <v>4607091389067</v>
      </c>
      <c r="E399" s="319"/>
      <c r="F399" s="304">
        <v>0.88</v>
      </c>
      <c r="G399" s="32">
        <v>6</v>
      </c>
      <c r="H399" s="304">
        <v>5.28</v>
      </c>
      <c r="I399" s="304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32"/>
      <c r="P399" s="332"/>
      <c r="Q399" s="332"/>
      <c r="R399" s="319"/>
      <c r="S399" s="34"/>
      <c r="T399" s="34"/>
      <c r="U399" s="35" t="s">
        <v>65</v>
      </c>
      <c r="V399" s="305">
        <v>30</v>
      </c>
      <c r="W399" s="306">
        <f t="shared" ref="W399:W407" si="18">IFERROR(IF(V399="",0,CEILING((V399/$H399),1)*$H399),"")</f>
        <v>31.68</v>
      </c>
      <c r="X399" s="36">
        <f>IFERROR(IF(W399=0,"",ROUNDUP(W399/H399,0)*0.01196),"")</f>
        <v>7.1760000000000004E-2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8">
        <v>4607091383522</v>
      </c>
      <c r="E400" s="319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5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32"/>
      <c r="P400" s="332"/>
      <c r="Q400" s="332"/>
      <c r="R400" s="319"/>
      <c r="S400" s="34"/>
      <c r="T400" s="34"/>
      <c r="U400" s="35" t="s">
        <v>65</v>
      </c>
      <c r="V400" s="305">
        <v>196</v>
      </c>
      <c r="W400" s="306">
        <f t="shared" si="18"/>
        <v>200.64000000000001</v>
      </c>
      <c r="X400" s="36">
        <f>IFERROR(IF(W400=0,"",ROUNDUP(W400/H400,0)*0.01196),"")</f>
        <v>0.45448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8">
        <v>4607091384437</v>
      </c>
      <c r="E401" s="319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42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32"/>
      <c r="P401" s="332"/>
      <c r="Q401" s="332"/>
      <c r="R401" s="319"/>
      <c r="S401" s="34"/>
      <c r="T401" s="34"/>
      <c r="U401" s="35" t="s">
        <v>65</v>
      </c>
      <c r="V401" s="305">
        <v>0</v>
      </c>
      <c r="W401" s="306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8">
        <v>4607091389104</v>
      </c>
      <c r="E402" s="319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56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32"/>
      <c r="P402" s="332"/>
      <c r="Q402" s="332"/>
      <c r="R402" s="319"/>
      <c r="S402" s="34"/>
      <c r="T402" s="34"/>
      <c r="U402" s="35" t="s">
        <v>65</v>
      </c>
      <c r="V402" s="305">
        <v>142</v>
      </c>
      <c r="W402" s="306">
        <f t="shared" si="18"/>
        <v>142.56</v>
      </c>
      <c r="X402" s="36">
        <f>IFERROR(IF(W402=0,"",ROUNDUP(W402/H402,0)*0.01196),"")</f>
        <v>0.32291999999999998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8">
        <v>4680115880603</v>
      </c>
      <c r="E403" s="319"/>
      <c r="F403" s="304">
        <v>0.6</v>
      </c>
      <c r="G403" s="32">
        <v>6</v>
      </c>
      <c r="H403" s="304">
        <v>3.6</v>
      </c>
      <c r="I403" s="304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52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32"/>
      <c r="P403" s="332"/>
      <c r="Q403" s="332"/>
      <c r="R403" s="319"/>
      <c r="S403" s="34"/>
      <c r="T403" s="34"/>
      <c r="U403" s="35" t="s">
        <v>65</v>
      </c>
      <c r="V403" s="305">
        <v>45.6</v>
      </c>
      <c r="W403" s="306">
        <f t="shared" si="18"/>
        <v>46.800000000000004</v>
      </c>
      <c r="X403" s="36">
        <f>IFERROR(IF(W403=0,"",ROUNDUP(W403/H403,0)*0.00937),"")</f>
        <v>0.12181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8">
        <v>4607091389999</v>
      </c>
      <c r="E404" s="319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32"/>
      <c r="P404" s="332"/>
      <c r="Q404" s="332"/>
      <c r="R404" s="319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8">
        <v>4680115882782</v>
      </c>
      <c r="E405" s="319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4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32"/>
      <c r="P405" s="332"/>
      <c r="Q405" s="332"/>
      <c r="R405" s="319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8">
        <v>4607091389098</v>
      </c>
      <c r="E406" s="319"/>
      <c r="F406" s="304">
        <v>0.4</v>
      </c>
      <c r="G406" s="32">
        <v>6</v>
      </c>
      <c r="H406" s="304">
        <v>2.4</v>
      </c>
      <c r="I406" s="304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4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32"/>
      <c r="P406" s="332"/>
      <c r="Q406" s="332"/>
      <c r="R406" s="319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8">
        <v>4607091389982</v>
      </c>
      <c r="E407" s="319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5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32"/>
      <c r="P407" s="332"/>
      <c r="Q407" s="332"/>
      <c r="R407" s="319"/>
      <c r="S407" s="34"/>
      <c r="T407" s="34"/>
      <c r="U407" s="35" t="s">
        <v>65</v>
      </c>
      <c r="V407" s="305">
        <v>31.2</v>
      </c>
      <c r="W407" s="306">
        <f t="shared" si="18"/>
        <v>32.4</v>
      </c>
      <c r="X407" s="36">
        <f>IFERROR(IF(W407=0,"",ROUNDUP(W407/H407,0)*0.00937),"")</f>
        <v>8.4330000000000002E-2</v>
      </c>
      <c r="Y407" s="56"/>
      <c r="Z407" s="57"/>
      <c r="AD407" s="58"/>
      <c r="BA407" s="277" t="s">
        <v>1</v>
      </c>
    </row>
    <row r="408" spans="1:53" x14ac:dyDescent="0.2">
      <c r="A408" s="325"/>
      <c r="B408" s="324"/>
      <c r="C408" s="324"/>
      <c r="D408" s="324"/>
      <c r="E408" s="324"/>
      <c r="F408" s="324"/>
      <c r="G408" s="324"/>
      <c r="H408" s="324"/>
      <c r="I408" s="324"/>
      <c r="J408" s="324"/>
      <c r="K408" s="324"/>
      <c r="L408" s="324"/>
      <c r="M408" s="326"/>
      <c r="N408" s="311" t="s">
        <v>66</v>
      </c>
      <c r="O408" s="312"/>
      <c r="P408" s="312"/>
      <c r="Q408" s="312"/>
      <c r="R408" s="312"/>
      <c r="S408" s="312"/>
      <c r="T408" s="313"/>
      <c r="U408" s="37" t="s">
        <v>67</v>
      </c>
      <c r="V408" s="307">
        <f>IFERROR(V399/H399,"0")+IFERROR(V400/H400,"0")+IFERROR(V401/H401,"0")+IFERROR(V402/H402,"0")+IFERROR(V403/H403,"0")+IFERROR(V404/H404,"0")+IFERROR(V405/H405,"0")+IFERROR(V406/H406,"0")+IFERROR(V407/H407,"0")</f>
        <v>91.030303030303031</v>
      </c>
      <c r="W408" s="307">
        <f>IFERROR(W399/H399,"0")+IFERROR(W400/H400,"0")+IFERROR(W401/H401,"0")+IFERROR(W402/H402,"0")+IFERROR(W403/H403,"0")+IFERROR(W404/H404,"0")+IFERROR(W405/H405,"0")+IFERROR(W406/H406,"0")+IFERROR(W407/H407,"0")</f>
        <v>93</v>
      </c>
      <c r="X408" s="307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1.0552999999999999</v>
      </c>
      <c r="Y408" s="308"/>
      <c r="Z408" s="308"/>
    </row>
    <row r="409" spans="1:53" x14ac:dyDescent="0.2">
      <c r="A409" s="324"/>
      <c r="B409" s="324"/>
      <c r="C409" s="324"/>
      <c r="D409" s="324"/>
      <c r="E409" s="324"/>
      <c r="F409" s="324"/>
      <c r="G409" s="324"/>
      <c r="H409" s="324"/>
      <c r="I409" s="324"/>
      <c r="J409" s="324"/>
      <c r="K409" s="324"/>
      <c r="L409" s="324"/>
      <c r="M409" s="326"/>
      <c r="N409" s="311" t="s">
        <v>66</v>
      </c>
      <c r="O409" s="312"/>
      <c r="P409" s="312"/>
      <c r="Q409" s="312"/>
      <c r="R409" s="312"/>
      <c r="S409" s="312"/>
      <c r="T409" s="313"/>
      <c r="U409" s="37" t="s">
        <v>65</v>
      </c>
      <c r="V409" s="307">
        <f>IFERROR(SUM(V399:V407),"0")</f>
        <v>444.8</v>
      </c>
      <c r="W409" s="307">
        <f>IFERROR(SUM(W399:W407),"0")</f>
        <v>454.08</v>
      </c>
      <c r="X409" s="37"/>
      <c r="Y409" s="308"/>
      <c r="Z409" s="308"/>
    </row>
    <row r="410" spans="1:53" ht="14.25" customHeight="1" x14ac:dyDescent="0.25">
      <c r="A410" s="335" t="s">
        <v>95</v>
      </c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24"/>
      <c r="N410" s="324"/>
      <c r="O410" s="324"/>
      <c r="P410" s="324"/>
      <c r="Q410" s="324"/>
      <c r="R410" s="324"/>
      <c r="S410" s="324"/>
      <c r="T410" s="324"/>
      <c r="U410" s="324"/>
      <c r="V410" s="324"/>
      <c r="W410" s="324"/>
      <c r="X410" s="32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8">
        <v>4607091388930</v>
      </c>
      <c r="E411" s="319"/>
      <c r="F411" s="304">
        <v>0.88</v>
      </c>
      <c r="G411" s="32">
        <v>6</v>
      </c>
      <c r="H411" s="304">
        <v>5.28</v>
      </c>
      <c r="I411" s="304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32"/>
      <c r="P411" s="332"/>
      <c r="Q411" s="332"/>
      <c r="R411" s="319"/>
      <c r="S411" s="34"/>
      <c r="T411" s="34"/>
      <c r="U411" s="35" t="s">
        <v>65</v>
      </c>
      <c r="V411" s="305">
        <v>150</v>
      </c>
      <c r="W411" s="306">
        <f>IFERROR(IF(V411="",0,CEILING((V411/$H411),1)*$H411),"")</f>
        <v>153.12</v>
      </c>
      <c r="X411" s="36">
        <f>IFERROR(IF(W411=0,"",ROUNDUP(W411/H411,0)*0.01196),"")</f>
        <v>0.34683999999999998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8">
        <v>4680115880054</v>
      </c>
      <c r="E412" s="319"/>
      <c r="F412" s="304">
        <v>0.6</v>
      </c>
      <c r="G412" s="32">
        <v>6</v>
      </c>
      <c r="H412" s="304">
        <v>3.6</v>
      </c>
      <c r="I412" s="304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32"/>
      <c r="P412" s="332"/>
      <c r="Q412" s="332"/>
      <c r="R412" s="319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25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4"/>
      <c r="M413" s="326"/>
      <c r="N413" s="311" t="s">
        <v>66</v>
      </c>
      <c r="O413" s="312"/>
      <c r="P413" s="312"/>
      <c r="Q413" s="312"/>
      <c r="R413" s="312"/>
      <c r="S413" s="312"/>
      <c r="T413" s="313"/>
      <c r="U413" s="37" t="s">
        <v>67</v>
      </c>
      <c r="V413" s="307">
        <f>IFERROR(V411/H411,"0")+IFERROR(V412/H412,"0")</f>
        <v>28.409090909090907</v>
      </c>
      <c r="W413" s="307">
        <f>IFERROR(W411/H411,"0")+IFERROR(W412/H412,"0")</f>
        <v>29</v>
      </c>
      <c r="X413" s="307">
        <f>IFERROR(IF(X411="",0,X411),"0")+IFERROR(IF(X412="",0,X412),"0")</f>
        <v>0.34683999999999998</v>
      </c>
      <c r="Y413" s="308"/>
      <c r="Z413" s="308"/>
    </row>
    <row r="414" spans="1:53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4"/>
      <c r="M414" s="326"/>
      <c r="N414" s="311" t="s">
        <v>66</v>
      </c>
      <c r="O414" s="312"/>
      <c r="P414" s="312"/>
      <c r="Q414" s="312"/>
      <c r="R414" s="312"/>
      <c r="S414" s="312"/>
      <c r="T414" s="313"/>
      <c r="U414" s="37" t="s">
        <v>65</v>
      </c>
      <c r="V414" s="307">
        <f>IFERROR(SUM(V411:V412),"0")</f>
        <v>150</v>
      </c>
      <c r="W414" s="307">
        <f>IFERROR(SUM(W411:W412),"0")</f>
        <v>153.12</v>
      </c>
      <c r="X414" s="37"/>
      <c r="Y414" s="308"/>
      <c r="Z414" s="308"/>
    </row>
    <row r="415" spans="1:53" ht="14.25" customHeight="1" x14ac:dyDescent="0.25">
      <c r="A415" s="335" t="s">
        <v>60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2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8">
        <v>4680115883116</v>
      </c>
      <c r="E416" s="319"/>
      <c r="F416" s="304">
        <v>0.88</v>
      </c>
      <c r="G416" s="32">
        <v>6</v>
      </c>
      <c r="H416" s="304">
        <v>5.28</v>
      </c>
      <c r="I416" s="304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4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32"/>
      <c r="P416" s="332"/>
      <c r="Q416" s="332"/>
      <c r="R416" s="319"/>
      <c r="S416" s="34"/>
      <c r="T416" s="34"/>
      <c r="U416" s="35" t="s">
        <v>65</v>
      </c>
      <c r="V416" s="305">
        <v>44</v>
      </c>
      <c r="W416" s="306">
        <f t="shared" ref="W416:W421" si="19">IFERROR(IF(V416="",0,CEILING((V416/$H416),1)*$H416),"")</f>
        <v>47.52</v>
      </c>
      <c r="X416" s="36">
        <f>IFERROR(IF(W416=0,"",ROUNDUP(W416/H416,0)*0.01196),"")</f>
        <v>0.10764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8">
        <v>4680115883093</v>
      </c>
      <c r="E417" s="319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4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32"/>
      <c r="P417" s="332"/>
      <c r="Q417" s="332"/>
      <c r="R417" s="319"/>
      <c r="S417" s="34"/>
      <c r="T417" s="34"/>
      <c r="U417" s="35" t="s">
        <v>65</v>
      </c>
      <c r="V417" s="305">
        <v>0</v>
      </c>
      <c r="W417" s="306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8">
        <v>4680115883109</v>
      </c>
      <c r="E418" s="319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3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32"/>
      <c r="P418" s="332"/>
      <c r="Q418" s="332"/>
      <c r="R418" s="319"/>
      <c r="S418" s="34"/>
      <c r="T418" s="34"/>
      <c r="U418" s="35" t="s">
        <v>65</v>
      </c>
      <c r="V418" s="305">
        <v>74</v>
      </c>
      <c r="W418" s="306">
        <f t="shared" si="19"/>
        <v>79.2</v>
      </c>
      <c r="X418" s="36">
        <f>IFERROR(IF(W418=0,"",ROUNDUP(W418/H418,0)*0.01196),"")</f>
        <v>0.1794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8">
        <v>4680115882072</v>
      </c>
      <c r="E419" s="319"/>
      <c r="F419" s="304">
        <v>0.6</v>
      </c>
      <c r="G419" s="32">
        <v>6</v>
      </c>
      <c r="H419" s="304">
        <v>3.6</v>
      </c>
      <c r="I419" s="304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399" t="s">
        <v>578</v>
      </c>
      <c r="O419" s="332"/>
      <c r="P419" s="332"/>
      <c r="Q419" s="332"/>
      <c r="R419" s="319"/>
      <c r="S419" s="34"/>
      <c r="T419" s="34"/>
      <c r="U419" s="35" t="s">
        <v>65</v>
      </c>
      <c r="V419" s="305">
        <v>60</v>
      </c>
      <c r="W419" s="306">
        <f t="shared" si="19"/>
        <v>61.2</v>
      </c>
      <c r="X419" s="36">
        <f>IFERROR(IF(W419=0,"",ROUNDUP(W419/H419,0)*0.00937),"")</f>
        <v>0.15928999999999999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8">
        <v>4680115882102</v>
      </c>
      <c r="E420" s="319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378" t="s">
        <v>581</v>
      </c>
      <c r="O420" s="332"/>
      <c r="P420" s="332"/>
      <c r="Q420" s="332"/>
      <c r="R420" s="319"/>
      <c r="S420" s="34"/>
      <c r="T420" s="34"/>
      <c r="U420" s="35" t="s">
        <v>65</v>
      </c>
      <c r="V420" s="305">
        <v>45.6</v>
      </c>
      <c r="W420" s="306">
        <f t="shared" si="19"/>
        <v>46.800000000000004</v>
      </c>
      <c r="X420" s="36">
        <f>IFERROR(IF(W420=0,"",ROUNDUP(W420/H420,0)*0.00937),"")</f>
        <v>0.12181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8">
        <v>4680115882096</v>
      </c>
      <c r="E421" s="319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456" t="s">
        <v>584</v>
      </c>
      <c r="O421" s="332"/>
      <c r="P421" s="332"/>
      <c r="Q421" s="332"/>
      <c r="R421" s="319"/>
      <c r="S421" s="34"/>
      <c r="T421" s="34"/>
      <c r="U421" s="35" t="s">
        <v>65</v>
      </c>
      <c r="V421" s="305">
        <v>60</v>
      </c>
      <c r="W421" s="306">
        <f t="shared" si="19"/>
        <v>61.2</v>
      </c>
      <c r="X421" s="36">
        <f>IFERROR(IF(W421=0,"",ROUNDUP(W421/H421,0)*0.00937),"")</f>
        <v>0.15928999999999999</v>
      </c>
      <c r="Y421" s="56"/>
      <c r="Z421" s="57"/>
      <c r="AD421" s="58"/>
      <c r="BA421" s="285" t="s">
        <v>1</v>
      </c>
    </row>
    <row r="422" spans="1:53" x14ac:dyDescent="0.2">
      <c r="A422" s="325"/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6"/>
      <c r="N422" s="311" t="s">
        <v>66</v>
      </c>
      <c r="O422" s="312"/>
      <c r="P422" s="312"/>
      <c r="Q422" s="312"/>
      <c r="R422" s="312"/>
      <c r="S422" s="312"/>
      <c r="T422" s="313"/>
      <c r="U422" s="37" t="s">
        <v>67</v>
      </c>
      <c r="V422" s="307">
        <f>IFERROR(V416/H416,"0")+IFERROR(V417/H417,"0")+IFERROR(V418/H418,"0")+IFERROR(V419/H419,"0")+IFERROR(V420/H420,"0")+IFERROR(V421/H421,"0")</f>
        <v>68.348484848484844</v>
      </c>
      <c r="W422" s="307">
        <f>IFERROR(W416/H416,"0")+IFERROR(W417/H417,"0")+IFERROR(W418/H418,"0")+IFERROR(W419/H419,"0")+IFERROR(W420/H420,"0")+IFERROR(W421/H421,"0")</f>
        <v>71</v>
      </c>
      <c r="X422" s="307">
        <f>IFERROR(IF(X416="",0,X416),"0")+IFERROR(IF(X417="",0,X417),"0")+IFERROR(IF(X418="",0,X418),"0")+IFERROR(IF(X419="",0,X419),"0")+IFERROR(IF(X420="",0,X420),"0")+IFERROR(IF(X421="",0,X421),"0")</f>
        <v>0.72743000000000002</v>
      </c>
      <c r="Y422" s="308"/>
      <c r="Z422" s="308"/>
    </row>
    <row r="423" spans="1:53" x14ac:dyDescent="0.2">
      <c r="A423" s="324"/>
      <c r="B423" s="324"/>
      <c r="C423" s="324"/>
      <c r="D423" s="324"/>
      <c r="E423" s="324"/>
      <c r="F423" s="324"/>
      <c r="G423" s="324"/>
      <c r="H423" s="324"/>
      <c r="I423" s="324"/>
      <c r="J423" s="324"/>
      <c r="K423" s="324"/>
      <c r="L423" s="324"/>
      <c r="M423" s="326"/>
      <c r="N423" s="311" t="s">
        <v>66</v>
      </c>
      <c r="O423" s="312"/>
      <c r="P423" s="312"/>
      <c r="Q423" s="312"/>
      <c r="R423" s="312"/>
      <c r="S423" s="312"/>
      <c r="T423" s="313"/>
      <c r="U423" s="37" t="s">
        <v>65</v>
      </c>
      <c r="V423" s="307">
        <f>IFERROR(SUM(V416:V421),"0")</f>
        <v>283.60000000000002</v>
      </c>
      <c r="W423" s="307">
        <f>IFERROR(SUM(W416:W421),"0")</f>
        <v>295.92</v>
      </c>
      <c r="X423" s="37"/>
      <c r="Y423" s="308"/>
      <c r="Z423" s="308"/>
    </row>
    <row r="424" spans="1:53" ht="14.25" customHeight="1" x14ac:dyDescent="0.25">
      <c r="A424" s="335" t="s">
        <v>68</v>
      </c>
      <c r="B424" s="324"/>
      <c r="C424" s="324"/>
      <c r="D424" s="324"/>
      <c r="E424" s="324"/>
      <c r="F424" s="324"/>
      <c r="G424" s="324"/>
      <c r="H424" s="324"/>
      <c r="I424" s="324"/>
      <c r="J424" s="324"/>
      <c r="K424" s="324"/>
      <c r="L424" s="324"/>
      <c r="M424" s="324"/>
      <c r="N424" s="324"/>
      <c r="O424" s="324"/>
      <c r="P424" s="324"/>
      <c r="Q424" s="324"/>
      <c r="R424" s="324"/>
      <c r="S424" s="324"/>
      <c r="T424" s="324"/>
      <c r="U424" s="324"/>
      <c r="V424" s="324"/>
      <c r="W424" s="324"/>
      <c r="X424" s="32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8">
        <v>4607091383409</v>
      </c>
      <c r="E425" s="319"/>
      <c r="F425" s="304">
        <v>1.3</v>
      </c>
      <c r="G425" s="32">
        <v>6</v>
      </c>
      <c r="H425" s="304">
        <v>7.8</v>
      </c>
      <c r="I425" s="304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3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32"/>
      <c r="P425" s="332"/>
      <c r="Q425" s="332"/>
      <c r="R425" s="319"/>
      <c r="S425" s="34"/>
      <c r="T425" s="34"/>
      <c r="U425" s="35" t="s">
        <v>65</v>
      </c>
      <c r="V425" s="305">
        <v>0</v>
      </c>
      <c r="W425" s="306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8">
        <v>4607091383416</v>
      </c>
      <c r="E426" s="319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57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32"/>
      <c r="P426" s="332"/>
      <c r="Q426" s="332"/>
      <c r="R426" s="319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25"/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6"/>
      <c r="N427" s="311" t="s">
        <v>66</v>
      </c>
      <c r="O427" s="312"/>
      <c r="P427" s="312"/>
      <c r="Q427" s="312"/>
      <c r="R427" s="312"/>
      <c r="S427" s="312"/>
      <c r="T427" s="313"/>
      <c r="U427" s="37" t="s">
        <v>67</v>
      </c>
      <c r="V427" s="307">
        <f>IFERROR(V425/H425,"0")+IFERROR(V426/H426,"0")</f>
        <v>0</v>
      </c>
      <c r="W427" s="307">
        <f>IFERROR(W425/H425,"0")+IFERROR(W426/H426,"0")</f>
        <v>0</v>
      </c>
      <c r="X427" s="307">
        <f>IFERROR(IF(X425="",0,X425),"0")+IFERROR(IF(X426="",0,X426),"0")</f>
        <v>0</v>
      </c>
      <c r="Y427" s="308"/>
      <c r="Z427" s="308"/>
    </row>
    <row r="428" spans="1:53" x14ac:dyDescent="0.2">
      <c r="A428" s="324"/>
      <c r="B428" s="324"/>
      <c r="C428" s="324"/>
      <c r="D428" s="324"/>
      <c r="E428" s="324"/>
      <c r="F428" s="324"/>
      <c r="G428" s="324"/>
      <c r="H428" s="324"/>
      <c r="I428" s="324"/>
      <c r="J428" s="324"/>
      <c r="K428" s="324"/>
      <c r="L428" s="324"/>
      <c r="M428" s="326"/>
      <c r="N428" s="311" t="s">
        <v>66</v>
      </c>
      <c r="O428" s="312"/>
      <c r="P428" s="312"/>
      <c r="Q428" s="312"/>
      <c r="R428" s="312"/>
      <c r="S428" s="312"/>
      <c r="T428" s="313"/>
      <c r="U428" s="37" t="s">
        <v>65</v>
      </c>
      <c r="V428" s="307">
        <f>IFERROR(SUM(V425:V426),"0")</f>
        <v>0</v>
      </c>
      <c r="W428" s="307">
        <f>IFERROR(SUM(W425:W426),"0")</f>
        <v>0</v>
      </c>
      <c r="X428" s="37"/>
      <c r="Y428" s="308"/>
      <c r="Z428" s="308"/>
    </row>
    <row r="429" spans="1:53" ht="27.75" customHeight="1" x14ac:dyDescent="0.2">
      <c r="A429" s="347" t="s">
        <v>589</v>
      </c>
      <c r="B429" s="348"/>
      <c r="C429" s="348"/>
      <c r="D429" s="348"/>
      <c r="E429" s="348"/>
      <c r="F429" s="348"/>
      <c r="G429" s="348"/>
      <c r="H429" s="348"/>
      <c r="I429" s="348"/>
      <c r="J429" s="348"/>
      <c r="K429" s="348"/>
      <c r="L429" s="348"/>
      <c r="M429" s="348"/>
      <c r="N429" s="348"/>
      <c r="O429" s="348"/>
      <c r="P429" s="348"/>
      <c r="Q429" s="348"/>
      <c r="R429" s="348"/>
      <c r="S429" s="348"/>
      <c r="T429" s="348"/>
      <c r="U429" s="348"/>
      <c r="V429" s="348"/>
      <c r="W429" s="348"/>
      <c r="X429" s="348"/>
      <c r="Y429" s="48"/>
      <c r="Z429" s="48"/>
    </row>
    <row r="430" spans="1:53" ht="16.5" customHeight="1" x14ac:dyDescent="0.25">
      <c r="A430" s="323" t="s">
        <v>590</v>
      </c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4"/>
      <c r="M430" s="324"/>
      <c r="N430" s="324"/>
      <c r="O430" s="324"/>
      <c r="P430" s="324"/>
      <c r="Q430" s="324"/>
      <c r="R430" s="324"/>
      <c r="S430" s="324"/>
      <c r="T430" s="324"/>
      <c r="U430" s="324"/>
      <c r="V430" s="324"/>
      <c r="W430" s="324"/>
      <c r="X430" s="324"/>
      <c r="Y430" s="301"/>
      <c r="Z430" s="301"/>
    </row>
    <row r="431" spans="1:53" ht="14.25" customHeight="1" x14ac:dyDescent="0.25">
      <c r="A431" s="335" t="s">
        <v>103</v>
      </c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4"/>
      <c r="N431" s="324"/>
      <c r="O431" s="324"/>
      <c r="P431" s="324"/>
      <c r="Q431" s="324"/>
      <c r="R431" s="324"/>
      <c r="S431" s="324"/>
      <c r="T431" s="324"/>
      <c r="U431" s="324"/>
      <c r="V431" s="324"/>
      <c r="W431" s="324"/>
      <c r="X431" s="32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8">
        <v>4640242180441</v>
      </c>
      <c r="E432" s="319"/>
      <c r="F432" s="304">
        <v>1.5</v>
      </c>
      <c r="G432" s="32">
        <v>8</v>
      </c>
      <c r="H432" s="304">
        <v>12</v>
      </c>
      <c r="I432" s="304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424" t="s">
        <v>593</v>
      </c>
      <c r="O432" s="332"/>
      <c r="P432" s="332"/>
      <c r="Q432" s="332"/>
      <c r="R432" s="319"/>
      <c r="S432" s="34"/>
      <c r="T432" s="34"/>
      <c r="U432" s="35" t="s">
        <v>65</v>
      </c>
      <c r="V432" s="305">
        <v>0</v>
      </c>
      <c r="W432" s="306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8">
        <v>4640242180564</v>
      </c>
      <c r="E433" s="319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394" t="s">
        <v>596</v>
      </c>
      <c r="O433" s="332"/>
      <c r="P433" s="332"/>
      <c r="Q433" s="332"/>
      <c r="R433" s="319"/>
      <c r="S433" s="34"/>
      <c r="T433" s="34"/>
      <c r="U433" s="35" t="s">
        <v>65</v>
      </c>
      <c r="V433" s="305">
        <v>24</v>
      </c>
      <c r="W433" s="306">
        <f>IFERROR(IF(V433="",0,CEILING((V433/$H433),1)*$H433),"")</f>
        <v>24</v>
      </c>
      <c r="X433" s="36">
        <f>IFERROR(IF(W433=0,"",ROUNDUP(W433/H433,0)*0.02175),"")</f>
        <v>4.3499999999999997E-2</v>
      </c>
      <c r="Y433" s="56"/>
      <c r="Z433" s="57"/>
      <c r="AD433" s="58"/>
      <c r="BA433" s="289" t="s">
        <v>1</v>
      </c>
    </row>
    <row r="434" spans="1:53" x14ac:dyDescent="0.2">
      <c r="A434" s="325"/>
      <c r="B434" s="324"/>
      <c r="C434" s="324"/>
      <c r="D434" s="324"/>
      <c r="E434" s="324"/>
      <c r="F434" s="324"/>
      <c r="G434" s="324"/>
      <c r="H434" s="324"/>
      <c r="I434" s="324"/>
      <c r="J434" s="324"/>
      <c r="K434" s="324"/>
      <c r="L434" s="324"/>
      <c r="M434" s="326"/>
      <c r="N434" s="311" t="s">
        <v>66</v>
      </c>
      <c r="O434" s="312"/>
      <c r="P434" s="312"/>
      <c r="Q434" s="312"/>
      <c r="R434" s="312"/>
      <c r="S434" s="312"/>
      <c r="T434" s="313"/>
      <c r="U434" s="37" t="s">
        <v>67</v>
      </c>
      <c r="V434" s="307">
        <f>IFERROR(V432/H432,"0")+IFERROR(V433/H433,"0")</f>
        <v>2</v>
      </c>
      <c r="W434" s="307">
        <f>IFERROR(W432/H432,"0")+IFERROR(W433/H433,"0")</f>
        <v>2</v>
      </c>
      <c r="X434" s="307">
        <f>IFERROR(IF(X432="",0,X432),"0")+IFERROR(IF(X433="",0,X433),"0")</f>
        <v>4.3499999999999997E-2</v>
      </c>
      <c r="Y434" s="308"/>
      <c r="Z434" s="308"/>
    </row>
    <row r="435" spans="1:53" x14ac:dyDescent="0.2">
      <c r="A435" s="324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4"/>
      <c r="M435" s="326"/>
      <c r="N435" s="311" t="s">
        <v>66</v>
      </c>
      <c r="O435" s="312"/>
      <c r="P435" s="312"/>
      <c r="Q435" s="312"/>
      <c r="R435" s="312"/>
      <c r="S435" s="312"/>
      <c r="T435" s="313"/>
      <c r="U435" s="37" t="s">
        <v>65</v>
      </c>
      <c r="V435" s="307">
        <f>IFERROR(SUM(V432:V433),"0")</f>
        <v>24</v>
      </c>
      <c r="W435" s="307">
        <f>IFERROR(SUM(W432:W433),"0")</f>
        <v>24</v>
      </c>
      <c r="X435" s="37"/>
      <c r="Y435" s="308"/>
      <c r="Z435" s="308"/>
    </row>
    <row r="436" spans="1:53" ht="14.25" customHeight="1" x14ac:dyDescent="0.25">
      <c r="A436" s="335" t="s">
        <v>95</v>
      </c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4"/>
      <c r="M436" s="324"/>
      <c r="N436" s="324"/>
      <c r="O436" s="324"/>
      <c r="P436" s="324"/>
      <c r="Q436" s="324"/>
      <c r="R436" s="324"/>
      <c r="S436" s="324"/>
      <c r="T436" s="324"/>
      <c r="U436" s="324"/>
      <c r="V436" s="324"/>
      <c r="W436" s="324"/>
      <c r="X436" s="32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8">
        <v>4640242180526</v>
      </c>
      <c r="E437" s="319"/>
      <c r="F437" s="304">
        <v>1.8</v>
      </c>
      <c r="G437" s="32">
        <v>6</v>
      </c>
      <c r="H437" s="304">
        <v>10.8</v>
      </c>
      <c r="I437" s="304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527" t="s">
        <v>599</v>
      </c>
      <c r="O437" s="332"/>
      <c r="P437" s="332"/>
      <c r="Q437" s="332"/>
      <c r="R437" s="319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8">
        <v>4640242180519</v>
      </c>
      <c r="E438" s="319"/>
      <c r="F438" s="304">
        <v>1.35</v>
      </c>
      <c r="G438" s="32">
        <v>8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385" t="s">
        <v>602</v>
      </c>
      <c r="O438" s="332"/>
      <c r="P438" s="332"/>
      <c r="Q438" s="332"/>
      <c r="R438" s="319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25"/>
      <c r="B439" s="324"/>
      <c r="C439" s="324"/>
      <c r="D439" s="324"/>
      <c r="E439" s="324"/>
      <c r="F439" s="324"/>
      <c r="G439" s="324"/>
      <c r="H439" s="324"/>
      <c r="I439" s="324"/>
      <c r="J439" s="324"/>
      <c r="K439" s="324"/>
      <c r="L439" s="324"/>
      <c r="M439" s="326"/>
      <c r="N439" s="311" t="s">
        <v>66</v>
      </c>
      <c r="O439" s="312"/>
      <c r="P439" s="312"/>
      <c r="Q439" s="312"/>
      <c r="R439" s="312"/>
      <c r="S439" s="312"/>
      <c r="T439" s="313"/>
      <c r="U439" s="37" t="s">
        <v>67</v>
      </c>
      <c r="V439" s="307">
        <f>IFERROR(V437/H437,"0")+IFERROR(V438/H438,"0")</f>
        <v>0</v>
      </c>
      <c r="W439" s="307">
        <f>IFERROR(W437/H437,"0")+IFERROR(W438/H438,"0")</f>
        <v>0</v>
      </c>
      <c r="X439" s="307">
        <f>IFERROR(IF(X437="",0,X437),"0")+IFERROR(IF(X438="",0,X438),"0")</f>
        <v>0</v>
      </c>
      <c r="Y439" s="308"/>
      <c r="Z439" s="308"/>
    </row>
    <row r="440" spans="1:53" x14ac:dyDescent="0.2">
      <c r="A440" s="324"/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6"/>
      <c r="N440" s="311" t="s">
        <v>66</v>
      </c>
      <c r="O440" s="312"/>
      <c r="P440" s="312"/>
      <c r="Q440" s="312"/>
      <c r="R440" s="312"/>
      <c r="S440" s="312"/>
      <c r="T440" s="313"/>
      <c r="U440" s="37" t="s">
        <v>65</v>
      </c>
      <c r="V440" s="307">
        <f>IFERROR(SUM(V437:V438),"0")</f>
        <v>0</v>
      </c>
      <c r="W440" s="307">
        <f>IFERROR(SUM(W437:W438),"0")</f>
        <v>0</v>
      </c>
      <c r="X440" s="37"/>
      <c r="Y440" s="308"/>
      <c r="Z440" s="308"/>
    </row>
    <row r="441" spans="1:53" ht="14.25" customHeight="1" x14ac:dyDescent="0.25">
      <c r="A441" s="335" t="s">
        <v>60</v>
      </c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4"/>
      <c r="M441" s="324"/>
      <c r="N441" s="324"/>
      <c r="O441" s="324"/>
      <c r="P441" s="324"/>
      <c r="Q441" s="324"/>
      <c r="R441" s="324"/>
      <c r="S441" s="324"/>
      <c r="T441" s="324"/>
      <c r="U441" s="324"/>
      <c r="V441" s="324"/>
      <c r="W441" s="324"/>
      <c r="X441" s="32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8">
        <v>4640242180816</v>
      </c>
      <c r="E442" s="319"/>
      <c r="F442" s="304">
        <v>0.7</v>
      </c>
      <c r="G442" s="32">
        <v>6</v>
      </c>
      <c r="H442" s="304">
        <v>4.2</v>
      </c>
      <c r="I442" s="304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409" t="s">
        <v>605</v>
      </c>
      <c r="O442" s="332"/>
      <c r="P442" s="332"/>
      <c r="Q442" s="332"/>
      <c r="R442" s="319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8">
        <v>4640242180595</v>
      </c>
      <c r="E443" s="319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94" t="s">
        <v>608</v>
      </c>
      <c r="O443" s="332"/>
      <c r="P443" s="332"/>
      <c r="Q443" s="332"/>
      <c r="R443" s="319"/>
      <c r="S443" s="34"/>
      <c r="T443" s="34"/>
      <c r="U443" s="35" t="s">
        <v>65</v>
      </c>
      <c r="V443" s="305">
        <v>40</v>
      </c>
      <c r="W443" s="306">
        <f>IFERROR(IF(V443="",0,CEILING((V443/$H443),1)*$H443),"")</f>
        <v>42</v>
      </c>
      <c r="X443" s="36">
        <f>IFERROR(IF(W443=0,"",ROUNDUP(W443/H443,0)*0.00753),"")</f>
        <v>7.5300000000000006E-2</v>
      </c>
      <c r="Y443" s="56"/>
      <c r="Z443" s="57"/>
      <c r="AD443" s="58"/>
      <c r="BA443" s="293" t="s">
        <v>1</v>
      </c>
    </row>
    <row r="444" spans="1:53" x14ac:dyDescent="0.2">
      <c r="A444" s="325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26"/>
      <c r="N444" s="311" t="s">
        <v>66</v>
      </c>
      <c r="O444" s="312"/>
      <c r="P444" s="312"/>
      <c r="Q444" s="312"/>
      <c r="R444" s="312"/>
      <c r="S444" s="312"/>
      <c r="T444" s="313"/>
      <c r="U444" s="37" t="s">
        <v>67</v>
      </c>
      <c r="V444" s="307">
        <f>IFERROR(V442/H442,"0")+IFERROR(V443/H443,"0")</f>
        <v>9.5238095238095237</v>
      </c>
      <c r="W444" s="307">
        <f>IFERROR(W442/H442,"0")+IFERROR(W443/H443,"0")</f>
        <v>10</v>
      </c>
      <c r="X444" s="307">
        <f>IFERROR(IF(X442="",0,X442),"0")+IFERROR(IF(X443="",0,X443),"0")</f>
        <v>7.5300000000000006E-2</v>
      </c>
      <c r="Y444" s="308"/>
      <c r="Z444" s="308"/>
    </row>
    <row r="445" spans="1:53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26"/>
      <c r="N445" s="311" t="s">
        <v>66</v>
      </c>
      <c r="O445" s="312"/>
      <c r="P445" s="312"/>
      <c r="Q445" s="312"/>
      <c r="R445" s="312"/>
      <c r="S445" s="312"/>
      <c r="T445" s="313"/>
      <c r="U445" s="37" t="s">
        <v>65</v>
      </c>
      <c r="V445" s="307">
        <f>IFERROR(SUM(V442:V443),"0")</f>
        <v>40</v>
      </c>
      <c r="W445" s="307">
        <f>IFERROR(SUM(W442:W443),"0")</f>
        <v>42</v>
      </c>
      <c r="X445" s="37"/>
      <c r="Y445" s="308"/>
      <c r="Z445" s="308"/>
    </row>
    <row r="446" spans="1:53" ht="14.25" customHeight="1" x14ac:dyDescent="0.25">
      <c r="A446" s="335" t="s">
        <v>68</v>
      </c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24"/>
      <c r="M446" s="324"/>
      <c r="N446" s="324"/>
      <c r="O446" s="324"/>
      <c r="P446" s="324"/>
      <c r="Q446" s="324"/>
      <c r="R446" s="324"/>
      <c r="S446" s="324"/>
      <c r="T446" s="324"/>
      <c r="U446" s="324"/>
      <c r="V446" s="324"/>
      <c r="W446" s="324"/>
      <c r="X446" s="32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8">
        <v>4640242180540</v>
      </c>
      <c r="E447" s="319"/>
      <c r="F447" s="304">
        <v>1.3</v>
      </c>
      <c r="G447" s="32">
        <v>6</v>
      </c>
      <c r="H447" s="304">
        <v>7.8</v>
      </c>
      <c r="I447" s="304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525" t="s">
        <v>611</v>
      </c>
      <c r="O447" s="332"/>
      <c r="P447" s="332"/>
      <c r="Q447" s="332"/>
      <c r="R447" s="319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8">
        <v>4640242180557</v>
      </c>
      <c r="E448" s="319"/>
      <c r="F448" s="304">
        <v>0.5</v>
      </c>
      <c r="G448" s="32">
        <v>6</v>
      </c>
      <c r="H448" s="304">
        <v>3</v>
      </c>
      <c r="I448" s="304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473" t="s">
        <v>614</v>
      </c>
      <c r="O448" s="332"/>
      <c r="P448" s="332"/>
      <c r="Q448" s="332"/>
      <c r="R448" s="319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25"/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6"/>
      <c r="N449" s="311" t="s">
        <v>66</v>
      </c>
      <c r="O449" s="312"/>
      <c r="P449" s="312"/>
      <c r="Q449" s="312"/>
      <c r="R449" s="312"/>
      <c r="S449" s="312"/>
      <c r="T449" s="313"/>
      <c r="U449" s="37" t="s">
        <v>67</v>
      </c>
      <c r="V449" s="307">
        <f>IFERROR(V447/H447,"0")+IFERROR(V448/H448,"0")</f>
        <v>0</v>
      </c>
      <c r="W449" s="307">
        <f>IFERROR(W447/H447,"0")+IFERROR(W448/H448,"0")</f>
        <v>0</v>
      </c>
      <c r="X449" s="307">
        <f>IFERROR(IF(X447="",0,X447),"0")+IFERROR(IF(X448="",0,X448),"0")</f>
        <v>0</v>
      </c>
      <c r="Y449" s="308"/>
      <c r="Z449" s="308"/>
    </row>
    <row r="450" spans="1:53" x14ac:dyDescent="0.2">
      <c r="A450" s="324"/>
      <c r="B450" s="324"/>
      <c r="C450" s="324"/>
      <c r="D450" s="324"/>
      <c r="E450" s="324"/>
      <c r="F450" s="324"/>
      <c r="G450" s="324"/>
      <c r="H450" s="324"/>
      <c r="I450" s="324"/>
      <c r="J450" s="324"/>
      <c r="K450" s="324"/>
      <c r="L450" s="324"/>
      <c r="M450" s="326"/>
      <c r="N450" s="311" t="s">
        <v>66</v>
      </c>
      <c r="O450" s="312"/>
      <c r="P450" s="312"/>
      <c r="Q450" s="312"/>
      <c r="R450" s="312"/>
      <c r="S450" s="312"/>
      <c r="T450" s="313"/>
      <c r="U450" s="37" t="s">
        <v>65</v>
      </c>
      <c r="V450" s="307">
        <f>IFERROR(SUM(V447:V448),"0")</f>
        <v>0</v>
      </c>
      <c r="W450" s="307">
        <f>IFERROR(SUM(W447:W448),"0")</f>
        <v>0</v>
      </c>
      <c r="X450" s="37"/>
      <c r="Y450" s="308"/>
      <c r="Z450" s="308"/>
    </row>
    <row r="451" spans="1:53" ht="16.5" customHeight="1" x14ac:dyDescent="0.25">
      <c r="A451" s="323" t="s">
        <v>615</v>
      </c>
      <c r="B451" s="324"/>
      <c r="C451" s="324"/>
      <c r="D451" s="324"/>
      <c r="E451" s="324"/>
      <c r="F451" s="324"/>
      <c r="G451" s="324"/>
      <c r="H451" s="324"/>
      <c r="I451" s="324"/>
      <c r="J451" s="324"/>
      <c r="K451" s="324"/>
      <c r="L451" s="324"/>
      <c r="M451" s="324"/>
      <c r="N451" s="324"/>
      <c r="O451" s="324"/>
      <c r="P451" s="324"/>
      <c r="Q451" s="324"/>
      <c r="R451" s="324"/>
      <c r="S451" s="324"/>
      <c r="T451" s="324"/>
      <c r="U451" s="324"/>
      <c r="V451" s="324"/>
      <c r="W451" s="324"/>
      <c r="X451" s="324"/>
      <c r="Y451" s="301"/>
      <c r="Z451" s="301"/>
    </row>
    <row r="452" spans="1:53" ht="14.25" customHeight="1" x14ac:dyDescent="0.25">
      <c r="A452" s="335" t="s">
        <v>60</v>
      </c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24"/>
      <c r="N452" s="324"/>
      <c r="O452" s="324"/>
      <c r="P452" s="324"/>
      <c r="Q452" s="324"/>
      <c r="R452" s="324"/>
      <c r="S452" s="324"/>
      <c r="T452" s="324"/>
      <c r="U452" s="324"/>
      <c r="V452" s="324"/>
      <c r="W452" s="324"/>
      <c r="X452" s="324"/>
      <c r="Y452" s="300"/>
      <c r="Z452" s="300"/>
    </row>
    <row r="453" spans="1:53" ht="27" customHeight="1" x14ac:dyDescent="0.25">
      <c r="A453" s="54" t="s">
        <v>616</v>
      </c>
      <c r="B453" s="54" t="s">
        <v>617</v>
      </c>
      <c r="C453" s="31">
        <v>4301031156</v>
      </c>
      <c r="D453" s="318">
        <v>4680115880856</v>
      </c>
      <c r="E453" s="319"/>
      <c r="F453" s="304">
        <v>0.7</v>
      </c>
      <c r="G453" s="32">
        <v>6</v>
      </c>
      <c r="H453" s="304">
        <v>4.2</v>
      </c>
      <c r="I453" s="304">
        <v>4.46</v>
      </c>
      <c r="J453" s="32">
        <v>156</v>
      </c>
      <c r="K453" s="32" t="s">
        <v>63</v>
      </c>
      <c r="L453" s="33" t="s">
        <v>64</v>
      </c>
      <c r="M453" s="32">
        <v>35</v>
      </c>
      <c r="N453" s="56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32"/>
      <c r="P453" s="332"/>
      <c r="Q453" s="332"/>
      <c r="R453" s="319"/>
      <c r="S453" s="34"/>
      <c r="T453" s="34"/>
      <c r="U453" s="35" t="s">
        <v>65</v>
      </c>
      <c r="V453" s="305">
        <v>0</v>
      </c>
      <c r="W453" s="306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296" t="s">
        <v>1</v>
      </c>
    </row>
    <row r="454" spans="1:53" x14ac:dyDescent="0.2">
      <c r="A454" s="325"/>
      <c r="B454" s="324"/>
      <c r="C454" s="324"/>
      <c r="D454" s="324"/>
      <c r="E454" s="324"/>
      <c r="F454" s="324"/>
      <c r="G454" s="324"/>
      <c r="H454" s="324"/>
      <c r="I454" s="324"/>
      <c r="J454" s="324"/>
      <c r="K454" s="324"/>
      <c r="L454" s="324"/>
      <c r="M454" s="326"/>
      <c r="N454" s="311" t="s">
        <v>66</v>
      </c>
      <c r="O454" s="312"/>
      <c r="P454" s="312"/>
      <c r="Q454" s="312"/>
      <c r="R454" s="312"/>
      <c r="S454" s="312"/>
      <c r="T454" s="313"/>
      <c r="U454" s="37" t="s">
        <v>67</v>
      </c>
      <c r="V454" s="307">
        <f>IFERROR(V453/H453,"0")</f>
        <v>0</v>
      </c>
      <c r="W454" s="307">
        <f>IFERROR(W453/H453,"0")</f>
        <v>0</v>
      </c>
      <c r="X454" s="307">
        <f>IFERROR(IF(X453="",0,X453),"0")</f>
        <v>0</v>
      </c>
      <c r="Y454" s="308"/>
      <c r="Z454" s="308"/>
    </row>
    <row r="455" spans="1:53" x14ac:dyDescent="0.2">
      <c r="A455" s="324"/>
      <c r="B455" s="324"/>
      <c r="C455" s="324"/>
      <c r="D455" s="324"/>
      <c r="E455" s="324"/>
      <c r="F455" s="324"/>
      <c r="G455" s="324"/>
      <c r="H455" s="324"/>
      <c r="I455" s="324"/>
      <c r="J455" s="324"/>
      <c r="K455" s="324"/>
      <c r="L455" s="324"/>
      <c r="M455" s="326"/>
      <c r="N455" s="311" t="s">
        <v>66</v>
      </c>
      <c r="O455" s="312"/>
      <c r="P455" s="312"/>
      <c r="Q455" s="312"/>
      <c r="R455" s="312"/>
      <c r="S455" s="312"/>
      <c r="T455" s="313"/>
      <c r="U455" s="37" t="s">
        <v>65</v>
      </c>
      <c r="V455" s="307">
        <f>IFERROR(SUM(V453:V453),"0")</f>
        <v>0</v>
      </c>
      <c r="W455" s="307">
        <f>IFERROR(SUM(W453:W453),"0")</f>
        <v>0</v>
      </c>
      <c r="X455" s="37"/>
      <c r="Y455" s="308"/>
      <c r="Z455" s="308"/>
    </row>
    <row r="456" spans="1:53" ht="14.25" customHeight="1" x14ac:dyDescent="0.25">
      <c r="A456" s="335" t="s">
        <v>68</v>
      </c>
      <c r="B456" s="324"/>
      <c r="C456" s="324"/>
      <c r="D456" s="324"/>
      <c r="E456" s="324"/>
      <c r="F456" s="324"/>
      <c r="G456" s="324"/>
      <c r="H456" s="324"/>
      <c r="I456" s="324"/>
      <c r="J456" s="324"/>
      <c r="K456" s="324"/>
      <c r="L456" s="324"/>
      <c r="M456" s="324"/>
      <c r="N456" s="324"/>
      <c r="O456" s="324"/>
      <c r="P456" s="324"/>
      <c r="Q456" s="324"/>
      <c r="R456" s="324"/>
      <c r="S456" s="324"/>
      <c r="T456" s="324"/>
      <c r="U456" s="324"/>
      <c r="V456" s="324"/>
      <c r="W456" s="324"/>
      <c r="X456" s="324"/>
      <c r="Y456" s="300"/>
      <c r="Z456" s="300"/>
    </row>
    <row r="457" spans="1:53" ht="16.5" customHeight="1" x14ac:dyDescent="0.25">
      <c r="A457" s="54" t="s">
        <v>618</v>
      </c>
      <c r="B457" s="54" t="s">
        <v>619</v>
      </c>
      <c r="C457" s="31">
        <v>4301051310</v>
      </c>
      <c r="D457" s="318">
        <v>4680115880870</v>
      </c>
      <c r="E457" s="319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132</v>
      </c>
      <c r="M457" s="32">
        <v>40</v>
      </c>
      <c r="N457" s="61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32"/>
      <c r="P457" s="332"/>
      <c r="Q457" s="332"/>
      <c r="R457" s="319"/>
      <c r="S457" s="34"/>
      <c r="T457" s="34"/>
      <c r="U457" s="35" t="s">
        <v>65</v>
      </c>
      <c r="V457" s="305">
        <v>1040</v>
      </c>
      <c r="W457" s="306">
        <f>IFERROR(IF(V457="",0,CEILING((V457/$H457),1)*$H457),"")</f>
        <v>1045.2</v>
      </c>
      <c r="X457" s="36">
        <f>IFERROR(IF(W457=0,"",ROUNDUP(W457/H457,0)*0.02175),"")</f>
        <v>2.9144999999999999</v>
      </c>
      <c r="Y457" s="56"/>
      <c r="Z457" s="57"/>
      <c r="AD457" s="58"/>
      <c r="BA457" s="297" t="s">
        <v>1</v>
      </c>
    </row>
    <row r="458" spans="1:53" x14ac:dyDescent="0.2">
      <c r="A458" s="325"/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6"/>
      <c r="N458" s="311" t="s">
        <v>66</v>
      </c>
      <c r="O458" s="312"/>
      <c r="P458" s="312"/>
      <c r="Q458" s="312"/>
      <c r="R458" s="312"/>
      <c r="S458" s="312"/>
      <c r="T458" s="313"/>
      <c r="U458" s="37" t="s">
        <v>67</v>
      </c>
      <c r="V458" s="307">
        <f>IFERROR(V457/H457,"0")</f>
        <v>133.33333333333334</v>
      </c>
      <c r="W458" s="307">
        <f>IFERROR(W457/H457,"0")</f>
        <v>134</v>
      </c>
      <c r="X458" s="307">
        <f>IFERROR(IF(X457="",0,X457),"0")</f>
        <v>2.9144999999999999</v>
      </c>
      <c r="Y458" s="308"/>
      <c r="Z458" s="308"/>
    </row>
    <row r="459" spans="1:53" x14ac:dyDescent="0.2">
      <c r="A459" s="324"/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6"/>
      <c r="N459" s="311" t="s">
        <v>66</v>
      </c>
      <c r="O459" s="312"/>
      <c r="P459" s="312"/>
      <c r="Q459" s="312"/>
      <c r="R459" s="312"/>
      <c r="S459" s="312"/>
      <c r="T459" s="313"/>
      <c r="U459" s="37" t="s">
        <v>65</v>
      </c>
      <c r="V459" s="307">
        <f>IFERROR(SUM(V457:V457),"0")</f>
        <v>1040</v>
      </c>
      <c r="W459" s="307">
        <f>IFERROR(SUM(W457:W457),"0")</f>
        <v>1045.2</v>
      </c>
      <c r="X459" s="37"/>
      <c r="Y459" s="308"/>
      <c r="Z459" s="308"/>
    </row>
    <row r="460" spans="1:53" ht="15" customHeight="1" x14ac:dyDescent="0.2">
      <c r="A460" s="449"/>
      <c r="B460" s="324"/>
      <c r="C460" s="324"/>
      <c r="D460" s="324"/>
      <c r="E460" s="324"/>
      <c r="F460" s="324"/>
      <c r="G460" s="324"/>
      <c r="H460" s="324"/>
      <c r="I460" s="324"/>
      <c r="J460" s="324"/>
      <c r="K460" s="324"/>
      <c r="L460" s="324"/>
      <c r="M460" s="366"/>
      <c r="N460" s="376" t="s">
        <v>620</v>
      </c>
      <c r="O460" s="342"/>
      <c r="P460" s="342"/>
      <c r="Q460" s="342"/>
      <c r="R460" s="342"/>
      <c r="S460" s="342"/>
      <c r="T460" s="330"/>
      <c r="U460" s="37" t="s">
        <v>65</v>
      </c>
      <c r="V460" s="307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17819.82</v>
      </c>
      <c r="W460" s="307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17996.579999999998</v>
      </c>
      <c r="X460" s="37"/>
      <c r="Y460" s="308"/>
      <c r="Z460" s="308"/>
    </row>
    <row r="461" spans="1:53" x14ac:dyDescent="0.2">
      <c r="A461" s="324"/>
      <c r="B461" s="324"/>
      <c r="C461" s="324"/>
      <c r="D461" s="324"/>
      <c r="E461" s="324"/>
      <c r="F461" s="324"/>
      <c r="G461" s="324"/>
      <c r="H461" s="324"/>
      <c r="I461" s="324"/>
      <c r="J461" s="324"/>
      <c r="K461" s="324"/>
      <c r="L461" s="324"/>
      <c r="M461" s="366"/>
      <c r="N461" s="376" t="s">
        <v>621</v>
      </c>
      <c r="O461" s="342"/>
      <c r="P461" s="342"/>
      <c r="Q461" s="342"/>
      <c r="R461" s="342"/>
      <c r="S461" s="342"/>
      <c r="T461" s="330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18800.012345498686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18987.369999999992</v>
      </c>
      <c r="X461" s="37"/>
      <c r="Y461" s="308"/>
      <c r="Z461" s="308"/>
    </row>
    <row r="462" spans="1:53" x14ac:dyDescent="0.2">
      <c r="A462" s="324"/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4"/>
      <c r="M462" s="366"/>
      <c r="N462" s="376" t="s">
        <v>622</v>
      </c>
      <c r="O462" s="342"/>
      <c r="P462" s="342"/>
      <c r="Q462" s="342"/>
      <c r="R462" s="342"/>
      <c r="S462" s="342"/>
      <c r="T462" s="330"/>
      <c r="U462" s="37" t="s">
        <v>623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33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33</v>
      </c>
      <c r="X462" s="37"/>
      <c r="Y462" s="308"/>
      <c r="Z462" s="308"/>
    </row>
    <row r="463" spans="1:53" x14ac:dyDescent="0.2">
      <c r="A463" s="324"/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66"/>
      <c r="N463" s="376" t="s">
        <v>624</v>
      </c>
      <c r="O463" s="342"/>
      <c r="P463" s="342"/>
      <c r="Q463" s="342"/>
      <c r="R463" s="342"/>
      <c r="S463" s="342"/>
      <c r="T463" s="330"/>
      <c r="U463" s="37" t="s">
        <v>65</v>
      </c>
      <c r="V463" s="307">
        <f>GrossWeightTotal+PalletQtyTotal*25</f>
        <v>19625.012345498686</v>
      </c>
      <c r="W463" s="307">
        <f>GrossWeightTotalR+PalletQtyTotalR*25</f>
        <v>19812.369999999992</v>
      </c>
      <c r="X463" s="37"/>
      <c r="Y463" s="308"/>
      <c r="Z463" s="308"/>
    </row>
    <row r="464" spans="1:53" x14ac:dyDescent="0.2">
      <c r="A464" s="324"/>
      <c r="B464" s="324"/>
      <c r="C464" s="324"/>
      <c r="D464" s="324"/>
      <c r="E464" s="324"/>
      <c r="F464" s="324"/>
      <c r="G464" s="324"/>
      <c r="H464" s="324"/>
      <c r="I464" s="324"/>
      <c r="J464" s="324"/>
      <c r="K464" s="324"/>
      <c r="L464" s="324"/>
      <c r="M464" s="366"/>
      <c r="N464" s="376" t="s">
        <v>625</v>
      </c>
      <c r="O464" s="342"/>
      <c r="P464" s="342"/>
      <c r="Q464" s="342"/>
      <c r="R464" s="342"/>
      <c r="S464" s="342"/>
      <c r="T464" s="330"/>
      <c r="U464" s="37" t="s">
        <v>623</v>
      </c>
      <c r="V464" s="307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2995.2061273762429</v>
      </c>
      <c r="W464" s="307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3024</v>
      </c>
      <c r="X464" s="37"/>
      <c r="Y464" s="308"/>
      <c r="Z464" s="308"/>
    </row>
    <row r="465" spans="1:29" ht="14.25" customHeight="1" x14ac:dyDescent="0.2">
      <c r="A465" s="324"/>
      <c r="B465" s="324"/>
      <c r="C465" s="324"/>
      <c r="D465" s="324"/>
      <c r="E465" s="324"/>
      <c r="F465" s="324"/>
      <c r="G465" s="324"/>
      <c r="H465" s="324"/>
      <c r="I465" s="324"/>
      <c r="J465" s="324"/>
      <c r="K465" s="324"/>
      <c r="L465" s="324"/>
      <c r="M465" s="366"/>
      <c r="N465" s="376" t="s">
        <v>626</v>
      </c>
      <c r="O465" s="342"/>
      <c r="P465" s="342"/>
      <c r="Q465" s="342"/>
      <c r="R465" s="342"/>
      <c r="S465" s="342"/>
      <c r="T465" s="330"/>
      <c r="U465" s="39" t="s">
        <v>627</v>
      </c>
      <c r="V465" s="37"/>
      <c r="W465" s="37"/>
      <c r="X465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36.805609999999994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628</v>
      </c>
      <c r="B467" s="298" t="s">
        <v>59</v>
      </c>
      <c r="C467" s="320" t="s">
        <v>93</v>
      </c>
      <c r="D467" s="327"/>
      <c r="E467" s="327"/>
      <c r="F467" s="321"/>
      <c r="G467" s="320" t="s">
        <v>239</v>
      </c>
      <c r="H467" s="327"/>
      <c r="I467" s="327"/>
      <c r="J467" s="327"/>
      <c r="K467" s="327"/>
      <c r="L467" s="327"/>
      <c r="M467" s="321"/>
      <c r="N467" s="320" t="s">
        <v>430</v>
      </c>
      <c r="O467" s="321"/>
      <c r="P467" s="320" t="s">
        <v>477</v>
      </c>
      <c r="Q467" s="321"/>
      <c r="R467" s="298" t="s">
        <v>547</v>
      </c>
      <c r="S467" s="320" t="s">
        <v>589</v>
      </c>
      <c r="T467" s="321"/>
      <c r="U467" s="299"/>
      <c r="Z467" s="52"/>
      <c r="AC467" s="299"/>
    </row>
    <row r="468" spans="1:29" ht="14.25" customHeight="1" thickTop="1" x14ac:dyDescent="0.2">
      <c r="A468" s="626" t="s">
        <v>629</v>
      </c>
      <c r="B468" s="320" t="s">
        <v>59</v>
      </c>
      <c r="C468" s="320" t="s">
        <v>94</v>
      </c>
      <c r="D468" s="320" t="s">
        <v>102</v>
      </c>
      <c r="E468" s="320" t="s">
        <v>93</v>
      </c>
      <c r="F468" s="320" t="s">
        <v>232</v>
      </c>
      <c r="G468" s="320" t="s">
        <v>240</v>
      </c>
      <c r="H468" s="320" t="s">
        <v>247</v>
      </c>
      <c r="I468" s="320" t="s">
        <v>264</v>
      </c>
      <c r="J468" s="320" t="s">
        <v>322</v>
      </c>
      <c r="K468" s="299"/>
      <c r="L468" s="320" t="s">
        <v>398</v>
      </c>
      <c r="M468" s="320" t="s">
        <v>416</v>
      </c>
      <c r="N468" s="320" t="s">
        <v>431</v>
      </c>
      <c r="O468" s="320" t="s">
        <v>454</v>
      </c>
      <c r="P468" s="320" t="s">
        <v>478</v>
      </c>
      <c r="Q468" s="320" t="s">
        <v>525</v>
      </c>
      <c r="R468" s="320" t="s">
        <v>547</v>
      </c>
      <c r="S468" s="320" t="s">
        <v>590</v>
      </c>
      <c r="T468" s="320" t="s">
        <v>615</v>
      </c>
      <c r="U468" s="299"/>
      <c r="Z468" s="52"/>
      <c r="AC468" s="299"/>
    </row>
    <row r="469" spans="1:29" ht="13.5" customHeight="1" thickBot="1" x14ac:dyDescent="0.25">
      <c r="A469" s="627"/>
      <c r="B469" s="328"/>
      <c r="C469" s="328"/>
      <c r="D469" s="328"/>
      <c r="E469" s="328"/>
      <c r="F469" s="328"/>
      <c r="G469" s="328"/>
      <c r="H469" s="328"/>
      <c r="I469" s="328"/>
      <c r="J469" s="328"/>
      <c r="K469" s="299"/>
      <c r="L469" s="328"/>
      <c r="M469" s="328"/>
      <c r="N469" s="328"/>
      <c r="O469" s="328"/>
      <c r="P469" s="328"/>
      <c r="Q469" s="328"/>
      <c r="R469" s="328"/>
      <c r="S469" s="328"/>
      <c r="T469" s="328"/>
      <c r="U469" s="299"/>
      <c r="Z469" s="52"/>
      <c r="AC469" s="299"/>
    </row>
    <row r="470" spans="1:29" ht="18" customHeight="1" thickTop="1" thickBot="1" x14ac:dyDescent="0.25">
      <c r="A470" s="40" t="s">
        <v>630</v>
      </c>
      <c r="B470" s="46">
        <f>IFERROR(W22*1,"0")+IFERROR(W26*1,"0")+IFERROR(W27*1,"0")+IFERROR(W28*1,"0")+IFERROR(W29*1,"0")+IFERROR(W30*1,"0")+IFERROR(W31*1,"0")+IFERROR(W35*1,"0")+IFERROR(W39*1,"0")+IFERROR(W43*1,"0")</f>
        <v>7.2</v>
      </c>
      <c r="C470" s="46">
        <f>IFERROR(W49*1,"0")+IFERROR(W50*1,"0")</f>
        <v>288.89999999999998</v>
      </c>
      <c r="D470" s="46">
        <f>IFERROR(W55*1,"0")+IFERROR(W56*1,"0")+IFERROR(W57*1,"0")+IFERROR(W58*1,"0")</f>
        <v>740.7</v>
      </c>
      <c r="E47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1189.7</v>
      </c>
      <c r="F470" s="46">
        <f>IFERROR(W128*1,"0")+IFERROR(W129*1,"0")+IFERROR(W130*1,"0")</f>
        <v>221.39999999999998</v>
      </c>
      <c r="G470" s="46">
        <f>IFERROR(W136*1,"0")+IFERROR(W137*1,"0")+IFERROR(W138*1,"0")</f>
        <v>0</v>
      </c>
      <c r="H470" s="46">
        <f>IFERROR(W143*1,"0")+IFERROR(W144*1,"0")+IFERROR(W145*1,"0")+IFERROR(W146*1,"0")+IFERROR(W147*1,"0")+IFERROR(W148*1,"0")+IFERROR(W149*1,"0")+IFERROR(W150*1,"0")</f>
        <v>422.1</v>
      </c>
      <c r="I470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2295.6</v>
      </c>
      <c r="J470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593.4</v>
      </c>
      <c r="K470" s="299"/>
      <c r="L470" s="46">
        <f>IFERROR(W255*1,"0")+IFERROR(W256*1,"0")+IFERROR(W257*1,"0")+IFERROR(W258*1,"0")+IFERROR(W259*1,"0")+IFERROR(W260*1,"0")+IFERROR(W261*1,"0")+IFERROR(W265*1,"0")+IFERROR(W266*1,"0")</f>
        <v>86.4</v>
      </c>
      <c r="M470" s="46">
        <f>IFERROR(W271*1,"0")+IFERROR(W275*1,"0")+IFERROR(W276*1,"0")+IFERROR(W277*1,"0")+IFERROR(W281*1,"0")+IFERROR(W285*1,"0")</f>
        <v>1379.0400000000002</v>
      </c>
      <c r="N470" s="46">
        <f>IFERROR(W291*1,"0")+IFERROR(W292*1,"0")+IFERROR(W293*1,"0")+IFERROR(W294*1,"0")+IFERROR(W295*1,"0")+IFERROR(W296*1,"0")+IFERROR(W297*1,"0")+IFERROR(W298*1,"0")+IFERROR(W302*1,"0")+IFERROR(W303*1,"0")+IFERROR(W307*1,"0")+IFERROR(W311*1,"0")</f>
        <v>8462.6</v>
      </c>
      <c r="O470" s="46">
        <f>IFERROR(W316*1,"0")+IFERROR(W317*1,"0")+IFERROR(W318*1,"0")+IFERROR(W319*1,"0")+IFERROR(W323*1,"0")+IFERROR(W324*1,"0")+IFERROR(W328*1,"0")+IFERROR(W329*1,"0")+IFERROR(W330*1,"0")+IFERROR(W331*1,"0")+IFERROR(W335*1,"0")</f>
        <v>72</v>
      </c>
      <c r="P470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191.22000000000003</v>
      </c>
      <c r="Q470" s="46">
        <f>IFERROR(W378*1,"0")+IFERROR(W379*1,"0")+IFERROR(W383*1,"0")+IFERROR(W384*1,"0")+IFERROR(W385*1,"0")+IFERROR(W386*1,"0")+IFERROR(W387*1,"0")+IFERROR(W388*1,"0")+IFERROR(W389*1,"0")+IFERROR(W393*1,"0")</f>
        <v>32</v>
      </c>
      <c r="R470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903.12000000000012</v>
      </c>
      <c r="S470" s="46">
        <f>IFERROR(W432*1,"0")+IFERROR(W433*1,"0")+IFERROR(W437*1,"0")+IFERROR(W438*1,"0")+IFERROR(W442*1,"0")+IFERROR(W443*1,"0")+IFERROR(W447*1,"0")+IFERROR(W448*1,"0")</f>
        <v>66</v>
      </c>
      <c r="T470" s="46">
        <f>IFERROR(W453*1,"0")+IFERROR(W457*1,"0")</f>
        <v>1045.2</v>
      </c>
      <c r="U470" s="299"/>
      <c r="Z470" s="52"/>
      <c r="AC470" s="299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465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A359:M360"/>
    <mergeCell ref="N245:T245"/>
    <mergeCell ref="A36:M37"/>
    <mergeCell ref="A133:X133"/>
    <mergeCell ref="A264:X264"/>
    <mergeCell ref="D357:E357"/>
    <mergeCell ref="D160:E160"/>
    <mergeCell ref="A235:X235"/>
    <mergeCell ref="N165:R165"/>
    <mergeCell ref="D350:E350"/>
    <mergeCell ref="A251:M252"/>
    <mergeCell ref="A44:M45"/>
    <mergeCell ref="N299:T299"/>
    <mergeCell ref="N99:R99"/>
    <mergeCell ref="N74:R74"/>
    <mergeCell ref="N145:R145"/>
    <mergeCell ref="N316:R316"/>
    <mergeCell ref="A339:X339"/>
    <mergeCell ref="D201:E201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A377:X377"/>
    <mergeCell ref="D351:E351"/>
    <mergeCell ref="N268:T268"/>
    <mergeCell ref="D411:E411"/>
    <mergeCell ref="N395:T395"/>
    <mergeCell ref="N147:R147"/>
    <mergeCell ref="A223:M224"/>
    <mergeCell ref="N64:R64"/>
    <mergeCell ref="N120:R120"/>
    <mergeCell ref="N191:R191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D442:E442"/>
    <mergeCell ref="N408:T408"/>
    <mergeCell ref="D379:E379"/>
    <mergeCell ref="N423:T423"/>
    <mergeCell ref="N422:T422"/>
    <mergeCell ref="D406:E406"/>
    <mergeCell ref="N216:T216"/>
    <mergeCell ref="N343:T343"/>
    <mergeCell ref="A306:X306"/>
    <mergeCell ref="N176:R176"/>
    <mergeCell ref="N347:R347"/>
    <mergeCell ref="N412:R412"/>
    <mergeCell ref="N193:T193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D302:E302"/>
    <mergeCell ref="N100:R100"/>
    <mergeCell ref="A54:X54"/>
    <mergeCell ref="N271:R271"/>
    <mergeCell ref="N94:R94"/>
    <mergeCell ref="N60:T60"/>
    <mergeCell ref="D208:E208"/>
    <mergeCell ref="AA17:AC18"/>
    <mergeCell ref="N279:T279"/>
    <mergeCell ref="N124:T124"/>
    <mergeCell ref="A154:X154"/>
    <mergeCell ref="N360:T360"/>
    <mergeCell ref="N45:T45"/>
    <mergeCell ref="N426:R426"/>
    <mergeCell ref="N364:R364"/>
    <mergeCell ref="N220:R220"/>
    <mergeCell ref="D236:E236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N144:R144"/>
    <mergeCell ref="D187:E187"/>
    <mergeCell ref="A196:X196"/>
    <mergeCell ref="N302:R302"/>
    <mergeCell ref="D174:E174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D8:L8"/>
    <mergeCell ref="N402:R402"/>
    <mergeCell ref="D122:E122"/>
    <mergeCell ref="N352:R352"/>
    <mergeCell ref="D250:E250"/>
    <mergeCell ref="N50:R50"/>
    <mergeCell ref="N362:R362"/>
    <mergeCell ref="D259:E259"/>
    <mergeCell ref="N349:R349"/>
    <mergeCell ref="D28:E28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D432:E432"/>
    <mergeCell ref="A441:X441"/>
    <mergeCell ref="D55:E55"/>
    <mergeCell ref="N447:R447"/>
    <mergeCell ref="D260:E260"/>
    <mergeCell ref="D453:E453"/>
    <mergeCell ref="A6:C6"/>
    <mergeCell ref="D113:E113"/>
    <mergeCell ref="A245:M246"/>
    <mergeCell ref="N411:R411"/>
    <mergeCell ref="D448:E448"/>
    <mergeCell ref="N437:R437"/>
    <mergeCell ref="D9:E9"/>
    <mergeCell ref="F9:G9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I17:I18"/>
    <mergeCell ref="N212:T212"/>
    <mergeCell ref="T12:U12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D261:E261"/>
    <mergeCell ref="N367:T367"/>
    <mergeCell ref="A25:X25"/>
    <mergeCell ref="D388:E388"/>
    <mergeCell ref="N158:T158"/>
    <mergeCell ref="A370:M371"/>
    <mergeCell ref="D180:E180"/>
    <mergeCell ref="A127:X127"/>
    <mergeCell ref="N224:T224"/>
    <mergeCell ref="D167:E167"/>
    <mergeCell ref="N251:T251"/>
    <mergeCell ref="N189:T189"/>
    <mergeCell ref="D161:E161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D130:E130"/>
    <mergeCell ref="A34:X34"/>
    <mergeCell ref="D68:E68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N414:T414"/>
    <mergeCell ref="A374:M375"/>
    <mergeCell ref="A436:X436"/>
    <mergeCell ref="E468:E469"/>
    <mergeCell ref="N460:T460"/>
    <mergeCell ref="D348:E348"/>
    <mergeCell ref="N467:O467"/>
    <mergeCell ref="N448:R448"/>
    <mergeCell ref="N202:R202"/>
    <mergeCell ref="N258:R258"/>
    <mergeCell ref="A270:X270"/>
    <mergeCell ref="N329:R329"/>
    <mergeCell ref="N272:T272"/>
    <mergeCell ref="D335:E335"/>
    <mergeCell ref="D89:E89"/>
    <mergeCell ref="A9:C9"/>
    <mergeCell ref="D58:E58"/>
    <mergeCell ref="O12:P12"/>
    <mergeCell ref="M17:M18"/>
    <mergeCell ref="N230:R230"/>
    <mergeCell ref="D399:E399"/>
    <mergeCell ref="A334:X334"/>
    <mergeCell ref="D295:E295"/>
    <mergeCell ref="D178:E178"/>
    <mergeCell ref="N26:R26"/>
    <mergeCell ref="D172:E172"/>
    <mergeCell ref="N168:R168"/>
    <mergeCell ref="A368:X368"/>
    <mergeCell ref="N89:R89"/>
    <mergeCell ref="N260:R260"/>
    <mergeCell ref="D347:E347"/>
    <mergeCell ref="N320:T320"/>
    <mergeCell ref="D341:E341"/>
    <mergeCell ref="O11:P11"/>
    <mergeCell ref="N149:R149"/>
    <mergeCell ref="N205:R205"/>
    <mergeCell ref="D30:E30"/>
    <mergeCell ref="N128:R128"/>
    <mergeCell ref="N331:R331"/>
    <mergeCell ref="D203:E203"/>
    <mergeCell ref="A380:M381"/>
    <mergeCell ref="N421:R421"/>
    <mergeCell ref="N187:R187"/>
    <mergeCell ref="D418:E41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215:R215"/>
    <mergeCell ref="D112:E112"/>
    <mergeCell ref="D56:E56"/>
    <mergeCell ref="D176:E176"/>
    <mergeCell ref="D114:E114"/>
    <mergeCell ref="D285:E285"/>
    <mergeCell ref="D39:E3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181:E181"/>
    <mergeCell ref="N252:T252"/>
    <mergeCell ref="N123:R123"/>
    <mergeCell ref="D64:E64"/>
    <mergeCell ref="N170:T170"/>
    <mergeCell ref="N157:T157"/>
    <mergeCell ref="N262:T262"/>
    <mergeCell ref="N108:R108"/>
    <mergeCell ref="N95:R95"/>
    <mergeCell ref="N70:R70"/>
    <mergeCell ref="N266:R266"/>
    <mergeCell ref="D138:E138"/>
    <mergeCell ref="D386:E386"/>
    <mergeCell ref="N286:T286"/>
    <mergeCell ref="N67:R67"/>
    <mergeCell ref="N131:T131"/>
    <mergeCell ref="N303:R303"/>
    <mergeCell ref="N223:T22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D298:E298"/>
    <mergeCell ref="N391:T391"/>
    <mergeCell ref="D412:E412"/>
    <mergeCell ref="N462:T462"/>
    <mergeCell ref="D362:E362"/>
    <mergeCell ref="A431:X431"/>
    <mergeCell ref="D349:E349"/>
    <mergeCell ref="N455:T455"/>
    <mergeCell ref="A460:M465"/>
    <mergeCell ref="N393:R393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207:E207"/>
    <mergeCell ref="D256:E256"/>
    <mergeCell ref="D383:E383"/>
    <mergeCell ref="H10:L10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A241:X241"/>
    <mergeCell ref="N281:R281"/>
    <mergeCell ref="N59:T59"/>
    <mergeCell ref="G17:G18"/>
    <mergeCell ref="A218:X218"/>
    <mergeCell ref="A345:X345"/>
    <mergeCell ref="N413:T413"/>
    <mergeCell ref="A169:M170"/>
    <mergeCell ref="A46:X46"/>
    <mergeCell ref="N66:R66"/>
    <mergeCell ref="N351:R351"/>
    <mergeCell ref="A105:X105"/>
    <mergeCell ref="A376:X376"/>
    <mergeCell ref="A162:M163"/>
    <mergeCell ref="A233:M234"/>
    <mergeCell ref="N130:R130"/>
    <mergeCell ref="N68:R68"/>
    <mergeCell ref="N295:R295"/>
    <mergeCell ref="D136:E136"/>
    <mergeCell ref="N401:R401"/>
    <mergeCell ref="A392:X392"/>
    <mergeCell ref="D393:E393"/>
    <mergeCell ref="N256:R256"/>
    <mergeCell ref="A212:M213"/>
    <mergeCell ref="D128:E128"/>
    <mergeCell ref="N109:R109"/>
    <mergeCell ref="D202:E202"/>
    <mergeCell ref="N468:N469"/>
    <mergeCell ref="N116:T116"/>
    <mergeCell ref="N183:R183"/>
    <mergeCell ref="D447:E447"/>
    <mergeCell ref="D257:E257"/>
    <mergeCell ref="N341:R341"/>
    <mergeCell ref="D384:E384"/>
    <mergeCell ref="N434:T434"/>
    <mergeCell ref="N428:T428"/>
    <mergeCell ref="D150:E150"/>
    <mergeCell ref="A159:X159"/>
    <mergeCell ref="N305:T305"/>
    <mergeCell ref="C468:C469"/>
    <mergeCell ref="A452:X452"/>
    <mergeCell ref="N206:R206"/>
    <mergeCell ref="D222:E222"/>
    <mergeCell ref="N416:R416"/>
    <mergeCell ref="N432:R432"/>
    <mergeCell ref="D468:D469"/>
    <mergeCell ref="D420:E420"/>
    <mergeCell ref="D373:E373"/>
    <mergeCell ref="A382:X382"/>
    <mergeCell ref="A116:M117"/>
    <mergeCell ref="N348:R348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N217:T217"/>
    <mergeCell ref="N276:R276"/>
    <mergeCell ref="N43:R43"/>
    <mergeCell ref="A301:X301"/>
    <mergeCell ref="D86:E86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N444:T444"/>
    <mergeCell ref="N442:R442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465:T465"/>
    <mergeCell ref="N319:R319"/>
    <mergeCell ref="N366:T366"/>
    <mergeCell ref="D265:E265"/>
    <mergeCell ref="N420:R420"/>
    <mergeCell ref="A410:X410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D107:E107"/>
    <mergeCell ref="N213:T213"/>
    <mergeCell ref="N136:R136"/>
    <mergeCell ref="N185:R185"/>
    <mergeCell ref="A13:L13"/>
    <mergeCell ref="A19:X19"/>
    <mergeCell ref="J9:L9"/>
    <mergeCell ref="R5:S5"/>
    <mergeCell ref="A8:C8"/>
    <mergeCell ref="A10:C10"/>
    <mergeCell ref="F5:G5"/>
    <mergeCell ref="A14:L14"/>
    <mergeCell ref="A47:X47"/>
    <mergeCell ref="D175:E175"/>
    <mergeCell ref="T11:U11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90:X190"/>
    <mergeCell ref="N81:T81"/>
    <mergeCell ref="D102:E102"/>
    <mergeCell ref="N88:R88"/>
    <mergeCell ref="N152:T152"/>
    <mergeCell ref="N259:R259"/>
    <mergeCell ref="A413:M414"/>
    <mergeCell ref="N72:R72"/>
    <mergeCell ref="A322:X322"/>
    <mergeCell ref="A394:M395"/>
    <mergeCell ref="D405:E405"/>
    <mergeCell ref="A312:M313"/>
    <mergeCell ref="D221:E221"/>
    <mergeCell ref="A134:X134"/>
    <mergeCell ref="A142:X142"/>
    <mergeCell ref="N427:T427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D121:E121"/>
    <mergeCell ref="D192:E192"/>
    <mergeCell ref="N33:T33"/>
    <mergeCell ref="D29:E29"/>
    <mergeCell ref="N52:T52"/>
    <mergeCell ref="N107:R107"/>
    <mergeCell ref="N114:R114"/>
    <mergeCell ref="N35:R35"/>
    <mergeCell ref="N273:T273"/>
    <mergeCell ref="D294:E294"/>
    <mergeCell ref="D215:E215"/>
    <mergeCell ref="A290:X290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N163:T163"/>
    <mergeCell ref="D355:E355"/>
    <mergeCell ref="D293:E293"/>
    <mergeCell ref="A247:X247"/>
    <mergeCell ref="D97:E97"/>
    <mergeCell ref="N180:R180"/>
    <mergeCell ref="N374:T374"/>
    <mergeCell ref="N140:T140"/>
    <mergeCell ref="N182:R182"/>
    <mergeCell ref="A439:M440"/>
    <mergeCell ref="D184:E184"/>
    <mergeCell ref="N84:R84"/>
    <mergeCell ref="N249:R249"/>
    <mergeCell ref="N169:T169"/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2"/>
    </row>
    <row r="3" spans="2:8" x14ac:dyDescent="0.2">
      <c r="B3" s="47" t="s">
        <v>632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633</v>
      </c>
      <c r="D6" s="47" t="s">
        <v>634</v>
      </c>
      <c r="E6" s="47"/>
    </row>
    <row r="7" spans="2:8" x14ac:dyDescent="0.2">
      <c r="B7" s="47" t="s">
        <v>635</v>
      </c>
      <c r="C7" s="47" t="s">
        <v>636</v>
      </c>
      <c r="D7" s="47" t="s">
        <v>637</v>
      </c>
      <c r="E7" s="47"/>
    </row>
    <row r="9" spans="2:8" x14ac:dyDescent="0.2">
      <c r="B9" s="47" t="s">
        <v>638</v>
      </c>
      <c r="C9" s="47" t="s">
        <v>633</v>
      </c>
      <c r="D9" s="47"/>
      <c r="E9" s="47"/>
    </row>
    <row r="11" spans="2:8" x14ac:dyDescent="0.2">
      <c r="B11" s="47" t="s">
        <v>639</v>
      </c>
      <c r="C11" s="47" t="s">
        <v>636</v>
      </c>
      <c r="D11" s="47"/>
      <c r="E11" s="47"/>
    </row>
    <row r="13" spans="2:8" x14ac:dyDescent="0.2">
      <c r="B13" s="47" t="s">
        <v>640</v>
      </c>
      <c r="C13" s="47"/>
      <c r="D13" s="47"/>
      <c r="E13" s="47"/>
    </row>
    <row r="14" spans="2:8" x14ac:dyDescent="0.2">
      <c r="B14" s="47" t="s">
        <v>641</v>
      </c>
      <c r="C14" s="47"/>
      <c r="D14" s="47"/>
      <c r="E14" s="47"/>
    </row>
    <row r="15" spans="2:8" x14ac:dyDescent="0.2">
      <c r="B15" s="47" t="s">
        <v>642</v>
      </c>
      <c r="C15" s="47"/>
      <c r="D15" s="47"/>
      <c r="E15" s="47"/>
    </row>
    <row r="16" spans="2:8" x14ac:dyDescent="0.2">
      <c r="B16" s="47" t="s">
        <v>643</v>
      </c>
      <c r="C16" s="47"/>
      <c r="D16" s="47"/>
      <c r="E16" s="47"/>
    </row>
    <row r="17" spans="2:5" x14ac:dyDescent="0.2">
      <c r="B17" s="47" t="s">
        <v>644</v>
      </c>
      <c r="C17" s="47"/>
      <c r="D17" s="47"/>
      <c r="E17" s="47"/>
    </row>
    <row r="18" spans="2:5" x14ac:dyDescent="0.2">
      <c r="B18" s="47" t="s">
        <v>645</v>
      </c>
      <c r="C18" s="47"/>
      <c r="D18" s="47"/>
      <c r="E18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2023-10-27T09:41:31Z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