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5" i="1"/>
  <c r="V454" i="1"/>
  <c r="W453" i="1"/>
  <c r="N453" i="1"/>
  <c r="V450" i="1"/>
  <c r="V449" i="1"/>
  <c r="W448" i="1"/>
  <c r="X448" i="1" s="1"/>
  <c r="W447" i="1"/>
  <c r="V445" i="1"/>
  <c r="V444" i="1"/>
  <c r="W443" i="1"/>
  <c r="X442" i="1"/>
  <c r="W442" i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X425" i="1" s="1"/>
  <c r="X427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V414" i="1"/>
  <c r="V413" i="1"/>
  <c r="W412" i="1"/>
  <c r="X412" i="1" s="1"/>
  <c r="N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W380" i="1" s="1"/>
  <c r="N378" i="1"/>
  <c r="V375" i="1"/>
  <c r="V374" i="1"/>
  <c r="W373" i="1"/>
  <c r="V371" i="1"/>
  <c r="V370" i="1"/>
  <c r="W369" i="1"/>
  <c r="W371" i="1" s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W332" i="1" s="1"/>
  <c r="N328" i="1"/>
  <c r="V326" i="1"/>
  <c r="V325" i="1"/>
  <c r="X324" i="1"/>
  <c r="W324" i="1"/>
  <c r="N324" i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V313" i="1"/>
  <c r="V312" i="1"/>
  <c r="W311" i="1"/>
  <c r="W313" i="1" s="1"/>
  <c r="N311" i="1"/>
  <c r="V309" i="1"/>
  <c r="V308" i="1"/>
  <c r="W307" i="1"/>
  <c r="W309" i="1" s="1"/>
  <c r="N307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X275" i="1" s="1"/>
  <c r="N275" i="1"/>
  <c r="V273" i="1"/>
  <c r="V272" i="1"/>
  <c r="W271" i="1"/>
  <c r="W272" i="1" s="1"/>
  <c r="N271" i="1"/>
  <c r="V268" i="1"/>
  <c r="V267" i="1"/>
  <c r="W266" i="1"/>
  <c r="X266" i="1" s="1"/>
  <c r="N266" i="1"/>
  <c r="W265" i="1"/>
  <c r="W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W257" i="1"/>
  <c r="X257" i="1" s="1"/>
  <c r="N257" i="1"/>
  <c r="W256" i="1"/>
  <c r="X256" i="1" s="1"/>
  <c r="N256" i="1"/>
  <c r="W255" i="1"/>
  <c r="X255" i="1" s="1"/>
  <c r="N255" i="1"/>
  <c r="V252" i="1"/>
  <c r="V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X244" i="1"/>
  <c r="W244" i="1"/>
  <c r="N244" i="1"/>
  <c r="W243" i="1"/>
  <c r="X243" i="1" s="1"/>
  <c r="W242" i="1"/>
  <c r="V240" i="1"/>
  <c r="V239" i="1"/>
  <c r="W238" i="1"/>
  <c r="X238" i="1" s="1"/>
  <c r="N238" i="1"/>
  <c r="W237" i="1"/>
  <c r="X237" i="1" s="1"/>
  <c r="N237" i="1"/>
  <c r="W236" i="1"/>
  <c r="W240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7" i="1"/>
  <c r="V216" i="1"/>
  <c r="W215" i="1"/>
  <c r="N215" i="1"/>
  <c r="V213" i="1"/>
  <c r="V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W197" i="1"/>
  <c r="N197" i="1"/>
  <c r="V194" i="1"/>
  <c r="V193" i="1"/>
  <c r="W192" i="1"/>
  <c r="X192" i="1" s="1"/>
  <c r="N192" i="1"/>
  <c r="W191" i="1"/>
  <c r="W193" i="1" s="1"/>
  <c r="N191" i="1"/>
  <c r="V189" i="1"/>
  <c r="V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H470" i="1" s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W131" i="1" s="1"/>
  <c r="N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W107" i="1"/>
  <c r="X107" i="1" s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91" i="1" l="1"/>
  <c r="W103" i="1"/>
  <c r="W444" i="1"/>
  <c r="X444" i="1"/>
  <c r="X443" i="1"/>
  <c r="V463" i="1"/>
  <c r="W445" i="1"/>
  <c r="X278" i="1"/>
  <c r="X251" i="1"/>
  <c r="X233" i="1"/>
  <c r="V460" i="1"/>
  <c r="W32" i="1"/>
  <c r="W124" i="1"/>
  <c r="X271" i="1"/>
  <c r="X272" i="1" s="1"/>
  <c r="X307" i="1"/>
  <c r="X308" i="1" s="1"/>
  <c r="W308" i="1"/>
  <c r="X311" i="1"/>
  <c r="X312" i="1" s="1"/>
  <c r="W312" i="1"/>
  <c r="X320" i="1"/>
  <c r="W435" i="1"/>
  <c r="X59" i="1"/>
  <c r="X262" i="1"/>
  <c r="W239" i="1"/>
  <c r="X359" i="1"/>
  <c r="X390" i="1"/>
  <c r="X22" i="1"/>
  <c r="X23" i="1" s="1"/>
  <c r="X26" i="1"/>
  <c r="X32" i="1" s="1"/>
  <c r="X93" i="1"/>
  <c r="X103" i="1" s="1"/>
  <c r="W116" i="1"/>
  <c r="G470" i="1"/>
  <c r="X160" i="1"/>
  <c r="X162" i="1" s="1"/>
  <c r="W170" i="1"/>
  <c r="X191" i="1"/>
  <c r="X193" i="1" s="1"/>
  <c r="X236" i="1"/>
  <c r="X239" i="1" s="1"/>
  <c r="W320" i="1"/>
  <c r="X328" i="1"/>
  <c r="X332" i="1" s="1"/>
  <c r="W359" i="1"/>
  <c r="X369" i="1"/>
  <c r="X370" i="1" s="1"/>
  <c r="W370" i="1"/>
  <c r="W423" i="1"/>
  <c r="W422" i="1"/>
  <c r="X432" i="1"/>
  <c r="X434" i="1" s="1"/>
  <c r="W434" i="1"/>
  <c r="X80" i="1"/>
  <c r="X116" i="1"/>
  <c r="F9" i="1"/>
  <c r="J9" i="1"/>
  <c r="F10" i="1"/>
  <c r="W33" i="1"/>
  <c r="W37" i="1"/>
  <c r="W41" i="1"/>
  <c r="W45" i="1"/>
  <c r="W51" i="1"/>
  <c r="W60" i="1"/>
  <c r="W80" i="1"/>
  <c r="W90" i="1"/>
  <c r="W104" i="1"/>
  <c r="W117" i="1"/>
  <c r="W125" i="1"/>
  <c r="W132" i="1"/>
  <c r="W140" i="1"/>
  <c r="W151" i="1"/>
  <c r="W158" i="1"/>
  <c r="W163" i="1"/>
  <c r="W169" i="1"/>
  <c r="X188" i="1"/>
  <c r="W213" i="1"/>
  <c r="W216" i="1"/>
  <c r="X215" i="1"/>
  <c r="X216" i="1" s="1"/>
  <c r="W217" i="1"/>
  <c r="W224" i="1"/>
  <c r="X219" i="1"/>
  <c r="X223" i="1" s="1"/>
  <c r="W223" i="1"/>
  <c r="W246" i="1"/>
  <c r="X242" i="1"/>
  <c r="X245" i="1" s="1"/>
  <c r="W245" i="1"/>
  <c r="W333" i="1"/>
  <c r="W336" i="1"/>
  <c r="X335" i="1"/>
  <c r="X336" i="1" s="1"/>
  <c r="W337" i="1"/>
  <c r="P470" i="1"/>
  <c r="W344" i="1"/>
  <c r="X341" i="1"/>
  <c r="X343" i="1" s="1"/>
  <c r="W343" i="1"/>
  <c r="W391" i="1"/>
  <c r="W394" i="1"/>
  <c r="X393" i="1"/>
  <c r="X394" i="1" s="1"/>
  <c r="W395" i="1"/>
  <c r="R470" i="1"/>
  <c r="W408" i="1"/>
  <c r="X399" i="1"/>
  <c r="X408" i="1" s="1"/>
  <c r="W409" i="1"/>
  <c r="W414" i="1"/>
  <c r="X411" i="1"/>
  <c r="X413" i="1" s="1"/>
  <c r="W413" i="1"/>
  <c r="F470" i="1"/>
  <c r="O470" i="1"/>
  <c r="H9" i="1"/>
  <c r="W462" i="1"/>
  <c r="W461" i="1"/>
  <c r="V464" i="1"/>
  <c r="W24" i="1"/>
  <c r="X35" i="1"/>
  <c r="X36" i="1" s="1"/>
  <c r="X39" i="1"/>
  <c r="X40" i="1" s="1"/>
  <c r="X43" i="1"/>
  <c r="X44" i="1" s="1"/>
  <c r="X49" i="1"/>
  <c r="X51" i="1" s="1"/>
  <c r="W52" i="1"/>
  <c r="D470" i="1"/>
  <c r="W59" i="1"/>
  <c r="E470" i="1"/>
  <c r="W81" i="1"/>
  <c r="X83" i="1"/>
  <c r="X90" i="1" s="1"/>
  <c r="X119" i="1"/>
  <c r="X124" i="1" s="1"/>
  <c r="X128" i="1"/>
  <c r="X131" i="1" s="1"/>
  <c r="X136" i="1"/>
  <c r="X139" i="1" s="1"/>
  <c r="W139" i="1"/>
  <c r="X143" i="1"/>
  <c r="X151" i="1" s="1"/>
  <c r="W152" i="1"/>
  <c r="I470" i="1"/>
  <c r="W157" i="1"/>
  <c r="X165" i="1"/>
  <c r="X169" i="1" s="1"/>
  <c r="W189" i="1"/>
  <c r="W188" i="1"/>
  <c r="W194" i="1"/>
  <c r="W212" i="1"/>
  <c r="X197" i="1"/>
  <c r="X212" i="1" s="1"/>
  <c r="W234" i="1"/>
  <c r="W233" i="1"/>
  <c r="W252" i="1"/>
  <c r="W251" i="1"/>
  <c r="W263" i="1"/>
  <c r="W268" i="1"/>
  <c r="X265" i="1"/>
  <c r="X267" i="1" s="1"/>
  <c r="M470" i="1"/>
  <c r="W278" i="1"/>
  <c r="W279" i="1"/>
  <c r="W282" i="1"/>
  <c r="X281" i="1"/>
  <c r="X282" i="1" s="1"/>
  <c r="W283" i="1"/>
  <c r="W286" i="1"/>
  <c r="X285" i="1"/>
  <c r="X286" i="1" s="1"/>
  <c r="W287" i="1"/>
  <c r="N470" i="1"/>
  <c r="W299" i="1"/>
  <c r="X291" i="1"/>
  <c r="X299" i="1" s="1"/>
  <c r="W300" i="1"/>
  <c r="W305" i="1"/>
  <c r="X302" i="1"/>
  <c r="X304" i="1" s="1"/>
  <c r="W321" i="1"/>
  <c r="W326" i="1"/>
  <c r="X323" i="1"/>
  <c r="X325" i="1" s="1"/>
  <c r="W325" i="1"/>
  <c r="W428" i="1"/>
  <c r="W439" i="1"/>
  <c r="X437" i="1"/>
  <c r="X439" i="1" s="1"/>
  <c r="W440" i="1"/>
  <c r="W450" i="1"/>
  <c r="T470" i="1"/>
  <c r="W454" i="1"/>
  <c r="X453" i="1"/>
  <c r="X454" i="1" s="1"/>
  <c r="W455" i="1"/>
  <c r="W458" i="1"/>
  <c r="X457" i="1"/>
  <c r="X458" i="1" s="1"/>
  <c r="W459" i="1"/>
  <c r="B470" i="1"/>
  <c r="J470" i="1"/>
  <c r="S470" i="1"/>
  <c r="L470" i="1"/>
  <c r="W262" i="1"/>
  <c r="W273" i="1"/>
  <c r="W360" i="1"/>
  <c r="W367" i="1"/>
  <c r="X362" i="1"/>
  <c r="X366" i="1" s="1"/>
  <c r="W366" i="1"/>
  <c r="W374" i="1"/>
  <c r="X373" i="1"/>
  <c r="X374" i="1" s="1"/>
  <c r="W375" i="1"/>
  <c r="W381" i="1"/>
  <c r="X378" i="1"/>
  <c r="X380" i="1" s="1"/>
  <c r="W390" i="1"/>
  <c r="X422" i="1"/>
  <c r="W427" i="1"/>
  <c r="W449" i="1"/>
  <c r="X447" i="1"/>
  <c r="X449" i="1" s="1"/>
  <c r="Q470" i="1"/>
  <c r="X465" i="1" l="1"/>
  <c r="W464" i="1"/>
  <c r="W460" i="1"/>
  <c r="W463" i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<sst xmlns="http://schemas.openxmlformats.org/spreadsheetml/2006/main" count="1923" uniqueCount="651">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</sst>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32" t="s">
        <v>0</v>
      </c>
      <c r="E1" s="310"/>
      <c r="F1" s="310"/>
      <c r="G1" s="12" t="s">
        <v>1</v>
      </c>
      <c r="H1" s="432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06" t="s">
        <v>8</v>
      </c>
      <c r="B5" s="342"/>
      <c r="C5" s="330"/>
      <c r="D5" s="559"/>
      <c r="E5" s="560"/>
      <c r="F5" s="369" t="s">
        <v>9</v>
      </c>
      <c r="G5" s="330"/>
      <c r="H5" s="559"/>
      <c r="I5" s="603"/>
      <c r="J5" s="603"/>
      <c r="K5" s="603"/>
      <c r="L5" s="560"/>
      <c r="N5" s="24" t="s">
        <v>10</v>
      </c>
      <c r="O5" s="355">
        <v>45229</v>
      </c>
      <c r="P5" s="356"/>
      <c r="R5" s="365" t="s">
        <v>11</v>
      </c>
      <c r="S5" s="366"/>
      <c r="T5" s="498" t="s">
        <v>12</v>
      </c>
      <c r="U5" s="356"/>
      <c r="Z5" s="51"/>
      <c r="AA5" s="51"/>
      <c r="AB5" s="51"/>
    </row>
    <row r="6" spans="1:29" s="303" customFormat="1" ht="24" customHeight="1" x14ac:dyDescent="0.2">
      <c r="A6" s="506" t="s">
        <v>13</v>
      </c>
      <c r="B6" s="342"/>
      <c r="C6" s="330"/>
      <c r="D6" s="397" t="s">
        <v>14</v>
      </c>
      <c r="E6" s="398"/>
      <c r="F6" s="398"/>
      <c r="G6" s="398"/>
      <c r="H6" s="398"/>
      <c r="I6" s="398"/>
      <c r="J6" s="398"/>
      <c r="K6" s="398"/>
      <c r="L6" s="356"/>
      <c r="N6" s="24" t="s">
        <v>15</v>
      </c>
      <c r="O6" s="547" t="str">
        <f>IF(O5=0," ",CHOOSE(WEEKDAY(O5,2),"Понедельник","Вторник","Среда","Четверг","Пятница","Суббота","Воскресенье"))</f>
        <v>Понедельник</v>
      </c>
      <c r="P6" s="319"/>
      <c r="R6" s="581" t="s">
        <v>16</v>
      </c>
      <c r="S6" s="366"/>
      <c r="T6" s="480" t="s">
        <v>17</v>
      </c>
      <c r="U6" s="481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58" t="str">
        <f>IFERROR(VLOOKUP(DeliveryAddress,Table,3,0),1)</f>
        <v>1</v>
      </c>
      <c r="E7" s="459"/>
      <c r="F7" s="459"/>
      <c r="G7" s="459"/>
      <c r="H7" s="459"/>
      <c r="I7" s="459"/>
      <c r="J7" s="459"/>
      <c r="K7" s="459"/>
      <c r="L7" s="460"/>
      <c r="N7" s="24"/>
      <c r="O7" s="42"/>
      <c r="P7" s="42"/>
      <c r="R7" s="324"/>
      <c r="S7" s="366"/>
      <c r="T7" s="482"/>
      <c r="U7" s="483"/>
      <c r="Z7" s="51"/>
      <c r="AA7" s="51"/>
      <c r="AB7" s="51"/>
    </row>
    <row r="8" spans="1:29" s="303" customFormat="1" ht="25.5" customHeight="1" x14ac:dyDescent="0.2">
      <c r="A8" s="367" t="s">
        <v>18</v>
      </c>
      <c r="B8" s="312"/>
      <c r="C8" s="313"/>
      <c r="D8" s="564"/>
      <c r="E8" s="565"/>
      <c r="F8" s="565"/>
      <c r="G8" s="565"/>
      <c r="H8" s="565"/>
      <c r="I8" s="565"/>
      <c r="J8" s="565"/>
      <c r="K8" s="565"/>
      <c r="L8" s="566"/>
      <c r="N8" s="24" t="s">
        <v>19</v>
      </c>
      <c r="O8" s="383">
        <v>0.33333333333333331</v>
      </c>
      <c r="P8" s="356"/>
      <c r="R8" s="324"/>
      <c r="S8" s="366"/>
      <c r="T8" s="482"/>
      <c r="U8" s="483"/>
      <c r="Z8" s="51"/>
      <c r="AA8" s="51"/>
      <c r="AB8" s="51"/>
    </row>
    <row r="9" spans="1:29" s="303" customFormat="1" ht="39.950000000000003" customHeight="1" x14ac:dyDescent="0.2">
      <c r="A9" s="3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393"/>
      <c r="E9" s="364"/>
      <c r="F9" s="3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355"/>
      <c r="P9" s="356"/>
      <c r="R9" s="324"/>
      <c r="S9" s="366"/>
      <c r="T9" s="484"/>
      <c r="U9" s="485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393"/>
      <c r="E10" s="364"/>
      <c r="F10" s="3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4" t="str">
        <f>IFERROR(VLOOKUP($D$10,Proxy,2,FALSE),"")</f>
        <v/>
      </c>
      <c r="I10" s="324"/>
      <c r="J10" s="324"/>
      <c r="K10" s="324"/>
      <c r="L10" s="324"/>
      <c r="N10" s="26" t="s">
        <v>21</v>
      </c>
      <c r="O10" s="383"/>
      <c r="P10" s="356"/>
      <c r="S10" s="24" t="s">
        <v>22</v>
      </c>
      <c r="T10" s="612" t="s">
        <v>23</v>
      </c>
      <c r="U10" s="481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3"/>
      <c r="P11" s="356"/>
      <c r="S11" s="24" t="s">
        <v>26</v>
      </c>
      <c r="T11" s="370" t="s">
        <v>27</v>
      </c>
      <c r="U11" s="371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62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30"/>
      <c r="N12" s="24" t="s">
        <v>29</v>
      </c>
      <c r="O12" s="468"/>
      <c r="P12" s="460"/>
      <c r="Q12" s="23"/>
      <c r="S12" s="24"/>
      <c r="T12" s="310"/>
      <c r="U12" s="324"/>
      <c r="Z12" s="51"/>
      <c r="AA12" s="51"/>
      <c r="AB12" s="51"/>
    </row>
    <row r="13" spans="1:29" s="303" customFormat="1" ht="23.25" customHeight="1" x14ac:dyDescent="0.2">
      <c r="A13" s="362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30"/>
      <c r="M13" s="26"/>
      <c r="N13" s="26" t="s">
        <v>31</v>
      </c>
      <c r="O13" s="370"/>
      <c r="P13" s="371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62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30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41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30"/>
      <c r="N15" s="502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3"/>
      <c r="O16" s="503"/>
      <c r="P16" s="503"/>
      <c r="Q16" s="503"/>
      <c r="R16" s="50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4" t="s">
        <v>35</v>
      </c>
      <c r="B17" s="314" t="s">
        <v>36</v>
      </c>
      <c r="C17" s="514" t="s">
        <v>37</v>
      </c>
      <c r="D17" s="314" t="s">
        <v>38</v>
      </c>
      <c r="E17" s="315"/>
      <c r="F17" s="314" t="s">
        <v>39</v>
      </c>
      <c r="G17" s="314" t="s">
        <v>40</v>
      </c>
      <c r="H17" s="314" t="s">
        <v>41</v>
      </c>
      <c r="I17" s="314" t="s">
        <v>42</v>
      </c>
      <c r="J17" s="314" t="s">
        <v>43</v>
      </c>
      <c r="K17" s="314" t="s">
        <v>44</v>
      </c>
      <c r="L17" s="314" t="s">
        <v>45</v>
      </c>
      <c r="M17" s="314" t="s">
        <v>46</v>
      </c>
      <c r="N17" s="314" t="s">
        <v>47</v>
      </c>
      <c r="O17" s="543"/>
      <c r="P17" s="543"/>
      <c r="Q17" s="543"/>
      <c r="R17" s="315"/>
      <c r="S17" s="329" t="s">
        <v>48</v>
      </c>
      <c r="T17" s="330"/>
      <c r="U17" s="314" t="s">
        <v>49</v>
      </c>
      <c r="V17" s="314" t="s">
        <v>50</v>
      </c>
      <c r="W17" s="595" t="s">
        <v>51</v>
      </c>
      <c r="X17" s="314" t="s">
        <v>52</v>
      </c>
      <c r="Y17" s="333" t="s">
        <v>53</v>
      </c>
      <c r="Z17" s="333" t="s">
        <v>54</v>
      </c>
      <c r="AA17" s="333" t="s">
        <v>55</v>
      </c>
      <c r="AB17" s="590"/>
      <c r="AC17" s="591"/>
      <c r="AD17" s="518"/>
      <c r="BA17" s="584" t="s">
        <v>56</v>
      </c>
    </row>
    <row r="18" spans="1:53" ht="14.25" customHeight="1" x14ac:dyDescent="0.2">
      <c r="A18" s="322"/>
      <c r="B18" s="322"/>
      <c r="C18" s="322"/>
      <c r="D18" s="316"/>
      <c r="E18" s="317"/>
      <c r="F18" s="322"/>
      <c r="G18" s="322"/>
      <c r="H18" s="322"/>
      <c r="I18" s="322"/>
      <c r="J18" s="322"/>
      <c r="K18" s="322"/>
      <c r="L18" s="322"/>
      <c r="M18" s="322"/>
      <c r="N18" s="316"/>
      <c r="O18" s="544"/>
      <c r="P18" s="544"/>
      <c r="Q18" s="544"/>
      <c r="R18" s="317"/>
      <c r="S18" s="302" t="s">
        <v>57</v>
      </c>
      <c r="T18" s="302" t="s">
        <v>58</v>
      </c>
      <c r="U18" s="322"/>
      <c r="V18" s="322"/>
      <c r="W18" s="596"/>
      <c r="X18" s="322"/>
      <c r="Y18" s="334"/>
      <c r="Z18" s="334"/>
      <c r="AA18" s="592"/>
      <c r="AB18" s="593"/>
      <c r="AC18" s="594"/>
      <c r="AD18" s="519"/>
      <c r="BA18" s="324"/>
    </row>
    <row r="19" spans="1:53" ht="27.75" customHeight="1" x14ac:dyDescent="0.2">
      <c r="A19" s="347" t="s">
        <v>59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48"/>
      <c r="Z19" s="48"/>
    </row>
    <row r="20" spans="1:53" ht="16.5" customHeight="1" x14ac:dyDescent="0.25">
      <c r="A20" s="323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01"/>
      <c r="Z20" s="301"/>
    </row>
    <row r="21" spans="1:53" ht="14.25" customHeight="1" x14ac:dyDescent="0.25">
      <c r="A21" s="335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9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19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6"/>
      <c r="N23" s="311" t="s">
        <v>66</v>
      </c>
      <c r="O23" s="312"/>
      <c r="P23" s="312"/>
      <c r="Q23" s="312"/>
      <c r="R23" s="312"/>
      <c r="S23" s="312"/>
      <c r="T23" s="313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6"/>
      <c r="N24" s="311" t="s">
        <v>66</v>
      </c>
      <c r="O24" s="312"/>
      <c r="P24" s="312"/>
      <c r="Q24" s="312"/>
      <c r="R24" s="312"/>
      <c r="S24" s="312"/>
      <c r="T24" s="313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35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9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19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9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19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9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19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9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19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9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19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9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19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6"/>
      <c r="N32" s="311" t="s">
        <v>66</v>
      </c>
      <c r="O32" s="312"/>
      <c r="P32" s="312"/>
      <c r="Q32" s="312"/>
      <c r="R32" s="312"/>
      <c r="S32" s="312"/>
      <c r="T32" s="313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6"/>
      <c r="N33" s="311" t="s">
        <v>66</v>
      </c>
      <c r="O33" s="312"/>
      <c r="P33" s="312"/>
      <c r="Q33" s="312"/>
      <c r="R33" s="312"/>
      <c r="S33" s="312"/>
      <c r="T33" s="313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35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9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19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6"/>
      <c r="N36" s="311" t="s">
        <v>66</v>
      </c>
      <c r="O36" s="312"/>
      <c r="P36" s="312"/>
      <c r="Q36" s="312"/>
      <c r="R36" s="312"/>
      <c r="S36" s="312"/>
      <c r="T36" s="313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6"/>
      <c r="N37" s="311" t="s">
        <v>66</v>
      </c>
      <c r="O37" s="312"/>
      <c r="P37" s="312"/>
      <c r="Q37" s="312"/>
      <c r="R37" s="312"/>
      <c r="S37" s="312"/>
      <c r="T37" s="313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35" t="s">
        <v>86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9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19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6"/>
      <c r="N40" s="311" t="s">
        <v>66</v>
      </c>
      <c r="O40" s="312"/>
      <c r="P40" s="312"/>
      <c r="Q40" s="312"/>
      <c r="R40" s="312"/>
      <c r="S40" s="312"/>
      <c r="T40" s="313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6"/>
      <c r="N41" s="311" t="s">
        <v>66</v>
      </c>
      <c r="O41" s="312"/>
      <c r="P41" s="312"/>
      <c r="Q41" s="312"/>
      <c r="R41" s="312"/>
      <c r="S41" s="312"/>
      <c r="T41" s="313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35" t="s">
        <v>90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9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19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6"/>
      <c r="N44" s="311" t="s">
        <v>66</v>
      </c>
      <c r="O44" s="312"/>
      <c r="P44" s="312"/>
      <c r="Q44" s="312"/>
      <c r="R44" s="312"/>
      <c r="S44" s="312"/>
      <c r="T44" s="313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6"/>
      <c r="N45" s="311" t="s">
        <v>66</v>
      </c>
      <c r="O45" s="312"/>
      <c r="P45" s="312"/>
      <c r="Q45" s="312"/>
      <c r="R45" s="312"/>
      <c r="S45" s="312"/>
      <c r="T45" s="313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47" t="s">
        <v>93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48"/>
      <c r="Z46" s="48"/>
    </row>
    <row r="47" spans="1:53" ht="16.5" customHeight="1" x14ac:dyDescent="0.25">
      <c r="A47" s="323" t="s">
        <v>94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01"/>
      <c r="Z47" s="301"/>
    </row>
    <row r="48" spans="1:53" ht="14.25" customHeight="1" x14ac:dyDescent="0.25">
      <c r="A48" s="335" t="s">
        <v>95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9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19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9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19"/>
      <c r="S50" s="34"/>
      <c r="T50" s="34"/>
      <c r="U50" s="35" t="s">
        <v>65</v>
      </c>
      <c r="V50" s="305">
        <v>90</v>
      </c>
      <c r="W50" s="306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5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6"/>
      <c r="N51" s="311" t="s">
        <v>66</v>
      </c>
      <c r="O51" s="312"/>
      <c r="P51" s="312"/>
      <c r="Q51" s="312"/>
      <c r="R51" s="312"/>
      <c r="S51" s="312"/>
      <c r="T51" s="313"/>
      <c r="U51" s="37" t="s">
        <v>67</v>
      </c>
      <c r="V51" s="307">
        <f>IFERROR(V49/H49,"0")+IFERROR(V50/H50,"0")</f>
        <v>33.333333333333329</v>
      </c>
      <c r="W51" s="307">
        <f>IFERROR(W49/H49,"0")+IFERROR(W50/H50,"0")</f>
        <v>34</v>
      </c>
      <c r="X51" s="307">
        <f>IFERROR(IF(X49="",0,X49),"0")+IFERROR(IF(X50="",0,X50),"0")</f>
        <v>0.25602000000000003</v>
      </c>
      <c r="Y51" s="308"/>
      <c r="Z51" s="308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6"/>
      <c r="N52" s="311" t="s">
        <v>66</v>
      </c>
      <c r="O52" s="312"/>
      <c r="P52" s="312"/>
      <c r="Q52" s="312"/>
      <c r="R52" s="312"/>
      <c r="S52" s="312"/>
      <c r="T52" s="313"/>
      <c r="U52" s="37" t="s">
        <v>65</v>
      </c>
      <c r="V52" s="307">
        <f>IFERROR(SUM(V49:V50),"0")</f>
        <v>90</v>
      </c>
      <c r="W52" s="307">
        <f>IFERROR(SUM(W49:W50),"0")</f>
        <v>91.800000000000011</v>
      </c>
      <c r="X52" s="37"/>
      <c r="Y52" s="308"/>
      <c r="Z52" s="308"/>
    </row>
    <row r="53" spans="1:53" ht="16.5" customHeight="1" x14ac:dyDescent="0.25">
      <c r="A53" s="323" t="s">
        <v>102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01"/>
      <c r="Z53" s="301"/>
    </row>
    <row r="54" spans="1:53" ht="14.25" customHeight="1" x14ac:dyDescent="0.25">
      <c r="A54" s="335" t="s">
        <v>103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9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19"/>
      <c r="S55" s="34"/>
      <c r="T55" s="34"/>
      <c r="U55" s="35" t="s">
        <v>65</v>
      </c>
      <c r="V55" s="305">
        <v>150</v>
      </c>
      <c r="W55" s="306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9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11" t="s">
        <v>108</v>
      </c>
      <c r="O56" s="332"/>
      <c r="P56" s="332"/>
      <c r="Q56" s="332"/>
      <c r="R56" s="319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9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19"/>
      <c r="S57" s="34"/>
      <c r="T57" s="34"/>
      <c r="U57" s="35" t="s">
        <v>65</v>
      </c>
      <c r="V57" s="305">
        <v>585</v>
      </c>
      <c r="W57" s="306">
        <f>IFERROR(IF(V57="",0,CEILING((V57/$H57),1)*$H57),"")</f>
        <v>585</v>
      </c>
      <c r="X57" s="36">
        <f>IFERROR(IF(W57=0,"",ROUNDUP(W57/H57,0)*0.00937),"")</f>
        <v>1.2181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9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0" t="s">
        <v>113</v>
      </c>
      <c r="O58" s="332"/>
      <c r="P58" s="332"/>
      <c r="Q58" s="332"/>
      <c r="R58" s="319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6"/>
      <c r="N59" s="311" t="s">
        <v>66</v>
      </c>
      <c r="O59" s="312"/>
      <c r="P59" s="312"/>
      <c r="Q59" s="312"/>
      <c r="R59" s="312"/>
      <c r="S59" s="312"/>
      <c r="T59" s="313"/>
      <c r="U59" s="37" t="s">
        <v>67</v>
      </c>
      <c r="V59" s="307">
        <f>IFERROR(V55/H55,"0")+IFERROR(V56/H56,"0")+IFERROR(V57/H57,"0")+IFERROR(V58/H58,"0")</f>
        <v>143.88888888888889</v>
      </c>
      <c r="W59" s="307">
        <f>IFERROR(W55/H55,"0")+IFERROR(W56/H56,"0")+IFERROR(W57/H57,"0")+IFERROR(W58/H58,"0")</f>
        <v>144</v>
      </c>
      <c r="X59" s="307">
        <f>IFERROR(IF(X55="",0,X55),"0")+IFERROR(IF(X56="",0,X56),"0")+IFERROR(IF(X57="",0,X57),"0")+IFERROR(IF(X58="",0,X58),"0")</f>
        <v>1.5226</v>
      </c>
      <c r="Y59" s="308"/>
      <c r="Z59" s="308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6"/>
      <c r="N60" s="311" t="s">
        <v>66</v>
      </c>
      <c r="O60" s="312"/>
      <c r="P60" s="312"/>
      <c r="Q60" s="312"/>
      <c r="R60" s="312"/>
      <c r="S60" s="312"/>
      <c r="T60" s="313"/>
      <c r="U60" s="37" t="s">
        <v>65</v>
      </c>
      <c r="V60" s="307">
        <f>IFERROR(SUM(V55:V58),"0")</f>
        <v>735</v>
      </c>
      <c r="W60" s="307">
        <f>IFERROR(SUM(W55:W58),"0")</f>
        <v>736.2</v>
      </c>
      <c r="X60" s="37"/>
      <c r="Y60" s="308"/>
      <c r="Z60" s="308"/>
    </row>
    <row r="61" spans="1:53" ht="16.5" customHeight="1" x14ac:dyDescent="0.25">
      <c r="A61" s="323" t="s">
        <v>93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01"/>
      <c r="Z61" s="301"/>
    </row>
    <row r="62" spans="1:53" ht="14.25" customHeight="1" x14ac:dyDescent="0.25">
      <c r="A62" s="335" t="s">
        <v>103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8">
        <v>4680115882720</v>
      </c>
      <c r="E63" s="319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548" t="s">
        <v>116</v>
      </c>
      <c r="O63" s="332"/>
      <c r="P63" s="332"/>
      <c r="Q63" s="332"/>
      <c r="R63" s="319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8">
        <v>4607091382945</v>
      </c>
      <c r="E64" s="319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621" t="s">
        <v>120</v>
      </c>
      <c r="O64" s="332"/>
      <c r="P64" s="332"/>
      <c r="Q64" s="332"/>
      <c r="R64" s="319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8">
        <v>4607091385670</v>
      </c>
      <c r="E65" s="319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32"/>
      <c r="P65" s="332"/>
      <c r="Q65" s="332"/>
      <c r="R65" s="319"/>
      <c r="S65" s="34"/>
      <c r="T65" s="34"/>
      <c r="U65" s="35" t="s">
        <v>65</v>
      </c>
      <c r="V65" s="305">
        <v>100</v>
      </c>
      <c r="W65" s="306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8">
        <v>4680115881327</v>
      </c>
      <c r="E66" s="319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2"/>
      <c r="P66" s="332"/>
      <c r="Q66" s="332"/>
      <c r="R66" s="319"/>
      <c r="S66" s="34"/>
      <c r="T66" s="34"/>
      <c r="U66" s="35" t="s">
        <v>65</v>
      </c>
      <c r="V66" s="305">
        <v>300</v>
      </c>
      <c r="W66" s="306">
        <f t="shared" si="2"/>
        <v>302.40000000000003</v>
      </c>
      <c r="X66" s="36">
        <f>IFERROR(IF(W66=0,"",ROUNDUP(W66/H66,0)*0.02175),"")</f>
        <v>0.60899999999999999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8">
        <v>4680115882133</v>
      </c>
      <c r="E67" s="319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32"/>
      <c r="P67" s="332"/>
      <c r="Q67" s="332"/>
      <c r="R67" s="319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8">
        <v>4607091382952</v>
      </c>
      <c r="E68" s="319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2"/>
      <c r="P68" s="332"/>
      <c r="Q68" s="332"/>
      <c r="R68" s="319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8">
        <v>4607091385687</v>
      </c>
      <c r="E69" s="319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3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2"/>
      <c r="P69" s="332"/>
      <c r="Q69" s="332"/>
      <c r="R69" s="319"/>
      <c r="S69" s="34"/>
      <c r="T69" s="34"/>
      <c r="U69" s="35" t="s">
        <v>65</v>
      </c>
      <c r="V69" s="305">
        <v>160</v>
      </c>
      <c r="W69" s="306">
        <f t="shared" si="2"/>
        <v>160</v>
      </c>
      <c r="X69" s="36">
        <f t="shared" ref="X69:X74" si="3">IFERROR(IF(W69=0,"",ROUNDUP(W69/H69,0)*0.00937),"")</f>
        <v>0.37480000000000002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8">
        <v>4680115882539</v>
      </c>
      <c r="E70" s="319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4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2"/>
      <c r="P70" s="332"/>
      <c r="Q70" s="332"/>
      <c r="R70" s="319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8">
        <v>4607091384604</v>
      </c>
      <c r="E71" s="319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2"/>
      <c r="P71" s="332"/>
      <c r="Q71" s="332"/>
      <c r="R71" s="319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8">
        <v>4680115880283</v>
      </c>
      <c r="E72" s="319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2"/>
      <c r="P72" s="332"/>
      <c r="Q72" s="332"/>
      <c r="R72" s="319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8">
        <v>4680115881518</v>
      </c>
      <c r="E73" s="319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5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32"/>
      <c r="P73" s="332"/>
      <c r="Q73" s="332"/>
      <c r="R73" s="319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8">
        <v>4680115881303</v>
      </c>
      <c r="E74" s="319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2"/>
      <c r="P74" s="332"/>
      <c r="Q74" s="332"/>
      <c r="R74" s="319"/>
      <c r="S74" s="34"/>
      <c r="T74" s="34"/>
      <c r="U74" s="35" t="s">
        <v>65</v>
      </c>
      <c r="V74" s="305">
        <v>270</v>
      </c>
      <c r="W74" s="306">
        <f t="shared" si="2"/>
        <v>270</v>
      </c>
      <c r="X74" s="36">
        <f t="shared" si="3"/>
        <v>0.56220000000000003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8">
        <v>4680115882577</v>
      </c>
      <c r="E75" s="319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551" t="s">
        <v>145</v>
      </c>
      <c r="O75" s="332"/>
      <c r="P75" s="332"/>
      <c r="Q75" s="332"/>
      <c r="R75" s="319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8">
        <v>4607091388466</v>
      </c>
      <c r="E76" s="319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2"/>
      <c r="P76" s="332"/>
      <c r="Q76" s="332"/>
      <c r="R76" s="319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8">
        <v>4680115880269</v>
      </c>
      <c r="E77" s="319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2"/>
      <c r="P77" s="332"/>
      <c r="Q77" s="332"/>
      <c r="R77" s="319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8">
        <v>4680115880429</v>
      </c>
      <c r="E78" s="319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53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2"/>
      <c r="P78" s="332"/>
      <c r="Q78" s="332"/>
      <c r="R78" s="319"/>
      <c r="S78" s="34"/>
      <c r="T78" s="34"/>
      <c r="U78" s="35" t="s">
        <v>65</v>
      </c>
      <c r="V78" s="305">
        <v>405</v>
      </c>
      <c r="W78" s="306">
        <f t="shared" si="2"/>
        <v>405</v>
      </c>
      <c r="X78" s="36">
        <f>IFERROR(IF(W78=0,"",ROUNDUP(W78/H78,0)*0.00937),"")</f>
        <v>0.84329999999999994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8">
        <v>4680115881457</v>
      </c>
      <c r="E79" s="319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4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2"/>
      <c r="P79" s="332"/>
      <c r="Q79" s="332"/>
      <c r="R79" s="319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6"/>
      <c r="N80" s="311" t="s">
        <v>66</v>
      </c>
      <c r="O80" s="312"/>
      <c r="P80" s="312"/>
      <c r="Q80" s="312"/>
      <c r="R80" s="312"/>
      <c r="S80" s="312"/>
      <c r="T80" s="313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227.03703703703704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228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2.6067999999999998</v>
      </c>
      <c r="Y80" s="308"/>
      <c r="Z80" s="308"/>
    </row>
    <row r="81" spans="1:53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26"/>
      <c r="N81" s="311" t="s">
        <v>66</v>
      </c>
      <c r="O81" s="312"/>
      <c r="P81" s="312"/>
      <c r="Q81" s="312"/>
      <c r="R81" s="312"/>
      <c r="S81" s="312"/>
      <c r="T81" s="313"/>
      <c r="U81" s="37" t="s">
        <v>65</v>
      </c>
      <c r="V81" s="307">
        <f>IFERROR(SUM(V63:V79),"0")</f>
        <v>1235</v>
      </c>
      <c r="W81" s="307">
        <f>IFERROR(SUM(W63:W79),"0")</f>
        <v>1245.4000000000001</v>
      </c>
      <c r="X81" s="37"/>
      <c r="Y81" s="308"/>
      <c r="Z81" s="308"/>
    </row>
    <row r="82" spans="1:53" ht="14.25" customHeight="1" x14ac:dyDescent="0.25">
      <c r="A82" s="335" t="s">
        <v>95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8">
        <v>4607091384789</v>
      </c>
      <c r="E83" s="319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46" t="s">
        <v>156</v>
      </c>
      <c r="O83" s="332"/>
      <c r="P83" s="332"/>
      <c r="Q83" s="332"/>
      <c r="R83" s="319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8">
        <v>4680115881488</v>
      </c>
      <c r="E84" s="319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2"/>
      <c r="P84" s="332"/>
      <c r="Q84" s="332"/>
      <c r="R84" s="319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8">
        <v>4607091384765</v>
      </c>
      <c r="E85" s="319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49" t="s">
        <v>161</v>
      </c>
      <c r="O85" s="332"/>
      <c r="P85" s="332"/>
      <c r="Q85" s="332"/>
      <c r="R85" s="319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8">
        <v>4680115882751</v>
      </c>
      <c r="E86" s="319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8" t="s">
        <v>164</v>
      </c>
      <c r="O86" s="332"/>
      <c r="P86" s="332"/>
      <c r="Q86" s="332"/>
      <c r="R86" s="319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8">
        <v>4680115882775</v>
      </c>
      <c r="E87" s="319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3" t="s">
        <v>168</v>
      </c>
      <c r="O87" s="332"/>
      <c r="P87" s="332"/>
      <c r="Q87" s="332"/>
      <c r="R87" s="319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8">
        <v>4680115880658</v>
      </c>
      <c r="E88" s="319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2"/>
      <c r="P88" s="332"/>
      <c r="Q88" s="332"/>
      <c r="R88" s="319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8">
        <v>4607091381962</v>
      </c>
      <c r="E89" s="319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7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2"/>
      <c r="P89" s="332"/>
      <c r="Q89" s="332"/>
      <c r="R89" s="319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6"/>
      <c r="N90" s="311" t="s">
        <v>66</v>
      </c>
      <c r="O90" s="312"/>
      <c r="P90" s="312"/>
      <c r="Q90" s="312"/>
      <c r="R90" s="312"/>
      <c r="S90" s="312"/>
      <c r="T90" s="313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2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6"/>
      <c r="N91" s="311" t="s">
        <v>66</v>
      </c>
      <c r="O91" s="312"/>
      <c r="P91" s="312"/>
      <c r="Q91" s="312"/>
      <c r="R91" s="312"/>
      <c r="S91" s="312"/>
      <c r="T91" s="313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35" t="s">
        <v>60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8">
        <v>4607091387667</v>
      </c>
      <c r="E93" s="319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2"/>
      <c r="P93" s="332"/>
      <c r="Q93" s="332"/>
      <c r="R93" s="319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8">
        <v>4607091387636</v>
      </c>
      <c r="E94" s="319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2"/>
      <c r="P94" s="332"/>
      <c r="Q94" s="332"/>
      <c r="R94" s="319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8">
        <v>4607091384727</v>
      </c>
      <c r="E95" s="319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2"/>
      <c r="P95" s="332"/>
      <c r="Q95" s="332"/>
      <c r="R95" s="319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8">
        <v>4607091386745</v>
      </c>
      <c r="E96" s="319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4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19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8">
        <v>4607091382426</v>
      </c>
      <c r="E97" s="319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19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8">
        <v>4607091386547</v>
      </c>
      <c r="E98" s="319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4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19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8">
        <v>4607091384734</v>
      </c>
      <c r="E99" s="319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6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19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8">
        <v>4607091382464</v>
      </c>
      <c r="E100" s="319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5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19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8">
        <v>4680115883444</v>
      </c>
      <c r="E101" s="319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5" t="s">
        <v>191</v>
      </c>
      <c r="O101" s="332"/>
      <c r="P101" s="332"/>
      <c r="Q101" s="332"/>
      <c r="R101" s="319"/>
      <c r="S101" s="34"/>
      <c r="T101" s="34"/>
      <c r="U101" s="35" t="s">
        <v>65</v>
      </c>
      <c r="V101" s="305">
        <v>17.5</v>
      </c>
      <c r="W101" s="306">
        <f t="shared" si="5"/>
        <v>19.599999999999998</v>
      </c>
      <c r="X101" s="36">
        <f>IFERROR(IF(W101=0,"",ROUNDUP(W101/H101,0)*0.00753),"")</f>
        <v>5.271E-2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8">
        <v>4680115883444</v>
      </c>
      <c r="E102" s="319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54" t="s">
        <v>191</v>
      </c>
      <c r="O102" s="332"/>
      <c r="P102" s="332"/>
      <c r="Q102" s="332"/>
      <c r="R102" s="319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6"/>
      <c r="N103" s="311" t="s">
        <v>66</v>
      </c>
      <c r="O103" s="312"/>
      <c r="P103" s="312"/>
      <c r="Q103" s="312"/>
      <c r="R103" s="312"/>
      <c r="S103" s="312"/>
      <c r="T103" s="313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6.25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7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08"/>
      <c r="Z103" s="308"/>
    </row>
    <row r="104" spans="1:53" x14ac:dyDescent="0.2">
      <c r="A104" s="32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6"/>
      <c r="N104" s="311" t="s">
        <v>66</v>
      </c>
      <c r="O104" s="312"/>
      <c r="P104" s="312"/>
      <c r="Q104" s="312"/>
      <c r="R104" s="312"/>
      <c r="S104" s="312"/>
      <c r="T104" s="313"/>
      <c r="U104" s="37" t="s">
        <v>65</v>
      </c>
      <c r="V104" s="307">
        <f>IFERROR(SUM(V93:V102),"0")</f>
        <v>17.5</v>
      </c>
      <c r="W104" s="307">
        <f>IFERROR(SUM(W93:W102),"0")</f>
        <v>19.599999999999998</v>
      </c>
      <c r="X104" s="37"/>
      <c r="Y104" s="308"/>
      <c r="Z104" s="308"/>
    </row>
    <row r="105" spans="1:53" ht="14.25" customHeight="1" x14ac:dyDescent="0.25">
      <c r="A105" s="335" t="s">
        <v>68</v>
      </c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8">
        <v>4607091386967</v>
      </c>
      <c r="E106" s="319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609" t="s">
        <v>195</v>
      </c>
      <c r="O106" s="332"/>
      <c r="P106" s="332"/>
      <c r="Q106" s="332"/>
      <c r="R106" s="319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8">
        <v>4607091386967</v>
      </c>
      <c r="E107" s="319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4" t="s">
        <v>197</v>
      </c>
      <c r="O107" s="332"/>
      <c r="P107" s="332"/>
      <c r="Q107" s="332"/>
      <c r="R107" s="319"/>
      <c r="S107" s="34"/>
      <c r="T107" s="34"/>
      <c r="U107" s="35" t="s">
        <v>65</v>
      </c>
      <c r="V107" s="305">
        <v>100</v>
      </c>
      <c r="W107" s="306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8">
        <v>4607091385304</v>
      </c>
      <c r="E108" s="319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5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2"/>
      <c r="P108" s="332"/>
      <c r="Q108" s="332"/>
      <c r="R108" s="319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8">
        <v>4607091386264</v>
      </c>
      <c r="E109" s="319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19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8">
        <v>4680115882584</v>
      </c>
      <c r="E110" s="319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6" t="s">
        <v>204</v>
      </c>
      <c r="O110" s="332"/>
      <c r="P110" s="332"/>
      <c r="Q110" s="332"/>
      <c r="R110" s="319"/>
      <c r="S110" s="34"/>
      <c r="T110" s="34"/>
      <c r="U110" s="35" t="s">
        <v>65</v>
      </c>
      <c r="V110" s="305">
        <v>49.5</v>
      </c>
      <c r="W110" s="306">
        <f t="shared" si="6"/>
        <v>50.160000000000004</v>
      </c>
      <c r="X110" s="36">
        <f>IFERROR(IF(W110=0,"",ROUNDUP(W110/H110,0)*0.00753),"")</f>
        <v>0.14307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8">
        <v>4607091385731</v>
      </c>
      <c r="E111" s="319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427" t="s">
        <v>207</v>
      </c>
      <c r="O111" s="332"/>
      <c r="P111" s="332"/>
      <c r="Q111" s="332"/>
      <c r="R111" s="319"/>
      <c r="S111" s="34"/>
      <c r="T111" s="34"/>
      <c r="U111" s="35" t="s">
        <v>65</v>
      </c>
      <c r="V111" s="305">
        <v>315</v>
      </c>
      <c r="W111" s="306">
        <f t="shared" si="6"/>
        <v>315.90000000000003</v>
      </c>
      <c r="X111" s="36">
        <f>IFERROR(IF(W111=0,"",ROUNDUP(W111/H111,0)*0.00753),"")</f>
        <v>0.88101000000000007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8">
        <v>4680115880214</v>
      </c>
      <c r="E112" s="319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608" t="s">
        <v>210</v>
      </c>
      <c r="O112" s="332"/>
      <c r="P112" s="332"/>
      <c r="Q112" s="332"/>
      <c r="R112" s="319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8">
        <v>4680115880894</v>
      </c>
      <c r="E113" s="319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585" t="s">
        <v>213</v>
      </c>
      <c r="O113" s="332"/>
      <c r="P113" s="332"/>
      <c r="Q113" s="332"/>
      <c r="R113" s="319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8">
        <v>4607091385427</v>
      </c>
      <c r="E114" s="319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2"/>
      <c r="P114" s="332"/>
      <c r="Q114" s="332"/>
      <c r="R114" s="319"/>
      <c r="S114" s="34"/>
      <c r="T114" s="34"/>
      <c r="U114" s="35" t="s">
        <v>65</v>
      </c>
      <c r="V114" s="305">
        <v>35</v>
      </c>
      <c r="W114" s="306">
        <f t="shared" si="6"/>
        <v>36</v>
      </c>
      <c r="X114" s="36">
        <f>IFERROR(IF(W114=0,"",ROUNDUP(W114/H114,0)*0.00753),"")</f>
        <v>9.0359999999999996E-2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8">
        <v>4680115882645</v>
      </c>
      <c r="E115" s="319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62" t="s">
        <v>218</v>
      </c>
      <c r="O115" s="332"/>
      <c r="P115" s="332"/>
      <c r="Q115" s="332"/>
      <c r="R115" s="319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4"/>
      <c r="C116" s="324"/>
      <c r="D116" s="324"/>
      <c r="E116" s="324"/>
      <c r="F116" s="324"/>
      <c r="G116" s="324"/>
      <c r="H116" s="324"/>
      <c r="I116" s="324"/>
      <c r="J116" s="324"/>
      <c r="K116" s="324"/>
      <c r="L116" s="324"/>
      <c r="M116" s="326"/>
      <c r="N116" s="311" t="s">
        <v>66</v>
      </c>
      <c r="O116" s="312"/>
      <c r="P116" s="312"/>
      <c r="Q116" s="312"/>
      <c r="R116" s="312"/>
      <c r="S116" s="312"/>
      <c r="T116" s="313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158.98809523809521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160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1.3754400000000002</v>
      </c>
      <c r="Y116" s="308"/>
      <c r="Z116" s="308"/>
    </row>
    <row r="117" spans="1:53" x14ac:dyDescent="0.2">
      <c r="A117" s="324"/>
      <c r="B117" s="324"/>
      <c r="C117" s="324"/>
      <c r="D117" s="324"/>
      <c r="E117" s="324"/>
      <c r="F117" s="324"/>
      <c r="G117" s="324"/>
      <c r="H117" s="324"/>
      <c r="I117" s="324"/>
      <c r="J117" s="324"/>
      <c r="K117" s="324"/>
      <c r="L117" s="324"/>
      <c r="M117" s="326"/>
      <c r="N117" s="311" t="s">
        <v>66</v>
      </c>
      <c r="O117" s="312"/>
      <c r="P117" s="312"/>
      <c r="Q117" s="312"/>
      <c r="R117" s="312"/>
      <c r="S117" s="312"/>
      <c r="T117" s="313"/>
      <c r="U117" s="37" t="s">
        <v>65</v>
      </c>
      <c r="V117" s="307">
        <f>IFERROR(SUM(V106:V115),"0")</f>
        <v>499.5</v>
      </c>
      <c r="W117" s="307">
        <f>IFERROR(SUM(W106:W115),"0")</f>
        <v>502.86</v>
      </c>
      <c r="X117" s="37"/>
      <c r="Y117" s="308"/>
      <c r="Z117" s="308"/>
    </row>
    <row r="118" spans="1:53" ht="14.25" customHeight="1" x14ac:dyDescent="0.25">
      <c r="A118" s="335" t="s">
        <v>219</v>
      </c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8">
        <v>4607091383065</v>
      </c>
      <c r="E119" s="319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2"/>
      <c r="P119" s="332"/>
      <c r="Q119" s="332"/>
      <c r="R119" s="319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8">
        <v>4680115881532</v>
      </c>
      <c r="E120" s="319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6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2"/>
      <c r="P120" s="332"/>
      <c r="Q120" s="332"/>
      <c r="R120" s="319"/>
      <c r="S120" s="34"/>
      <c r="T120" s="34"/>
      <c r="U120" s="35" t="s">
        <v>65</v>
      </c>
      <c r="V120" s="305">
        <v>40</v>
      </c>
      <c r="W120" s="306">
        <f>IFERROR(IF(V120="",0,CEILING((V120/$H120),1)*$H120),"")</f>
        <v>40.5</v>
      </c>
      <c r="X120" s="36">
        <f>IFERROR(IF(W120=0,"",ROUNDUP(W120/H120,0)*0.02175),"")</f>
        <v>0.10874999999999999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8">
        <v>4680115882652</v>
      </c>
      <c r="E121" s="319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61" t="s">
        <v>226</v>
      </c>
      <c r="O121" s="332"/>
      <c r="P121" s="332"/>
      <c r="Q121" s="332"/>
      <c r="R121" s="319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8">
        <v>4680115880238</v>
      </c>
      <c r="E122" s="319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0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2"/>
      <c r="P122" s="332"/>
      <c r="Q122" s="332"/>
      <c r="R122" s="319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8">
        <v>4680115881464</v>
      </c>
      <c r="E123" s="319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448" t="s">
        <v>231</v>
      </c>
      <c r="O123" s="332"/>
      <c r="P123" s="332"/>
      <c r="Q123" s="332"/>
      <c r="R123" s="319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4"/>
      <c r="C124" s="324"/>
      <c r="D124" s="324"/>
      <c r="E124" s="324"/>
      <c r="F124" s="324"/>
      <c r="G124" s="324"/>
      <c r="H124" s="324"/>
      <c r="I124" s="324"/>
      <c r="J124" s="324"/>
      <c r="K124" s="324"/>
      <c r="L124" s="324"/>
      <c r="M124" s="326"/>
      <c r="N124" s="311" t="s">
        <v>66</v>
      </c>
      <c r="O124" s="312"/>
      <c r="P124" s="312"/>
      <c r="Q124" s="312"/>
      <c r="R124" s="312"/>
      <c r="S124" s="312"/>
      <c r="T124" s="313"/>
      <c r="U124" s="37" t="s">
        <v>67</v>
      </c>
      <c r="V124" s="307">
        <f>IFERROR(V119/H119,"0")+IFERROR(V120/H120,"0")+IFERROR(V121/H121,"0")+IFERROR(V122/H122,"0")+IFERROR(V123/H123,"0")</f>
        <v>4.9382716049382722</v>
      </c>
      <c r="W124" s="307">
        <f>IFERROR(W119/H119,"0")+IFERROR(W120/H120,"0")+IFERROR(W121/H121,"0")+IFERROR(W122/H122,"0")+IFERROR(W123/H123,"0")</f>
        <v>5</v>
      </c>
      <c r="X124" s="307">
        <f>IFERROR(IF(X119="",0,X119),"0")+IFERROR(IF(X120="",0,X120),"0")+IFERROR(IF(X121="",0,X121),"0")+IFERROR(IF(X122="",0,X122),"0")+IFERROR(IF(X123="",0,X123),"0")</f>
        <v>0.10874999999999999</v>
      </c>
      <c r="Y124" s="308"/>
      <c r="Z124" s="308"/>
    </row>
    <row r="125" spans="1:53" x14ac:dyDescent="0.2">
      <c r="A125" s="324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6"/>
      <c r="N125" s="311" t="s">
        <v>66</v>
      </c>
      <c r="O125" s="312"/>
      <c r="P125" s="312"/>
      <c r="Q125" s="312"/>
      <c r="R125" s="312"/>
      <c r="S125" s="312"/>
      <c r="T125" s="313"/>
      <c r="U125" s="37" t="s">
        <v>65</v>
      </c>
      <c r="V125" s="307">
        <f>IFERROR(SUM(V119:V123),"0")</f>
        <v>40</v>
      </c>
      <c r="W125" s="307">
        <f>IFERROR(SUM(W119:W123),"0")</f>
        <v>40.5</v>
      </c>
      <c r="X125" s="37"/>
      <c r="Y125" s="308"/>
      <c r="Z125" s="308"/>
    </row>
    <row r="126" spans="1:53" ht="16.5" customHeight="1" x14ac:dyDescent="0.25">
      <c r="A126" s="323" t="s">
        <v>232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01"/>
      <c r="Z126" s="301"/>
    </row>
    <row r="127" spans="1:53" ht="14.25" customHeight="1" x14ac:dyDescent="0.25">
      <c r="A127" s="335" t="s">
        <v>68</v>
      </c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8">
        <v>4607091385168</v>
      </c>
      <c r="E128" s="319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2"/>
      <c r="P128" s="332"/>
      <c r="Q128" s="332"/>
      <c r="R128" s="319"/>
      <c r="S128" s="34"/>
      <c r="T128" s="34"/>
      <c r="U128" s="35" t="s">
        <v>65</v>
      </c>
      <c r="V128" s="305">
        <v>250</v>
      </c>
      <c r="W128" s="306">
        <f>IFERROR(IF(V128="",0,CEILING((V128/$H128),1)*$H128),"")</f>
        <v>251.1</v>
      </c>
      <c r="X128" s="36">
        <f>IFERROR(IF(W128=0,"",ROUNDUP(W128/H128,0)*0.02175),"")</f>
        <v>0.6742499999999999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8">
        <v>4607091383256</v>
      </c>
      <c r="E129" s="319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5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2"/>
      <c r="P129" s="332"/>
      <c r="Q129" s="332"/>
      <c r="R129" s="319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8">
        <v>4607091385748</v>
      </c>
      <c r="E130" s="319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2"/>
      <c r="P130" s="332"/>
      <c r="Q130" s="332"/>
      <c r="R130" s="319"/>
      <c r="S130" s="34"/>
      <c r="T130" s="34"/>
      <c r="U130" s="35" t="s">
        <v>65</v>
      </c>
      <c r="V130" s="305">
        <v>225</v>
      </c>
      <c r="W130" s="306">
        <f>IFERROR(IF(V130="",0,CEILING((V130/$H130),1)*$H130),"")</f>
        <v>226.8</v>
      </c>
      <c r="X130" s="36">
        <f>IFERROR(IF(W130=0,"",ROUNDUP(W130/H130,0)*0.00753),"")</f>
        <v>0.63251999999999997</v>
      </c>
      <c r="Y130" s="56"/>
      <c r="Z130" s="57"/>
      <c r="AD130" s="58"/>
      <c r="BA130" s="126" t="s">
        <v>1</v>
      </c>
    </row>
    <row r="131" spans="1:53" x14ac:dyDescent="0.2">
      <c r="A131" s="325"/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6"/>
      <c r="N131" s="311" t="s">
        <v>66</v>
      </c>
      <c r="O131" s="312"/>
      <c r="P131" s="312"/>
      <c r="Q131" s="312"/>
      <c r="R131" s="312"/>
      <c r="S131" s="312"/>
      <c r="T131" s="313"/>
      <c r="U131" s="37" t="s">
        <v>67</v>
      </c>
      <c r="V131" s="307">
        <f>IFERROR(V128/H128,"0")+IFERROR(V129/H129,"0")+IFERROR(V130/H130,"0")</f>
        <v>114.19753086419753</v>
      </c>
      <c r="W131" s="307">
        <f>IFERROR(W128/H128,"0")+IFERROR(W129/H129,"0")+IFERROR(W130/H130,"0")</f>
        <v>115</v>
      </c>
      <c r="X131" s="307">
        <f>IFERROR(IF(X128="",0,X128),"0")+IFERROR(IF(X129="",0,X129),"0")+IFERROR(IF(X130="",0,X130),"0")</f>
        <v>1.3067699999999998</v>
      </c>
      <c r="Y131" s="308"/>
      <c r="Z131" s="308"/>
    </row>
    <row r="132" spans="1:53" x14ac:dyDescent="0.2">
      <c r="A132" s="324"/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6"/>
      <c r="N132" s="311" t="s">
        <v>66</v>
      </c>
      <c r="O132" s="312"/>
      <c r="P132" s="312"/>
      <c r="Q132" s="312"/>
      <c r="R132" s="312"/>
      <c r="S132" s="312"/>
      <c r="T132" s="313"/>
      <c r="U132" s="37" t="s">
        <v>65</v>
      </c>
      <c r="V132" s="307">
        <f>IFERROR(SUM(V128:V130),"0")</f>
        <v>475</v>
      </c>
      <c r="W132" s="307">
        <f>IFERROR(SUM(W128:W130),"0")</f>
        <v>477.9</v>
      </c>
      <c r="X132" s="37"/>
      <c r="Y132" s="308"/>
      <c r="Z132" s="308"/>
    </row>
    <row r="133" spans="1:53" ht="27.75" customHeight="1" x14ac:dyDescent="0.2">
      <c r="A133" s="347" t="s">
        <v>239</v>
      </c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48"/>
      <c r="Z133" s="48"/>
    </row>
    <row r="134" spans="1:53" ht="16.5" customHeight="1" x14ac:dyDescent="0.25">
      <c r="A134" s="323" t="s">
        <v>240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  <c r="X134" s="324"/>
      <c r="Y134" s="301"/>
      <c r="Z134" s="301"/>
    </row>
    <row r="135" spans="1:53" ht="14.25" customHeight="1" x14ac:dyDescent="0.25">
      <c r="A135" s="335" t="s">
        <v>103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8">
        <v>4607091383423</v>
      </c>
      <c r="E136" s="319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3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2"/>
      <c r="P136" s="332"/>
      <c r="Q136" s="332"/>
      <c r="R136" s="319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8">
        <v>4607091381405</v>
      </c>
      <c r="E137" s="319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1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2"/>
      <c r="P137" s="332"/>
      <c r="Q137" s="332"/>
      <c r="R137" s="319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8">
        <v>4607091386516</v>
      </c>
      <c r="E138" s="319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2"/>
      <c r="P138" s="332"/>
      <c r="Q138" s="332"/>
      <c r="R138" s="319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6"/>
      <c r="N139" s="311" t="s">
        <v>66</v>
      </c>
      <c r="O139" s="312"/>
      <c r="P139" s="312"/>
      <c r="Q139" s="312"/>
      <c r="R139" s="312"/>
      <c r="S139" s="312"/>
      <c r="T139" s="313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24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6"/>
      <c r="N140" s="311" t="s">
        <v>66</v>
      </c>
      <c r="O140" s="312"/>
      <c r="P140" s="312"/>
      <c r="Q140" s="312"/>
      <c r="R140" s="312"/>
      <c r="S140" s="312"/>
      <c r="T140" s="313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23" t="s">
        <v>247</v>
      </c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01"/>
      <c r="Z141" s="301"/>
    </row>
    <row r="142" spans="1:53" ht="14.25" customHeight="1" x14ac:dyDescent="0.25">
      <c r="A142" s="335" t="s">
        <v>60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8">
        <v>4680115880993</v>
      </c>
      <c r="E143" s="319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2"/>
      <c r="P143" s="332"/>
      <c r="Q143" s="332"/>
      <c r="R143" s="319"/>
      <c r="S143" s="34"/>
      <c r="T143" s="34"/>
      <c r="U143" s="35" t="s">
        <v>65</v>
      </c>
      <c r="V143" s="305">
        <v>100</v>
      </c>
      <c r="W143" s="306">
        <f t="shared" ref="W143:W150" si="7">IFERROR(IF(V143="",0,CEILING((V143/$H143),1)*$H143),"")</f>
        <v>100.80000000000001</v>
      </c>
      <c r="X143" s="36">
        <f>IFERROR(IF(W143=0,"",ROUNDUP(W143/H143,0)*0.00753),"")</f>
        <v>0.18071999999999999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8">
        <v>4680115881761</v>
      </c>
      <c r="E144" s="319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2"/>
      <c r="P144" s="332"/>
      <c r="Q144" s="332"/>
      <c r="R144" s="319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8">
        <v>4680115881563</v>
      </c>
      <c r="E145" s="319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2"/>
      <c r="P145" s="332"/>
      <c r="Q145" s="332"/>
      <c r="R145" s="319"/>
      <c r="S145" s="34"/>
      <c r="T145" s="34"/>
      <c r="U145" s="35" t="s">
        <v>65</v>
      </c>
      <c r="V145" s="305">
        <v>100</v>
      </c>
      <c r="W145" s="306">
        <f t="shared" si="7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8">
        <v>4680115880986</v>
      </c>
      <c r="E146" s="319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2"/>
      <c r="P146" s="332"/>
      <c r="Q146" s="332"/>
      <c r="R146" s="319"/>
      <c r="S146" s="34"/>
      <c r="T146" s="34"/>
      <c r="U146" s="35" t="s">
        <v>65</v>
      </c>
      <c r="V146" s="305">
        <v>105</v>
      </c>
      <c r="W146" s="306">
        <f t="shared" si="7"/>
        <v>105</v>
      </c>
      <c r="X146" s="36">
        <f>IFERROR(IF(W146=0,"",ROUNDUP(W146/H146,0)*0.00502),"")</f>
        <v>0.251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8">
        <v>4680115880207</v>
      </c>
      <c r="E147" s="319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2"/>
      <c r="P147" s="332"/>
      <c r="Q147" s="332"/>
      <c r="R147" s="319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8">
        <v>4680115881785</v>
      </c>
      <c r="E148" s="319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4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2"/>
      <c r="P148" s="332"/>
      <c r="Q148" s="332"/>
      <c r="R148" s="319"/>
      <c r="S148" s="34"/>
      <c r="T148" s="34"/>
      <c r="U148" s="35" t="s">
        <v>65</v>
      </c>
      <c r="V148" s="305">
        <v>87.5</v>
      </c>
      <c r="W148" s="306">
        <f t="shared" si="7"/>
        <v>88.2</v>
      </c>
      <c r="X148" s="36">
        <f>IFERROR(IF(W148=0,"",ROUNDUP(W148/H148,0)*0.00502),"")</f>
        <v>0.21084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8">
        <v>4680115881679</v>
      </c>
      <c r="E149" s="319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5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2"/>
      <c r="P149" s="332"/>
      <c r="Q149" s="332"/>
      <c r="R149" s="319"/>
      <c r="S149" s="34"/>
      <c r="T149" s="34"/>
      <c r="U149" s="35" t="s">
        <v>65</v>
      </c>
      <c r="V149" s="305">
        <v>140</v>
      </c>
      <c r="W149" s="306">
        <f t="shared" si="7"/>
        <v>140.70000000000002</v>
      </c>
      <c r="X149" s="36">
        <f>IFERROR(IF(W149=0,"",ROUNDUP(W149/H149,0)*0.00502),"")</f>
        <v>0.33634000000000003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8">
        <v>4680115880191</v>
      </c>
      <c r="E150" s="319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2"/>
      <c r="P150" s="332"/>
      <c r="Q150" s="332"/>
      <c r="R150" s="319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4"/>
      <c r="C151" s="324"/>
      <c r="D151" s="324"/>
      <c r="E151" s="324"/>
      <c r="F151" s="324"/>
      <c r="G151" s="324"/>
      <c r="H151" s="324"/>
      <c r="I151" s="324"/>
      <c r="J151" s="324"/>
      <c r="K151" s="324"/>
      <c r="L151" s="324"/>
      <c r="M151" s="326"/>
      <c r="N151" s="311" t="s">
        <v>66</v>
      </c>
      <c r="O151" s="312"/>
      <c r="P151" s="312"/>
      <c r="Q151" s="312"/>
      <c r="R151" s="312"/>
      <c r="S151" s="312"/>
      <c r="T151" s="313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205.95238095238093</v>
      </c>
      <c r="W151" s="307">
        <f>IFERROR(W143/H143,"0")+IFERROR(W144/H144,"0")+IFERROR(W145/H145,"0")+IFERROR(W146/H146,"0")+IFERROR(W147/H147,"0")+IFERROR(W148/H148,"0")+IFERROR(W149/H149,"0")+IFERROR(W150/H150,"0")</f>
        <v>207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1.1596200000000001</v>
      </c>
      <c r="Y151" s="308"/>
      <c r="Z151" s="308"/>
    </row>
    <row r="152" spans="1:53" x14ac:dyDescent="0.2">
      <c r="A152" s="324"/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6"/>
      <c r="N152" s="311" t="s">
        <v>66</v>
      </c>
      <c r="O152" s="312"/>
      <c r="P152" s="312"/>
      <c r="Q152" s="312"/>
      <c r="R152" s="312"/>
      <c r="S152" s="312"/>
      <c r="T152" s="313"/>
      <c r="U152" s="37" t="s">
        <v>65</v>
      </c>
      <c r="V152" s="307">
        <f>IFERROR(SUM(V143:V150),"0")</f>
        <v>532.5</v>
      </c>
      <c r="W152" s="307">
        <f>IFERROR(SUM(W143:W150),"0")</f>
        <v>535.5</v>
      </c>
      <c r="X152" s="37"/>
      <c r="Y152" s="308"/>
      <c r="Z152" s="308"/>
    </row>
    <row r="153" spans="1:53" ht="16.5" customHeight="1" x14ac:dyDescent="0.25">
      <c r="A153" s="323" t="s">
        <v>264</v>
      </c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  <c r="X153" s="324"/>
      <c r="Y153" s="301"/>
      <c r="Z153" s="301"/>
    </row>
    <row r="154" spans="1:53" ht="14.25" customHeight="1" x14ac:dyDescent="0.25">
      <c r="A154" s="335" t="s">
        <v>103</v>
      </c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  <c r="X154" s="32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8">
        <v>4680115881402</v>
      </c>
      <c r="E155" s="319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2"/>
      <c r="P155" s="332"/>
      <c r="Q155" s="332"/>
      <c r="R155" s="319"/>
      <c r="S155" s="34"/>
      <c r="T155" s="34"/>
      <c r="U155" s="35" t="s">
        <v>65</v>
      </c>
      <c r="V155" s="305">
        <v>120</v>
      </c>
      <c r="W155" s="306">
        <f>IFERROR(IF(V155="",0,CEILING((V155/$H155),1)*$H155),"")</f>
        <v>129.60000000000002</v>
      </c>
      <c r="X155" s="36">
        <f>IFERROR(IF(W155=0,"",ROUNDUP(W155/H155,0)*0.02175),"")</f>
        <v>0.26100000000000001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8">
        <v>4680115881396</v>
      </c>
      <c r="E156" s="319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2"/>
      <c r="P156" s="332"/>
      <c r="Q156" s="332"/>
      <c r="R156" s="319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6"/>
      <c r="N157" s="311" t="s">
        <v>66</v>
      </c>
      <c r="O157" s="312"/>
      <c r="P157" s="312"/>
      <c r="Q157" s="312"/>
      <c r="R157" s="312"/>
      <c r="S157" s="312"/>
      <c r="T157" s="313"/>
      <c r="U157" s="37" t="s">
        <v>67</v>
      </c>
      <c r="V157" s="307">
        <f>IFERROR(V155/H155,"0")+IFERROR(V156/H156,"0")</f>
        <v>11.111111111111111</v>
      </c>
      <c r="W157" s="307">
        <f>IFERROR(W155/H155,"0")+IFERROR(W156/H156,"0")</f>
        <v>12.000000000000002</v>
      </c>
      <c r="X157" s="307">
        <f>IFERROR(IF(X155="",0,X155),"0")+IFERROR(IF(X156="",0,X156),"0")</f>
        <v>0.26100000000000001</v>
      </c>
      <c r="Y157" s="308"/>
      <c r="Z157" s="308"/>
    </row>
    <row r="158" spans="1:53" x14ac:dyDescent="0.2">
      <c r="A158" s="324"/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6"/>
      <c r="N158" s="311" t="s">
        <v>66</v>
      </c>
      <c r="O158" s="312"/>
      <c r="P158" s="312"/>
      <c r="Q158" s="312"/>
      <c r="R158" s="312"/>
      <c r="S158" s="312"/>
      <c r="T158" s="313"/>
      <c r="U158" s="37" t="s">
        <v>65</v>
      </c>
      <c r="V158" s="307">
        <f>IFERROR(SUM(V155:V156),"0")</f>
        <v>120</v>
      </c>
      <c r="W158" s="307">
        <f>IFERROR(SUM(W155:W156),"0")</f>
        <v>129.60000000000002</v>
      </c>
      <c r="X158" s="37"/>
      <c r="Y158" s="308"/>
      <c r="Z158" s="308"/>
    </row>
    <row r="159" spans="1:53" ht="14.25" customHeight="1" x14ac:dyDescent="0.25">
      <c r="A159" s="335" t="s">
        <v>95</v>
      </c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8">
        <v>4680115882935</v>
      </c>
      <c r="E160" s="319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382" t="s">
        <v>271</v>
      </c>
      <c r="O160" s="332"/>
      <c r="P160" s="332"/>
      <c r="Q160" s="332"/>
      <c r="R160" s="319"/>
      <c r="S160" s="34"/>
      <c r="T160" s="34"/>
      <c r="U160" s="35" t="s">
        <v>65</v>
      </c>
      <c r="V160" s="305">
        <v>20</v>
      </c>
      <c r="W160" s="306">
        <f>IFERROR(IF(V160="",0,CEILING((V160/$H160),1)*$H160),"")</f>
        <v>21.6</v>
      </c>
      <c r="X160" s="36">
        <f>IFERROR(IF(W160=0,"",ROUNDUP(W160/H160,0)*0.02175),"")</f>
        <v>4.3499999999999997E-2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8">
        <v>4680115880764</v>
      </c>
      <c r="E161" s="319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2"/>
      <c r="P161" s="332"/>
      <c r="Q161" s="332"/>
      <c r="R161" s="319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6"/>
      <c r="N162" s="311" t="s">
        <v>66</v>
      </c>
      <c r="O162" s="312"/>
      <c r="P162" s="312"/>
      <c r="Q162" s="312"/>
      <c r="R162" s="312"/>
      <c r="S162" s="312"/>
      <c r="T162" s="313"/>
      <c r="U162" s="37" t="s">
        <v>67</v>
      </c>
      <c r="V162" s="307">
        <f>IFERROR(V160/H160,"0")+IFERROR(V161/H161,"0")</f>
        <v>1.8518518518518516</v>
      </c>
      <c r="W162" s="307">
        <f>IFERROR(W160/H160,"0")+IFERROR(W161/H161,"0")</f>
        <v>2</v>
      </c>
      <c r="X162" s="307">
        <f>IFERROR(IF(X160="",0,X160),"0")+IFERROR(IF(X161="",0,X161),"0")</f>
        <v>4.3499999999999997E-2</v>
      </c>
      <c r="Y162" s="308"/>
      <c r="Z162" s="308"/>
    </row>
    <row r="163" spans="1:53" x14ac:dyDescent="0.2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6"/>
      <c r="N163" s="311" t="s">
        <v>66</v>
      </c>
      <c r="O163" s="312"/>
      <c r="P163" s="312"/>
      <c r="Q163" s="312"/>
      <c r="R163" s="312"/>
      <c r="S163" s="312"/>
      <c r="T163" s="313"/>
      <c r="U163" s="37" t="s">
        <v>65</v>
      </c>
      <c r="V163" s="307">
        <f>IFERROR(SUM(V160:V161),"0")</f>
        <v>20</v>
      </c>
      <c r="W163" s="307">
        <f>IFERROR(SUM(W160:W161),"0")</f>
        <v>21.6</v>
      </c>
      <c r="X163" s="37"/>
      <c r="Y163" s="308"/>
      <c r="Z163" s="308"/>
    </row>
    <row r="164" spans="1:53" ht="14.25" customHeight="1" x14ac:dyDescent="0.25">
      <c r="A164" s="335" t="s">
        <v>60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8">
        <v>4680115882683</v>
      </c>
      <c r="E165" s="319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6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2"/>
      <c r="P165" s="332"/>
      <c r="Q165" s="332"/>
      <c r="R165" s="319"/>
      <c r="S165" s="34"/>
      <c r="T165" s="34"/>
      <c r="U165" s="35" t="s">
        <v>65</v>
      </c>
      <c r="V165" s="305">
        <v>100</v>
      </c>
      <c r="W165" s="306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8">
        <v>4680115882690</v>
      </c>
      <c r="E166" s="319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2"/>
      <c r="P166" s="332"/>
      <c r="Q166" s="332"/>
      <c r="R166" s="319"/>
      <c r="S166" s="34"/>
      <c r="T166" s="34"/>
      <c r="U166" s="35" t="s">
        <v>65</v>
      </c>
      <c r="V166" s="305">
        <v>100</v>
      </c>
      <c r="W166" s="306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8">
        <v>4680115882669</v>
      </c>
      <c r="E167" s="319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2"/>
      <c r="P167" s="332"/>
      <c r="Q167" s="332"/>
      <c r="R167" s="319"/>
      <c r="S167" s="34"/>
      <c r="T167" s="34"/>
      <c r="U167" s="35" t="s">
        <v>65</v>
      </c>
      <c r="V167" s="305">
        <v>200</v>
      </c>
      <c r="W167" s="306">
        <f>IFERROR(IF(V167="",0,CEILING((V167/$H167),1)*$H167),"")</f>
        <v>205.20000000000002</v>
      </c>
      <c r="X167" s="36">
        <f>IFERROR(IF(W167=0,"",ROUNDUP(W167/H167,0)*0.00937),"")</f>
        <v>0.35605999999999999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8">
        <v>4680115882676</v>
      </c>
      <c r="E168" s="319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2"/>
      <c r="P168" s="332"/>
      <c r="Q168" s="332"/>
      <c r="R168" s="319"/>
      <c r="S168" s="34"/>
      <c r="T168" s="34"/>
      <c r="U168" s="35" t="s">
        <v>65</v>
      </c>
      <c r="V168" s="305">
        <v>100</v>
      </c>
      <c r="W168" s="306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x14ac:dyDescent="0.2">
      <c r="A169" s="325"/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6"/>
      <c r="N169" s="311" t="s">
        <v>66</v>
      </c>
      <c r="O169" s="312"/>
      <c r="P169" s="312"/>
      <c r="Q169" s="312"/>
      <c r="R169" s="312"/>
      <c r="S169" s="312"/>
      <c r="T169" s="313"/>
      <c r="U169" s="37" t="s">
        <v>67</v>
      </c>
      <c r="V169" s="307">
        <f>IFERROR(V165/H165,"0")+IFERROR(V166/H166,"0")+IFERROR(V167/H167,"0")+IFERROR(V168/H168,"0")</f>
        <v>92.592592592592595</v>
      </c>
      <c r="W169" s="307">
        <f>IFERROR(W165/H165,"0")+IFERROR(W166/H166,"0")+IFERROR(W167/H167,"0")+IFERROR(W168/H168,"0")</f>
        <v>95</v>
      </c>
      <c r="X169" s="307">
        <f>IFERROR(IF(X165="",0,X165),"0")+IFERROR(IF(X166="",0,X166),"0")+IFERROR(IF(X167="",0,X167),"0")+IFERROR(IF(X168="",0,X168),"0")</f>
        <v>0.89015</v>
      </c>
      <c r="Y169" s="308"/>
      <c r="Z169" s="308"/>
    </row>
    <row r="170" spans="1:53" x14ac:dyDescent="0.2">
      <c r="A170" s="324"/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6"/>
      <c r="N170" s="311" t="s">
        <v>66</v>
      </c>
      <c r="O170" s="312"/>
      <c r="P170" s="312"/>
      <c r="Q170" s="312"/>
      <c r="R170" s="312"/>
      <c r="S170" s="312"/>
      <c r="T170" s="313"/>
      <c r="U170" s="37" t="s">
        <v>65</v>
      </c>
      <c r="V170" s="307">
        <f>IFERROR(SUM(V165:V168),"0")</f>
        <v>500</v>
      </c>
      <c r="W170" s="307">
        <f>IFERROR(SUM(W165:W168),"0")</f>
        <v>513</v>
      </c>
      <c r="X170" s="37"/>
      <c r="Y170" s="308"/>
      <c r="Z170" s="308"/>
    </row>
    <row r="171" spans="1:53" ht="14.25" customHeight="1" x14ac:dyDescent="0.25">
      <c r="A171" s="335" t="s">
        <v>68</v>
      </c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  <c r="X171" s="32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8">
        <v>4680115881556</v>
      </c>
      <c r="E172" s="319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6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2"/>
      <c r="P172" s="332"/>
      <c r="Q172" s="332"/>
      <c r="R172" s="319"/>
      <c r="S172" s="34"/>
      <c r="T172" s="34"/>
      <c r="U172" s="35" t="s">
        <v>65</v>
      </c>
      <c r="V172" s="305">
        <v>20</v>
      </c>
      <c r="W172" s="306">
        <f t="shared" ref="W172:W187" si="8">IFERROR(IF(V172="",0,CEILING((V172/$H172),1)*$H172),"")</f>
        <v>20</v>
      </c>
      <c r="X172" s="36">
        <f>IFERROR(IF(W172=0,"",ROUNDUP(W172/H172,0)*0.01196),"")</f>
        <v>5.9799999999999999E-2</v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8">
        <v>4680115880573</v>
      </c>
      <c r="E173" s="319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586" t="s">
        <v>286</v>
      </c>
      <c r="O173" s="332"/>
      <c r="P173" s="332"/>
      <c r="Q173" s="332"/>
      <c r="R173" s="319"/>
      <c r="S173" s="34"/>
      <c r="T173" s="34"/>
      <c r="U173" s="35" t="s">
        <v>65</v>
      </c>
      <c r="V173" s="305">
        <v>250</v>
      </c>
      <c r="W173" s="306">
        <f t="shared" si="8"/>
        <v>252.29999999999998</v>
      </c>
      <c r="X173" s="36">
        <f>IFERROR(IF(W173=0,"",ROUNDUP(W173/H173,0)*0.02175),"")</f>
        <v>0.63074999999999992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8">
        <v>4680115881594</v>
      </c>
      <c r="E174" s="319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2"/>
      <c r="P174" s="332"/>
      <c r="Q174" s="332"/>
      <c r="R174" s="319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8">
        <v>4680115881587</v>
      </c>
      <c r="E175" s="319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06" t="s">
        <v>291</v>
      </c>
      <c r="O175" s="332"/>
      <c r="P175" s="332"/>
      <c r="Q175" s="332"/>
      <c r="R175" s="319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8">
        <v>4680115880962</v>
      </c>
      <c r="E176" s="319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60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2"/>
      <c r="P176" s="332"/>
      <c r="Q176" s="332"/>
      <c r="R176" s="319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8">
        <v>4680115881617</v>
      </c>
      <c r="E177" s="319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2"/>
      <c r="P177" s="332"/>
      <c r="Q177" s="332"/>
      <c r="R177" s="319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8">
        <v>4680115881228</v>
      </c>
      <c r="E178" s="319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598" t="s">
        <v>298</v>
      </c>
      <c r="O178" s="332"/>
      <c r="P178" s="332"/>
      <c r="Q178" s="332"/>
      <c r="R178" s="319"/>
      <c r="S178" s="34"/>
      <c r="T178" s="34"/>
      <c r="U178" s="35" t="s">
        <v>65</v>
      </c>
      <c r="V178" s="305">
        <v>480</v>
      </c>
      <c r="W178" s="306">
        <f t="shared" si="8"/>
        <v>480</v>
      </c>
      <c r="X178" s="36">
        <f>IFERROR(IF(W178=0,"",ROUNDUP(W178/H178,0)*0.00753),"")</f>
        <v>1.506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8">
        <v>4680115881037</v>
      </c>
      <c r="E179" s="319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66" t="s">
        <v>301</v>
      </c>
      <c r="O179" s="332"/>
      <c r="P179" s="332"/>
      <c r="Q179" s="332"/>
      <c r="R179" s="319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8">
        <v>4680115881211</v>
      </c>
      <c r="E180" s="319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2"/>
      <c r="P180" s="332"/>
      <c r="Q180" s="332"/>
      <c r="R180" s="319"/>
      <c r="S180" s="34"/>
      <c r="T180" s="34"/>
      <c r="U180" s="35" t="s">
        <v>65</v>
      </c>
      <c r="V180" s="305">
        <v>480</v>
      </c>
      <c r="W180" s="306">
        <f t="shared" si="8"/>
        <v>480</v>
      </c>
      <c r="X180" s="36">
        <f>IFERROR(IF(W180=0,"",ROUNDUP(W180/H180,0)*0.00753),"")</f>
        <v>1.506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8">
        <v>4680115881020</v>
      </c>
      <c r="E181" s="319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2"/>
      <c r="P181" s="332"/>
      <c r="Q181" s="332"/>
      <c r="R181" s="319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8">
        <v>4680115882195</v>
      </c>
      <c r="E182" s="319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2"/>
      <c r="P182" s="332"/>
      <c r="Q182" s="332"/>
      <c r="R182" s="319"/>
      <c r="S182" s="34"/>
      <c r="T182" s="34"/>
      <c r="U182" s="35" t="s">
        <v>65</v>
      </c>
      <c r="V182" s="305">
        <v>280</v>
      </c>
      <c r="W182" s="306">
        <f t="shared" si="8"/>
        <v>280.8</v>
      </c>
      <c r="X182" s="36">
        <f t="shared" ref="X182:X187" si="9">IFERROR(IF(W182=0,"",ROUNDUP(W182/H182,0)*0.00753),"")</f>
        <v>0.88101000000000007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8">
        <v>4680115880092</v>
      </c>
      <c r="E183" s="319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4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32"/>
      <c r="P183" s="332"/>
      <c r="Q183" s="332"/>
      <c r="R183" s="319"/>
      <c r="S183" s="34"/>
      <c r="T183" s="34"/>
      <c r="U183" s="35" t="s">
        <v>65</v>
      </c>
      <c r="V183" s="305">
        <v>600</v>
      </c>
      <c r="W183" s="306">
        <f t="shared" si="8"/>
        <v>600</v>
      </c>
      <c r="X183" s="36">
        <f t="shared" si="9"/>
        <v>1.8825000000000001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8">
        <v>4680115880221</v>
      </c>
      <c r="E184" s="319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32"/>
      <c r="P184" s="332"/>
      <c r="Q184" s="332"/>
      <c r="R184" s="319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8">
        <v>4680115882942</v>
      </c>
      <c r="E185" s="319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3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32"/>
      <c r="P185" s="332"/>
      <c r="Q185" s="332"/>
      <c r="R185" s="319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8">
        <v>4680115880504</v>
      </c>
      <c r="E186" s="319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32"/>
      <c r="P186" s="332"/>
      <c r="Q186" s="332"/>
      <c r="R186" s="319"/>
      <c r="S186" s="34"/>
      <c r="T186" s="34"/>
      <c r="U186" s="35" t="s">
        <v>65</v>
      </c>
      <c r="V186" s="305">
        <v>60</v>
      </c>
      <c r="W186" s="306">
        <f t="shared" si="8"/>
        <v>60</v>
      </c>
      <c r="X186" s="36">
        <f t="shared" si="9"/>
        <v>0.18825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8">
        <v>4680115882164</v>
      </c>
      <c r="E187" s="319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32"/>
      <c r="P187" s="332"/>
      <c r="Q187" s="332"/>
      <c r="R187" s="319"/>
      <c r="S187" s="34"/>
      <c r="T187" s="34"/>
      <c r="U187" s="35" t="s">
        <v>65</v>
      </c>
      <c r="V187" s="305">
        <v>200</v>
      </c>
      <c r="W187" s="306">
        <f t="shared" si="8"/>
        <v>201.6</v>
      </c>
      <c r="X187" s="36">
        <f t="shared" si="9"/>
        <v>0.63251999999999997</v>
      </c>
      <c r="Y187" s="56"/>
      <c r="Z187" s="57"/>
      <c r="AD187" s="58"/>
      <c r="BA187" s="161" t="s">
        <v>1</v>
      </c>
    </row>
    <row r="188" spans="1:53" x14ac:dyDescent="0.2">
      <c r="A188" s="325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6"/>
      <c r="N188" s="311" t="s">
        <v>66</v>
      </c>
      <c r="O188" s="312"/>
      <c r="P188" s="312"/>
      <c r="Q188" s="312"/>
      <c r="R188" s="312"/>
      <c r="S188" s="312"/>
      <c r="T188" s="313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908.73563218390802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910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7.2868300000000001</v>
      </c>
      <c r="Y188" s="308"/>
      <c r="Z188" s="308"/>
    </row>
    <row r="189" spans="1:53" x14ac:dyDescent="0.2">
      <c r="A189" s="324"/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4"/>
      <c r="M189" s="326"/>
      <c r="N189" s="311" t="s">
        <v>66</v>
      </c>
      <c r="O189" s="312"/>
      <c r="P189" s="312"/>
      <c r="Q189" s="312"/>
      <c r="R189" s="312"/>
      <c r="S189" s="312"/>
      <c r="T189" s="313"/>
      <c r="U189" s="37" t="s">
        <v>65</v>
      </c>
      <c r="V189" s="307">
        <f>IFERROR(SUM(V172:V187),"0")</f>
        <v>2370</v>
      </c>
      <c r="W189" s="307">
        <f>IFERROR(SUM(W172:W187),"0")</f>
        <v>2374.6999999999998</v>
      </c>
      <c r="X189" s="37"/>
      <c r="Y189" s="308"/>
      <c r="Z189" s="308"/>
    </row>
    <row r="190" spans="1:53" ht="14.25" customHeight="1" x14ac:dyDescent="0.25">
      <c r="A190" s="335" t="s">
        <v>219</v>
      </c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2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8">
        <v>4680115880801</v>
      </c>
      <c r="E191" s="319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32"/>
      <c r="P191" s="332"/>
      <c r="Q191" s="332"/>
      <c r="R191" s="319"/>
      <c r="S191" s="34"/>
      <c r="T191" s="34"/>
      <c r="U191" s="35" t="s">
        <v>65</v>
      </c>
      <c r="V191" s="305">
        <v>32</v>
      </c>
      <c r="W191" s="306">
        <f>IFERROR(IF(V191="",0,CEILING((V191/$H191),1)*$H191),"")</f>
        <v>33.6</v>
      </c>
      <c r="X191" s="36">
        <f>IFERROR(IF(W191=0,"",ROUNDUP(W191/H191,0)*0.00753),"")</f>
        <v>0.10542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8">
        <v>4680115880818</v>
      </c>
      <c r="E192" s="319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32"/>
      <c r="P192" s="332"/>
      <c r="Q192" s="332"/>
      <c r="R192" s="319"/>
      <c r="S192" s="34"/>
      <c r="T192" s="34"/>
      <c r="U192" s="35" t="s">
        <v>65</v>
      </c>
      <c r="V192" s="305">
        <v>36</v>
      </c>
      <c r="W192" s="306">
        <f>IFERROR(IF(V192="",0,CEILING((V192/$H192),1)*$H192),"")</f>
        <v>36</v>
      </c>
      <c r="X192" s="36">
        <f>IFERROR(IF(W192=0,"",ROUNDUP(W192/H192,0)*0.00753),"")</f>
        <v>0.11295000000000001</v>
      </c>
      <c r="Y192" s="56"/>
      <c r="Z192" s="57"/>
      <c r="AD192" s="58"/>
      <c r="BA192" s="163" t="s">
        <v>1</v>
      </c>
    </row>
    <row r="193" spans="1:53" x14ac:dyDescent="0.2">
      <c r="A193" s="325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6"/>
      <c r="N193" s="311" t="s">
        <v>66</v>
      </c>
      <c r="O193" s="312"/>
      <c r="P193" s="312"/>
      <c r="Q193" s="312"/>
      <c r="R193" s="312"/>
      <c r="S193" s="312"/>
      <c r="T193" s="313"/>
      <c r="U193" s="37" t="s">
        <v>67</v>
      </c>
      <c r="V193" s="307">
        <f>IFERROR(V191/H191,"0")+IFERROR(V192/H192,"0")</f>
        <v>28.333333333333336</v>
      </c>
      <c r="W193" s="307">
        <f>IFERROR(W191/H191,"0")+IFERROR(W192/H192,"0")</f>
        <v>29</v>
      </c>
      <c r="X193" s="307">
        <f>IFERROR(IF(X191="",0,X191),"0")+IFERROR(IF(X192="",0,X192),"0")</f>
        <v>0.21837000000000001</v>
      </c>
      <c r="Y193" s="308"/>
      <c r="Z193" s="308"/>
    </row>
    <row r="194" spans="1:53" x14ac:dyDescent="0.2">
      <c r="A194" s="324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26"/>
      <c r="N194" s="311" t="s">
        <v>66</v>
      </c>
      <c r="O194" s="312"/>
      <c r="P194" s="312"/>
      <c r="Q194" s="312"/>
      <c r="R194" s="312"/>
      <c r="S194" s="312"/>
      <c r="T194" s="313"/>
      <c r="U194" s="37" t="s">
        <v>65</v>
      </c>
      <c r="V194" s="307">
        <f>IFERROR(SUM(V191:V192),"0")</f>
        <v>68</v>
      </c>
      <c r="W194" s="307">
        <f>IFERROR(SUM(W191:W192),"0")</f>
        <v>69.599999999999994</v>
      </c>
      <c r="X194" s="37"/>
      <c r="Y194" s="308"/>
      <c r="Z194" s="308"/>
    </row>
    <row r="195" spans="1:53" ht="16.5" customHeight="1" x14ac:dyDescent="0.25">
      <c r="A195" s="323" t="s">
        <v>322</v>
      </c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01"/>
      <c r="Z195" s="301"/>
    </row>
    <row r="196" spans="1:53" ht="14.25" customHeight="1" x14ac:dyDescent="0.25">
      <c r="A196" s="335" t="s">
        <v>103</v>
      </c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8">
        <v>4607091387445</v>
      </c>
      <c r="E197" s="319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32"/>
      <c r="P197" s="332"/>
      <c r="Q197" s="332"/>
      <c r="R197" s="319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8">
        <v>4607091386004</v>
      </c>
      <c r="E198" s="319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2"/>
      <c r="P198" s="332"/>
      <c r="Q198" s="332"/>
      <c r="R198" s="319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8">
        <v>4607091386004</v>
      </c>
      <c r="E199" s="319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2"/>
      <c r="P199" s="332"/>
      <c r="Q199" s="332"/>
      <c r="R199" s="319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8">
        <v>4607091386073</v>
      </c>
      <c r="E200" s="319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32"/>
      <c r="P200" s="332"/>
      <c r="Q200" s="332"/>
      <c r="R200" s="319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8">
        <v>4607091387322</v>
      </c>
      <c r="E201" s="319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4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2"/>
      <c r="P201" s="332"/>
      <c r="Q201" s="332"/>
      <c r="R201" s="319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8">
        <v>4607091387322</v>
      </c>
      <c r="E202" s="319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2"/>
      <c r="P202" s="332"/>
      <c r="Q202" s="332"/>
      <c r="R202" s="319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8">
        <v>4607091387377</v>
      </c>
      <c r="E203" s="319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32"/>
      <c r="P203" s="332"/>
      <c r="Q203" s="332"/>
      <c r="R203" s="319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8">
        <v>4607091387353</v>
      </c>
      <c r="E204" s="319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8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32"/>
      <c r="P204" s="332"/>
      <c r="Q204" s="332"/>
      <c r="R204" s="319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8">
        <v>4607091386011</v>
      </c>
      <c r="E205" s="319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32"/>
      <c r="P205" s="332"/>
      <c r="Q205" s="332"/>
      <c r="R205" s="319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8">
        <v>4607091387308</v>
      </c>
      <c r="E206" s="319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32"/>
      <c r="P206" s="332"/>
      <c r="Q206" s="332"/>
      <c r="R206" s="319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8">
        <v>4607091387339</v>
      </c>
      <c r="E207" s="319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5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32"/>
      <c r="P207" s="332"/>
      <c r="Q207" s="332"/>
      <c r="R207" s="319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8">
        <v>4680115882638</v>
      </c>
      <c r="E208" s="319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32"/>
      <c r="P208" s="332"/>
      <c r="Q208" s="332"/>
      <c r="R208" s="319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8">
        <v>4680115881938</v>
      </c>
      <c r="E209" s="319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32"/>
      <c r="P209" s="332"/>
      <c r="Q209" s="332"/>
      <c r="R209" s="319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8">
        <v>4607091387346</v>
      </c>
      <c r="E210" s="319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32"/>
      <c r="P210" s="332"/>
      <c r="Q210" s="332"/>
      <c r="R210" s="319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8">
        <v>4607091389807</v>
      </c>
      <c r="E211" s="319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32"/>
      <c r="P211" s="332"/>
      <c r="Q211" s="332"/>
      <c r="R211" s="319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25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6"/>
      <c r="N212" s="311" t="s">
        <v>66</v>
      </c>
      <c r="O212" s="312"/>
      <c r="P212" s="312"/>
      <c r="Q212" s="312"/>
      <c r="R212" s="312"/>
      <c r="S212" s="312"/>
      <c r="T212" s="313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  <c r="L213" s="324"/>
      <c r="M213" s="326"/>
      <c r="N213" s="311" t="s">
        <v>66</v>
      </c>
      <c r="O213" s="312"/>
      <c r="P213" s="312"/>
      <c r="Q213" s="312"/>
      <c r="R213" s="312"/>
      <c r="S213" s="312"/>
      <c r="T213" s="313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35" t="s">
        <v>95</v>
      </c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  <c r="X214" s="32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8">
        <v>4680115881914</v>
      </c>
      <c r="E215" s="319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4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32"/>
      <c r="P215" s="332"/>
      <c r="Q215" s="332"/>
      <c r="R215" s="319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25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6"/>
      <c r="N216" s="311" t="s">
        <v>66</v>
      </c>
      <c r="O216" s="312"/>
      <c r="P216" s="312"/>
      <c r="Q216" s="312"/>
      <c r="R216" s="312"/>
      <c r="S216" s="312"/>
      <c r="T216" s="313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6"/>
      <c r="N217" s="311" t="s">
        <v>66</v>
      </c>
      <c r="O217" s="312"/>
      <c r="P217" s="312"/>
      <c r="Q217" s="312"/>
      <c r="R217" s="312"/>
      <c r="S217" s="312"/>
      <c r="T217" s="313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35" t="s">
        <v>60</v>
      </c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2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8">
        <v>4607091387193</v>
      </c>
      <c r="E219" s="319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32"/>
      <c r="P219" s="332"/>
      <c r="Q219" s="332"/>
      <c r="R219" s="319"/>
      <c r="S219" s="34"/>
      <c r="T219" s="34"/>
      <c r="U219" s="35" t="s">
        <v>65</v>
      </c>
      <c r="V219" s="305">
        <v>10</v>
      </c>
      <c r="W219" s="306">
        <f>IFERROR(IF(V219="",0,CEILING((V219/$H219),1)*$H219),"")</f>
        <v>12.600000000000001</v>
      </c>
      <c r="X219" s="36">
        <f>IFERROR(IF(W219=0,"",ROUNDUP(W219/H219,0)*0.00753),"")</f>
        <v>2.2589999999999999E-2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8">
        <v>4607091387230</v>
      </c>
      <c r="E220" s="319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32"/>
      <c r="P220" s="332"/>
      <c r="Q220" s="332"/>
      <c r="R220" s="319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8">
        <v>4607091387285</v>
      </c>
      <c r="E221" s="319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32"/>
      <c r="P221" s="332"/>
      <c r="Q221" s="332"/>
      <c r="R221" s="319"/>
      <c r="S221" s="34"/>
      <c r="T221" s="34"/>
      <c r="U221" s="35" t="s">
        <v>65</v>
      </c>
      <c r="V221" s="305">
        <v>7</v>
      </c>
      <c r="W221" s="306">
        <f>IFERROR(IF(V221="",0,CEILING((V221/$H221),1)*$H221),"")</f>
        <v>8.4</v>
      </c>
      <c r="X221" s="36">
        <f>IFERROR(IF(W221=0,"",ROUNDUP(W221/H221,0)*0.00502),"")</f>
        <v>2.0080000000000001E-2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8">
        <v>4607091389845</v>
      </c>
      <c r="E222" s="319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56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32"/>
      <c r="P222" s="332"/>
      <c r="Q222" s="332"/>
      <c r="R222" s="319"/>
      <c r="S222" s="34"/>
      <c r="T222" s="34"/>
      <c r="U222" s="35" t="s">
        <v>65</v>
      </c>
      <c r="V222" s="305">
        <v>105</v>
      </c>
      <c r="W222" s="306">
        <f>IFERROR(IF(V222="",0,CEILING((V222/$H222),1)*$H222),"")</f>
        <v>105</v>
      </c>
      <c r="X222" s="36">
        <f>IFERROR(IF(W222=0,"",ROUNDUP(W222/H222,0)*0.00502),"")</f>
        <v>0.251</v>
      </c>
      <c r="Y222" s="56"/>
      <c r="Z222" s="57"/>
      <c r="AD222" s="58"/>
      <c r="BA222" s="183" t="s">
        <v>1</v>
      </c>
    </row>
    <row r="223" spans="1:53" x14ac:dyDescent="0.2">
      <c r="A223" s="325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6"/>
      <c r="N223" s="311" t="s">
        <v>66</v>
      </c>
      <c r="O223" s="312"/>
      <c r="P223" s="312"/>
      <c r="Q223" s="312"/>
      <c r="R223" s="312"/>
      <c r="S223" s="312"/>
      <c r="T223" s="313"/>
      <c r="U223" s="37" t="s">
        <v>67</v>
      </c>
      <c r="V223" s="307">
        <f>IFERROR(V219/H219,"0")+IFERROR(V220/H220,"0")+IFERROR(V221/H221,"0")+IFERROR(V222/H222,"0")</f>
        <v>55.714285714285715</v>
      </c>
      <c r="W223" s="307">
        <f>IFERROR(W219/H219,"0")+IFERROR(W220/H220,"0")+IFERROR(W221/H221,"0")+IFERROR(W222/H222,"0")</f>
        <v>57</v>
      </c>
      <c r="X223" s="307">
        <f>IFERROR(IF(X219="",0,X219),"0")+IFERROR(IF(X220="",0,X220),"0")+IFERROR(IF(X221="",0,X221),"0")+IFERROR(IF(X222="",0,X222),"0")</f>
        <v>0.29366999999999999</v>
      </c>
      <c r="Y223" s="308"/>
      <c r="Z223" s="308"/>
    </row>
    <row r="224" spans="1:53" x14ac:dyDescent="0.2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6"/>
      <c r="N224" s="311" t="s">
        <v>66</v>
      </c>
      <c r="O224" s="312"/>
      <c r="P224" s="312"/>
      <c r="Q224" s="312"/>
      <c r="R224" s="312"/>
      <c r="S224" s="312"/>
      <c r="T224" s="313"/>
      <c r="U224" s="37" t="s">
        <v>65</v>
      </c>
      <c r="V224" s="307">
        <f>IFERROR(SUM(V219:V222),"0")</f>
        <v>122</v>
      </c>
      <c r="W224" s="307">
        <f>IFERROR(SUM(W219:W222),"0")</f>
        <v>126</v>
      </c>
      <c r="X224" s="37"/>
      <c r="Y224" s="308"/>
      <c r="Z224" s="308"/>
    </row>
    <row r="225" spans="1:53" ht="14.25" customHeight="1" x14ac:dyDescent="0.25">
      <c r="A225" s="335" t="s">
        <v>68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2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8">
        <v>4607091387766</v>
      </c>
      <c r="E226" s="319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5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32"/>
      <c r="P226" s="332"/>
      <c r="Q226" s="332"/>
      <c r="R226" s="319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8">
        <v>4607091387957</v>
      </c>
      <c r="E227" s="319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32"/>
      <c r="P227" s="332"/>
      <c r="Q227" s="332"/>
      <c r="R227" s="319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8">
        <v>4607091387964</v>
      </c>
      <c r="E228" s="319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32"/>
      <c r="P228" s="332"/>
      <c r="Q228" s="332"/>
      <c r="R228" s="319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8">
        <v>4607091381672</v>
      </c>
      <c r="E229" s="319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32"/>
      <c r="P229" s="332"/>
      <c r="Q229" s="332"/>
      <c r="R229" s="319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8">
        <v>4607091387537</v>
      </c>
      <c r="E230" s="319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4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32"/>
      <c r="P230" s="332"/>
      <c r="Q230" s="332"/>
      <c r="R230" s="319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8">
        <v>4607091387513</v>
      </c>
      <c r="E231" s="319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32"/>
      <c r="P231" s="332"/>
      <c r="Q231" s="332"/>
      <c r="R231" s="319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8">
        <v>4680115880511</v>
      </c>
      <c r="E232" s="319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32"/>
      <c r="P232" s="332"/>
      <c r="Q232" s="332"/>
      <c r="R232" s="319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25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6"/>
      <c r="N233" s="311" t="s">
        <v>66</v>
      </c>
      <c r="O233" s="312"/>
      <c r="P233" s="312"/>
      <c r="Q233" s="312"/>
      <c r="R233" s="312"/>
      <c r="S233" s="312"/>
      <c r="T233" s="313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6"/>
      <c r="N234" s="311" t="s">
        <v>66</v>
      </c>
      <c r="O234" s="312"/>
      <c r="P234" s="312"/>
      <c r="Q234" s="312"/>
      <c r="R234" s="312"/>
      <c r="S234" s="312"/>
      <c r="T234" s="313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35" t="s">
        <v>219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8">
        <v>4607091380880</v>
      </c>
      <c r="E236" s="319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32"/>
      <c r="P236" s="332"/>
      <c r="Q236" s="332"/>
      <c r="R236" s="319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8">
        <v>4607091384482</v>
      </c>
      <c r="E237" s="319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4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32"/>
      <c r="P237" s="332"/>
      <c r="Q237" s="332"/>
      <c r="R237" s="319"/>
      <c r="S237" s="34"/>
      <c r="T237" s="34"/>
      <c r="U237" s="35" t="s">
        <v>65</v>
      </c>
      <c r="V237" s="305">
        <v>300</v>
      </c>
      <c r="W237" s="306">
        <f>IFERROR(IF(V237="",0,CEILING((V237/$H237),1)*$H237),"")</f>
        <v>304.2</v>
      </c>
      <c r="X237" s="36">
        <f>IFERROR(IF(W237=0,"",ROUNDUP(W237/H237,0)*0.02175),"")</f>
        <v>0.84824999999999995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8">
        <v>4607091380897</v>
      </c>
      <c r="E238" s="319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32"/>
      <c r="P238" s="332"/>
      <c r="Q238" s="332"/>
      <c r="R238" s="319"/>
      <c r="S238" s="34"/>
      <c r="T238" s="34"/>
      <c r="U238" s="35" t="s">
        <v>65</v>
      </c>
      <c r="V238" s="305">
        <v>10</v>
      </c>
      <c r="W238" s="306">
        <f>IFERROR(IF(V238="",0,CEILING((V238/$H238),1)*$H238),"")</f>
        <v>16.8</v>
      </c>
      <c r="X238" s="36">
        <f>IFERROR(IF(W238=0,"",ROUNDUP(W238/H238,0)*0.02175),"")</f>
        <v>4.3499999999999997E-2</v>
      </c>
      <c r="Y238" s="56"/>
      <c r="Z238" s="57"/>
      <c r="AD238" s="58"/>
      <c r="BA238" s="193" t="s">
        <v>1</v>
      </c>
    </row>
    <row r="239" spans="1:53" x14ac:dyDescent="0.2">
      <c r="A239" s="325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6"/>
      <c r="N239" s="311" t="s">
        <v>66</v>
      </c>
      <c r="O239" s="312"/>
      <c r="P239" s="312"/>
      <c r="Q239" s="312"/>
      <c r="R239" s="312"/>
      <c r="S239" s="312"/>
      <c r="T239" s="313"/>
      <c r="U239" s="37" t="s">
        <v>67</v>
      </c>
      <c r="V239" s="307">
        <f>IFERROR(V236/H236,"0")+IFERROR(V237/H237,"0")+IFERROR(V238/H238,"0")</f>
        <v>39.65201465201465</v>
      </c>
      <c r="W239" s="307">
        <f>IFERROR(W236/H236,"0")+IFERROR(W237/H237,"0")+IFERROR(W238/H238,"0")</f>
        <v>41</v>
      </c>
      <c r="X239" s="307">
        <f>IFERROR(IF(X236="",0,X236),"0")+IFERROR(IF(X237="",0,X237),"0")+IFERROR(IF(X238="",0,X238),"0")</f>
        <v>0.89174999999999993</v>
      </c>
      <c r="Y239" s="308"/>
      <c r="Z239" s="308"/>
    </row>
    <row r="240" spans="1:53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6"/>
      <c r="N240" s="311" t="s">
        <v>66</v>
      </c>
      <c r="O240" s="312"/>
      <c r="P240" s="312"/>
      <c r="Q240" s="312"/>
      <c r="R240" s="312"/>
      <c r="S240" s="312"/>
      <c r="T240" s="313"/>
      <c r="U240" s="37" t="s">
        <v>65</v>
      </c>
      <c r="V240" s="307">
        <f>IFERROR(SUM(V236:V238),"0")</f>
        <v>310</v>
      </c>
      <c r="W240" s="307">
        <f>IFERROR(SUM(W236:W238),"0")</f>
        <v>321</v>
      </c>
      <c r="X240" s="37"/>
      <c r="Y240" s="308"/>
      <c r="Z240" s="308"/>
    </row>
    <row r="241" spans="1:53" ht="14.25" customHeight="1" x14ac:dyDescent="0.25">
      <c r="A241" s="335" t="s">
        <v>81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8">
        <v>4607091388374</v>
      </c>
      <c r="E242" s="319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536" t="s">
        <v>383</v>
      </c>
      <c r="O242" s="332"/>
      <c r="P242" s="332"/>
      <c r="Q242" s="332"/>
      <c r="R242" s="319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8">
        <v>4607091388381</v>
      </c>
      <c r="E243" s="319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549" t="s">
        <v>386</v>
      </c>
      <c r="O243" s="332"/>
      <c r="P243" s="332"/>
      <c r="Q243" s="332"/>
      <c r="R243" s="319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8">
        <v>4607091388404</v>
      </c>
      <c r="E244" s="319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32"/>
      <c r="P244" s="332"/>
      <c r="Q244" s="332"/>
      <c r="R244" s="319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25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6"/>
      <c r="N245" s="311" t="s">
        <v>66</v>
      </c>
      <c r="O245" s="312"/>
      <c r="P245" s="312"/>
      <c r="Q245" s="312"/>
      <c r="R245" s="312"/>
      <c r="S245" s="312"/>
      <c r="T245" s="313"/>
      <c r="U245" s="37" t="s">
        <v>67</v>
      </c>
      <c r="V245" s="307">
        <f>IFERROR(V242/H242,"0")+IFERROR(V243/H243,"0")+IFERROR(V244/H244,"0")</f>
        <v>0</v>
      </c>
      <c r="W245" s="307">
        <f>IFERROR(W242/H242,"0")+IFERROR(W243/H243,"0")+IFERROR(W244/H244,"0")</f>
        <v>0</v>
      </c>
      <c r="X245" s="307">
        <f>IFERROR(IF(X242="",0,X242),"0")+IFERROR(IF(X243="",0,X243),"0")+IFERROR(IF(X244="",0,X244),"0")</f>
        <v>0</v>
      </c>
      <c r="Y245" s="308"/>
      <c r="Z245" s="308"/>
    </row>
    <row r="246" spans="1:53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6"/>
      <c r="N246" s="311" t="s">
        <v>66</v>
      </c>
      <c r="O246" s="312"/>
      <c r="P246" s="312"/>
      <c r="Q246" s="312"/>
      <c r="R246" s="312"/>
      <c r="S246" s="312"/>
      <c r="T246" s="313"/>
      <c r="U246" s="37" t="s">
        <v>65</v>
      </c>
      <c r="V246" s="307">
        <f>IFERROR(SUM(V242:V244),"0")</f>
        <v>0</v>
      </c>
      <c r="W246" s="307">
        <f>IFERROR(SUM(W242:W244),"0")</f>
        <v>0</v>
      </c>
      <c r="X246" s="37"/>
      <c r="Y246" s="308"/>
      <c r="Z246" s="308"/>
    </row>
    <row r="247" spans="1:53" ht="14.25" customHeight="1" x14ac:dyDescent="0.25">
      <c r="A247" s="335" t="s">
        <v>389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8">
        <v>4680115881808</v>
      </c>
      <c r="E248" s="319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3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32"/>
      <c r="P248" s="332"/>
      <c r="Q248" s="332"/>
      <c r="R248" s="319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8">
        <v>4680115881822</v>
      </c>
      <c r="E249" s="319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3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32"/>
      <c r="P249" s="332"/>
      <c r="Q249" s="332"/>
      <c r="R249" s="319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8">
        <v>4680115880016</v>
      </c>
      <c r="E250" s="319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4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32"/>
      <c r="P250" s="332"/>
      <c r="Q250" s="332"/>
      <c r="R250" s="319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25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6"/>
      <c r="N251" s="311" t="s">
        <v>66</v>
      </c>
      <c r="O251" s="312"/>
      <c r="P251" s="312"/>
      <c r="Q251" s="312"/>
      <c r="R251" s="312"/>
      <c r="S251" s="312"/>
      <c r="T251" s="313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6"/>
      <c r="N252" s="311" t="s">
        <v>66</v>
      </c>
      <c r="O252" s="312"/>
      <c r="P252" s="312"/>
      <c r="Q252" s="312"/>
      <c r="R252" s="312"/>
      <c r="S252" s="312"/>
      <c r="T252" s="313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23" t="s">
        <v>398</v>
      </c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01"/>
      <c r="Z253" s="301"/>
    </row>
    <row r="254" spans="1:53" ht="14.25" customHeight="1" x14ac:dyDescent="0.25">
      <c r="A254" s="335" t="s">
        <v>103</v>
      </c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  <c r="X254" s="32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8">
        <v>4607091387421</v>
      </c>
      <c r="E255" s="319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2"/>
      <c r="P255" s="332"/>
      <c r="Q255" s="332"/>
      <c r="R255" s="319"/>
      <c r="S255" s="34"/>
      <c r="T255" s="34"/>
      <c r="U255" s="35" t="s">
        <v>65</v>
      </c>
      <c r="V255" s="305">
        <v>60</v>
      </c>
      <c r="W255" s="306">
        <f t="shared" ref="W255:W261" si="13">IFERROR(IF(V255="",0,CEILING((V255/$H255),1)*$H255),"")</f>
        <v>64.800000000000011</v>
      </c>
      <c r="X255" s="36">
        <f>IFERROR(IF(W255=0,"",ROUNDUP(W255/H255,0)*0.02175),"")</f>
        <v>0.1305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8">
        <v>4607091387421</v>
      </c>
      <c r="E256" s="319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2"/>
      <c r="P256" s="332"/>
      <c r="Q256" s="332"/>
      <c r="R256" s="319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8">
        <v>4607091387452</v>
      </c>
      <c r="E257" s="319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6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32"/>
      <c r="P257" s="332"/>
      <c r="Q257" s="332"/>
      <c r="R257" s="319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8">
        <v>4607091387452</v>
      </c>
      <c r="E258" s="319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475" t="s">
        <v>405</v>
      </c>
      <c r="O258" s="332"/>
      <c r="P258" s="332"/>
      <c r="Q258" s="332"/>
      <c r="R258" s="319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8">
        <v>4607091385984</v>
      </c>
      <c r="E259" s="319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3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32"/>
      <c r="P259" s="332"/>
      <c r="Q259" s="332"/>
      <c r="R259" s="319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8">
        <v>4607091387438</v>
      </c>
      <c r="E260" s="319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4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32"/>
      <c r="P260" s="332"/>
      <c r="Q260" s="332"/>
      <c r="R260" s="319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8">
        <v>4607091387469</v>
      </c>
      <c r="E261" s="319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3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32"/>
      <c r="P261" s="332"/>
      <c r="Q261" s="332"/>
      <c r="R261" s="319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25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6"/>
      <c r="N262" s="311" t="s">
        <v>66</v>
      </c>
      <c r="O262" s="312"/>
      <c r="P262" s="312"/>
      <c r="Q262" s="312"/>
      <c r="R262" s="312"/>
      <c r="S262" s="312"/>
      <c r="T262" s="313"/>
      <c r="U262" s="37" t="s">
        <v>67</v>
      </c>
      <c r="V262" s="307">
        <f>IFERROR(V255/H255,"0")+IFERROR(V256/H256,"0")+IFERROR(V257/H257,"0")+IFERROR(V258/H258,"0")+IFERROR(V259/H259,"0")+IFERROR(V260/H260,"0")+IFERROR(V261/H261,"0")</f>
        <v>5.5555555555555554</v>
      </c>
      <c r="W262" s="307">
        <f>IFERROR(W255/H255,"0")+IFERROR(W256/H256,"0")+IFERROR(W257/H257,"0")+IFERROR(W258/H258,"0")+IFERROR(W259/H259,"0")+IFERROR(W260/H260,"0")+IFERROR(W261/H261,"0")</f>
        <v>6.0000000000000009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0.1305</v>
      </c>
      <c r="Y262" s="308"/>
      <c r="Z262" s="308"/>
    </row>
    <row r="263" spans="1:53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6"/>
      <c r="N263" s="311" t="s">
        <v>66</v>
      </c>
      <c r="O263" s="312"/>
      <c r="P263" s="312"/>
      <c r="Q263" s="312"/>
      <c r="R263" s="312"/>
      <c r="S263" s="312"/>
      <c r="T263" s="313"/>
      <c r="U263" s="37" t="s">
        <v>65</v>
      </c>
      <c r="V263" s="307">
        <f>IFERROR(SUM(V255:V261),"0")</f>
        <v>60</v>
      </c>
      <c r="W263" s="307">
        <f>IFERROR(SUM(W255:W261),"0")</f>
        <v>64.800000000000011</v>
      </c>
      <c r="X263" s="37"/>
      <c r="Y263" s="308"/>
      <c r="Z263" s="308"/>
    </row>
    <row r="264" spans="1:53" ht="14.25" customHeight="1" x14ac:dyDescent="0.25">
      <c r="A264" s="335" t="s">
        <v>60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8">
        <v>4607091387292</v>
      </c>
      <c r="E265" s="319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32"/>
      <c r="P265" s="332"/>
      <c r="Q265" s="332"/>
      <c r="R265" s="319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8">
        <v>4607091387315</v>
      </c>
      <c r="E266" s="319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45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32"/>
      <c r="P266" s="332"/>
      <c r="Q266" s="332"/>
      <c r="R266" s="319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25"/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6"/>
      <c r="N267" s="311" t="s">
        <v>66</v>
      </c>
      <c r="O267" s="312"/>
      <c r="P267" s="312"/>
      <c r="Q267" s="312"/>
      <c r="R267" s="312"/>
      <c r="S267" s="312"/>
      <c r="T267" s="313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6"/>
      <c r="N268" s="311" t="s">
        <v>66</v>
      </c>
      <c r="O268" s="312"/>
      <c r="P268" s="312"/>
      <c r="Q268" s="312"/>
      <c r="R268" s="312"/>
      <c r="S268" s="312"/>
      <c r="T268" s="313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23" t="s">
        <v>416</v>
      </c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  <c r="X269" s="324"/>
      <c r="Y269" s="301"/>
      <c r="Z269" s="301"/>
    </row>
    <row r="270" spans="1:53" ht="14.25" customHeight="1" x14ac:dyDescent="0.25">
      <c r="A270" s="335" t="s">
        <v>60</v>
      </c>
      <c r="B270" s="324"/>
      <c r="C270" s="324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  <c r="X270" s="32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8">
        <v>4607091383836</v>
      </c>
      <c r="E271" s="319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5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32"/>
      <c r="P271" s="332"/>
      <c r="Q271" s="332"/>
      <c r="R271" s="319"/>
      <c r="S271" s="34"/>
      <c r="T271" s="34"/>
      <c r="U271" s="35" t="s">
        <v>65</v>
      </c>
      <c r="V271" s="305">
        <v>21</v>
      </c>
      <c r="W271" s="306">
        <f>IFERROR(IF(V271="",0,CEILING((V271/$H271),1)*$H271),"")</f>
        <v>21.6</v>
      </c>
      <c r="X271" s="36">
        <f>IFERROR(IF(W271=0,"",ROUNDUP(W271/H271,0)*0.00753),"")</f>
        <v>9.0359999999999996E-2</v>
      </c>
      <c r="Y271" s="56"/>
      <c r="Z271" s="57"/>
      <c r="AD271" s="58"/>
      <c r="BA271" s="209" t="s">
        <v>1</v>
      </c>
    </row>
    <row r="272" spans="1:53" x14ac:dyDescent="0.2">
      <c r="A272" s="325"/>
      <c r="B272" s="324"/>
      <c r="C272" s="324"/>
      <c r="D272" s="324"/>
      <c r="E272" s="324"/>
      <c r="F272" s="324"/>
      <c r="G272" s="324"/>
      <c r="H272" s="324"/>
      <c r="I272" s="324"/>
      <c r="J272" s="324"/>
      <c r="K272" s="324"/>
      <c r="L272" s="324"/>
      <c r="M272" s="326"/>
      <c r="N272" s="311" t="s">
        <v>66</v>
      </c>
      <c r="O272" s="312"/>
      <c r="P272" s="312"/>
      <c r="Q272" s="312"/>
      <c r="R272" s="312"/>
      <c r="S272" s="312"/>
      <c r="T272" s="313"/>
      <c r="U272" s="37" t="s">
        <v>67</v>
      </c>
      <c r="V272" s="307">
        <f>IFERROR(V271/H271,"0")</f>
        <v>11.666666666666666</v>
      </c>
      <c r="W272" s="307">
        <f>IFERROR(W271/H271,"0")</f>
        <v>12</v>
      </c>
      <c r="X272" s="307">
        <f>IFERROR(IF(X271="",0,X271),"0")</f>
        <v>9.0359999999999996E-2</v>
      </c>
      <c r="Y272" s="308"/>
      <c r="Z272" s="308"/>
    </row>
    <row r="273" spans="1:53" x14ac:dyDescent="0.2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6"/>
      <c r="N273" s="311" t="s">
        <v>66</v>
      </c>
      <c r="O273" s="312"/>
      <c r="P273" s="312"/>
      <c r="Q273" s="312"/>
      <c r="R273" s="312"/>
      <c r="S273" s="312"/>
      <c r="T273" s="313"/>
      <c r="U273" s="37" t="s">
        <v>65</v>
      </c>
      <c r="V273" s="307">
        <f>IFERROR(SUM(V271:V271),"0")</f>
        <v>21</v>
      </c>
      <c r="W273" s="307">
        <f>IFERROR(SUM(W271:W271),"0")</f>
        <v>21.6</v>
      </c>
      <c r="X273" s="37"/>
      <c r="Y273" s="308"/>
      <c r="Z273" s="308"/>
    </row>
    <row r="274" spans="1:53" ht="14.25" customHeight="1" x14ac:dyDescent="0.25">
      <c r="A274" s="335" t="s">
        <v>68</v>
      </c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32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8">
        <v>4607091387919</v>
      </c>
      <c r="E275" s="319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32"/>
      <c r="P275" s="332"/>
      <c r="Q275" s="332"/>
      <c r="R275" s="319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8">
        <v>4607091383942</v>
      </c>
      <c r="E276" s="319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40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32"/>
      <c r="P276" s="332"/>
      <c r="Q276" s="332"/>
      <c r="R276" s="319"/>
      <c r="S276" s="34"/>
      <c r="T276" s="34"/>
      <c r="U276" s="35" t="s">
        <v>65</v>
      </c>
      <c r="V276" s="305">
        <v>420</v>
      </c>
      <c r="W276" s="306">
        <f>IFERROR(IF(V276="",0,CEILING((V276/$H276),1)*$H276),"")</f>
        <v>420.84</v>
      </c>
      <c r="X276" s="36">
        <f>IFERROR(IF(W276=0,"",ROUNDUP(W276/H276,0)*0.00753),"")</f>
        <v>1.2575100000000001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8">
        <v>4607091383959</v>
      </c>
      <c r="E277" s="319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405" t="s">
        <v>425</v>
      </c>
      <c r="O277" s="332"/>
      <c r="P277" s="332"/>
      <c r="Q277" s="332"/>
      <c r="R277" s="319"/>
      <c r="S277" s="34"/>
      <c r="T277" s="34"/>
      <c r="U277" s="35" t="s">
        <v>65</v>
      </c>
      <c r="V277" s="305">
        <v>504</v>
      </c>
      <c r="W277" s="306">
        <f>IFERROR(IF(V277="",0,CEILING((V277/$H277),1)*$H277),"")</f>
        <v>504</v>
      </c>
      <c r="X277" s="36">
        <f>IFERROR(IF(W277=0,"",ROUNDUP(W277/H277,0)*0.00753),"")</f>
        <v>1.506</v>
      </c>
      <c r="Y277" s="56"/>
      <c r="Z277" s="57"/>
      <c r="AD277" s="58"/>
      <c r="BA277" s="212" t="s">
        <v>1</v>
      </c>
    </row>
    <row r="278" spans="1:53" x14ac:dyDescent="0.2">
      <c r="A278" s="325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6"/>
      <c r="N278" s="311" t="s">
        <v>66</v>
      </c>
      <c r="O278" s="312"/>
      <c r="P278" s="312"/>
      <c r="Q278" s="312"/>
      <c r="R278" s="312"/>
      <c r="S278" s="312"/>
      <c r="T278" s="313"/>
      <c r="U278" s="37" t="s">
        <v>67</v>
      </c>
      <c r="V278" s="307">
        <f>IFERROR(V275/H275,"0")+IFERROR(V276/H276,"0")+IFERROR(V277/H277,"0")</f>
        <v>366.66666666666663</v>
      </c>
      <c r="W278" s="307">
        <f>IFERROR(W275/H275,"0")+IFERROR(W276/H276,"0")+IFERROR(W277/H277,"0")</f>
        <v>367</v>
      </c>
      <c r="X278" s="307">
        <f>IFERROR(IF(X275="",0,X275),"0")+IFERROR(IF(X276="",0,X276),"0")+IFERROR(IF(X277="",0,X277),"0")</f>
        <v>2.7635100000000001</v>
      </c>
      <c r="Y278" s="308"/>
      <c r="Z278" s="308"/>
    </row>
    <row r="279" spans="1:53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6"/>
      <c r="N279" s="311" t="s">
        <v>66</v>
      </c>
      <c r="O279" s="312"/>
      <c r="P279" s="312"/>
      <c r="Q279" s="312"/>
      <c r="R279" s="312"/>
      <c r="S279" s="312"/>
      <c r="T279" s="313"/>
      <c r="U279" s="37" t="s">
        <v>65</v>
      </c>
      <c r="V279" s="307">
        <f>IFERROR(SUM(V275:V277),"0")</f>
        <v>924</v>
      </c>
      <c r="W279" s="307">
        <f>IFERROR(SUM(W275:W277),"0")</f>
        <v>924.83999999999992</v>
      </c>
      <c r="X279" s="37"/>
      <c r="Y279" s="308"/>
      <c r="Z279" s="308"/>
    </row>
    <row r="280" spans="1:53" ht="14.25" customHeight="1" x14ac:dyDescent="0.25">
      <c r="A280" s="335" t="s">
        <v>219</v>
      </c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8">
        <v>4607091388831</v>
      </c>
      <c r="E281" s="319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2"/>
      <c r="P281" s="332"/>
      <c r="Q281" s="332"/>
      <c r="R281" s="319"/>
      <c r="S281" s="34"/>
      <c r="T281" s="34"/>
      <c r="U281" s="35" t="s">
        <v>65</v>
      </c>
      <c r="V281" s="305">
        <v>19</v>
      </c>
      <c r="W281" s="306">
        <f>IFERROR(IF(V281="",0,CEILING((V281/$H281),1)*$H281),"")</f>
        <v>20.52</v>
      </c>
      <c r="X281" s="36">
        <f>IFERROR(IF(W281=0,"",ROUNDUP(W281/H281,0)*0.00753),"")</f>
        <v>6.7769999999999997E-2</v>
      </c>
      <c r="Y281" s="56"/>
      <c r="Z281" s="57"/>
      <c r="AD281" s="58"/>
      <c r="BA281" s="213" t="s">
        <v>1</v>
      </c>
    </row>
    <row r="282" spans="1:53" x14ac:dyDescent="0.2">
      <c r="A282" s="325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6"/>
      <c r="N282" s="311" t="s">
        <v>66</v>
      </c>
      <c r="O282" s="312"/>
      <c r="P282" s="312"/>
      <c r="Q282" s="312"/>
      <c r="R282" s="312"/>
      <c r="S282" s="312"/>
      <c r="T282" s="313"/>
      <c r="U282" s="37" t="s">
        <v>67</v>
      </c>
      <c r="V282" s="307">
        <f>IFERROR(V281/H281,"0")</f>
        <v>8.3333333333333339</v>
      </c>
      <c r="W282" s="307">
        <f>IFERROR(W281/H281,"0")</f>
        <v>9</v>
      </c>
      <c r="X282" s="307">
        <f>IFERROR(IF(X281="",0,X281),"0")</f>
        <v>6.7769999999999997E-2</v>
      </c>
      <c r="Y282" s="308"/>
      <c r="Z282" s="308"/>
    </row>
    <row r="283" spans="1:53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6"/>
      <c r="N283" s="311" t="s">
        <v>66</v>
      </c>
      <c r="O283" s="312"/>
      <c r="P283" s="312"/>
      <c r="Q283" s="312"/>
      <c r="R283" s="312"/>
      <c r="S283" s="312"/>
      <c r="T283" s="313"/>
      <c r="U283" s="37" t="s">
        <v>65</v>
      </c>
      <c r="V283" s="307">
        <f>IFERROR(SUM(V281:V281),"0")</f>
        <v>19</v>
      </c>
      <c r="W283" s="307">
        <f>IFERROR(SUM(W281:W281),"0")</f>
        <v>20.52</v>
      </c>
      <c r="X283" s="37"/>
      <c r="Y283" s="308"/>
      <c r="Z283" s="308"/>
    </row>
    <row r="284" spans="1:53" ht="14.25" customHeight="1" x14ac:dyDescent="0.25">
      <c r="A284" s="335" t="s">
        <v>81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8">
        <v>4607091383102</v>
      </c>
      <c r="E285" s="319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50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2"/>
      <c r="P285" s="332"/>
      <c r="Q285" s="332"/>
      <c r="R285" s="319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5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6"/>
      <c r="N286" s="311" t="s">
        <v>66</v>
      </c>
      <c r="O286" s="312"/>
      <c r="P286" s="312"/>
      <c r="Q286" s="312"/>
      <c r="R286" s="312"/>
      <c r="S286" s="312"/>
      <c r="T286" s="313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6"/>
      <c r="N287" s="311" t="s">
        <v>66</v>
      </c>
      <c r="O287" s="312"/>
      <c r="P287" s="312"/>
      <c r="Q287" s="312"/>
      <c r="R287" s="312"/>
      <c r="S287" s="312"/>
      <c r="T287" s="313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47" t="s">
        <v>430</v>
      </c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48"/>
      <c r="P288" s="348"/>
      <c r="Q288" s="348"/>
      <c r="R288" s="348"/>
      <c r="S288" s="348"/>
      <c r="T288" s="348"/>
      <c r="U288" s="348"/>
      <c r="V288" s="348"/>
      <c r="W288" s="348"/>
      <c r="X288" s="348"/>
      <c r="Y288" s="48"/>
      <c r="Z288" s="48"/>
    </row>
    <row r="289" spans="1:53" ht="16.5" customHeight="1" x14ac:dyDescent="0.25">
      <c r="A289" s="323" t="s">
        <v>431</v>
      </c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01"/>
      <c r="Z289" s="301"/>
    </row>
    <row r="290" spans="1:53" ht="14.25" customHeight="1" x14ac:dyDescent="0.25">
      <c r="A290" s="335" t="s">
        <v>103</v>
      </c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  <c r="X290" s="32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8">
        <v>4607091383997</v>
      </c>
      <c r="E291" s="319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2"/>
      <c r="P291" s="332"/>
      <c r="Q291" s="332"/>
      <c r="R291" s="319"/>
      <c r="S291" s="34"/>
      <c r="T291" s="34"/>
      <c r="U291" s="35" t="s">
        <v>65</v>
      </c>
      <c r="V291" s="305">
        <v>3500</v>
      </c>
      <c r="W291" s="306">
        <f t="shared" ref="W291:W298" si="14">IFERROR(IF(V291="",0,CEILING((V291/$H291),1)*$H291),"")</f>
        <v>3510</v>
      </c>
      <c r="X291" s="36">
        <f>IFERROR(IF(W291=0,"",ROUNDUP(W291/H291,0)*0.02175),"")</f>
        <v>5.0894999999999992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8">
        <v>4607091383997</v>
      </c>
      <c r="E292" s="319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57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2"/>
      <c r="P292" s="332"/>
      <c r="Q292" s="332"/>
      <c r="R292" s="319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8">
        <v>4607091384130</v>
      </c>
      <c r="E293" s="319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2"/>
      <c r="P293" s="332"/>
      <c r="Q293" s="332"/>
      <c r="R293" s="319"/>
      <c r="S293" s="34"/>
      <c r="T293" s="34"/>
      <c r="U293" s="35" t="s">
        <v>65</v>
      </c>
      <c r="V293" s="305">
        <v>1000</v>
      </c>
      <c r="W293" s="306">
        <f t="shared" si="14"/>
        <v>1005</v>
      </c>
      <c r="X293" s="36">
        <f>IFERROR(IF(W293=0,"",ROUNDUP(W293/H293,0)*0.02175),"")</f>
        <v>1.4572499999999999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8">
        <v>4607091384130</v>
      </c>
      <c r="E294" s="319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2"/>
      <c r="P294" s="332"/>
      <c r="Q294" s="332"/>
      <c r="R294" s="319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8">
        <v>4607091384147</v>
      </c>
      <c r="E295" s="319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2"/>
      <c r="P295" s="332"/>
      <c r="Q295" s="332"/>
      <c r="R295" s="319"/>
      <c r="S295" s="34"/>
      <c r="T295" s="34"/>
      <c r="U295" s="35" t="s">
        <v>65</v>
      </c>
      <c r="V295" s="305">
        <v>1100</v>
      </c>
      <c r="W295" s="306">
        <f t="shared" si="14"/>
        <v>1110</v>
      </c>
      <c r="X295" s="36">
        <f>IFERROR(IF(W295=0,"",ROUNDUP(W295/H295,0)*0.02175),"")</f>
        <v>1.6094999999999999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8">
        <v>4607091384147</v>
      </c>
      <c r="E296" s="319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0" t="s">
        <v>441</v>
      </c>
      <c r="O296" s="332"/>
      <c r="P296" s="332"/>
      <c r="Q296" s="332"/>
      <c r="R296" s="319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8">
        <v>4607091384154</v>
      </c>
      <c r="E297" s="319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2"/>
      <c r="P297" s="332"/>
      <c r="Q297" s="332"/>
      <c r="R297" s="319"/>
      <c r="S297" s="34"/>
      <c r="T297" s="34"/>
      <c r="U297" s="35" t="s">
        <v>65</v>
      </c>
      <c r="V297" s="305">
        <v>125</v>
      </c>
      <c r="W297" s="306">
        <f t="shared" si="14"/>
        <v>125</v>
      </c>
      <c r="X297" s="36">
        <f>IFERROR(IF(W297=0,"",ROUNDUP(W297/H297,0)*0.00937),"")</f>
        <v>0.23424999999999999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8">
        <v>4607091384161</v>
      </c>
      <c r="E298" s="319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2"/>
      <c r="P298" s="332"/>
      <c r="Q298" s="332"/>
      <c r="R298" s="319"/>
      <c r="S298" s="34"/>
      <c r="T298" s="34"/>
      <c r="U298" s="35" t="s">
        <v>65</v>
      </c>
      <c r="V298" s="305">
        <v>15</v>
      </c>
      <c r="W298" s="306">
        <f t="shared" si="14"/>
        <v>15</v>
      </c>
      <c r="X298" s="36">
        <f>IFERROR(IF(W298=0,"",ROUNDUP(W298/H298,0)*0.00937),"")</f>
        <v>2.811E-2</v>
      </c>
      <c r="Y298" s="56"/>
      <c r="Z298" s="57"/>
      <c r="AD298" s="58"/>
      <c r="BA298" s="222" t="s">
        <v>1</v>
      </c>
    </row>
    <row r="299" spans="1:53" x14ac:dyDescent="0.2">
      <c r="A299" s="325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6"/>
      <c r="N299" s="311" t="s">
        <v>66</v>
      </c>
      <c r="O299" s="312"/>
      <c r="P299" s="312"/>
      <c r="Q299" s="312"/>
      <c r="R299" s="312"/>
      <c r="S299" s="312"/>
      <c r="T299" s="313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401.33333333333331</v>
      </c>
      <c r="W299" s="307">
        <f>IFERROR(W291/H291,"0")+IFERROR(W292/H292,"0")+IFERROR(W293/H293,"0")+IFERROR(W294/H294,"0")+IFERROR(W295/H295,"0")+IFERROR(W296/H296,"0")+IFERROR(W297/H297,"0")+IFERROR(W298/H298,"0")</f>
        <v>403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8.4186099999999993</v>
      </c>
      <c r="Y299" s="308"/>
      <c r="Z299" s="308"/>
    </row>
    <row r="300" spans="1:53" x14ac:dyDescent="0.2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6"/>
      <c r="N300" s="311" t="s">
        <v>66</v>
      </c>
      <c r="O300" s="312"/>
      <c r="P300" s="312"/>
      <c r="Q300" s="312"/>
      <c r="R300" s="312"/>
      <c r="S300" s="312"/>
      <c r="T300" s="313"/>
      <c r="U300" s="37" t="s">
        <v>65</v>
      </c>
      <c r="V300" s="307">
        <f>IFERROR(SUM(V291:V298),"0")</f>
        <v>5740</v>
      </c>
      <c r="W300" s="307">
        <f>IFERROR(SUM(W291:W298),"0")</f>
        <v>5765</v>
      </c>
      <c r="X300" s="37"/>
      <c r="Y300" s="308"/>
      <c r="Z300" s="308"/>
    </row>
    <row r="301" spans="1:53" ht="14.25" customHeight="1" x14ac:dyDescent="0.25">
      <c r="A301" s="335" t="s">
        <v>95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8">
        <v>4607091383980</v>
      </c>
      <c r="E302" s="319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2"/>
      <c r="P302" s="332"/>
      <c r="Q302" s="332"/>
      <c r="R302" s="319"/>
      <c r="S302" s="34"/>
      <c r="T302" s="34"/>
      <c r="U302" s="35" t="s">
        <v>65</v>
      </c>
      <c r="V302" s="305">
        <v>1300</v>
      </c>
      <c r="W302" s="306">
        <f>IFERROR(IF(V302="",0,CEILING((V302/$H302),1)*$H302),"")</f>
        <v>1305</v>
      </c>
      <c r="X302" s="36">
        <f>IFERROR(IF(W302=0,"",ROUNDUP(W302/H302,0)*0.02175),"")</f>
        <v>1.8922499999999998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8">
        <v>4607091384178</v>
      </c>
      <c r="E303" s="319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4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32"/>
      <c r="P303" s="332"/>
      <c r="Q303" s="332"/>
      <c r="R303" s="319"/>
      <c r="S303" s="34"/>
      <c r="T303" s="34"/>
      <c r="U303" s="35" t="s">
        <v>65</v>
      </c>
      <c r="V303" s="305">
        <v>16</v>
      </c>
      <c r="W303" s="306">
        <f>IFERROR(IF(V303="",0,CEILING((V303/$H303),1)*$H303),"")</f>
        <v>16</v>
      </c>
      <c r="X303" s="36">
        <f>IFERROR(IF(W303=0,"",ROUNDUP(W303/H303,0)*0.00937),"")</f>
        <v>3.7479999999999999E-2</v>
      </c>
      <c r="Y303" s="56"/>
      <c r="Z303" s="57"/>
      <c r="AD303" s="58"/>
      <c r="BA303" s="224" t="s">
        <v>1</v>
      </c>
    </row>
    <row r="304" spans="1:53" x14ac:dyDescent="0.2">
      <c r="A304" s="325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6"/>
      <c r="N304" s="311" t="s">
        <v>66</v>
      </c>
      <c r="O304" s="312"/>
      <c r="P304" s="312"/>
      <c r="Q304" s="312"/>
      <c r="R304" s="312"/>
      <c r="S304" s="312"/>
      <c r="T304" s="313"/>
      <c r="U304" s="37" t="s">
        <v>67</v>
      </c>
      <c r="V304" s="307">
        <f>IFERROR(V302/H302,"0")+IFERROR(V303/H303,"0")</f>
        <v>90.666666666666671</v>
      </c>
      <c r="W304" s="307">
        <f>IFERROR(W302/H302,"0")+IFERROR(W303/H303,"0")</f>
        <v>91</v>
      </c>
      <c r="X304" s="307">
        <f>IFERROR(IF(X302="",0,X302),"0")+IFERROR(IF(X303="",0,X303),"0")</f>
        <v>1.9297299999999997</v>
      </c>
      <c r="Y304" s="308"/>
      <c r="Z304" s="308"/>
    </row>
    <row r="305" spans="1:53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6"/>
      <c r="N305" s="311" t="s">
        <v>66</v>
      </c>
      <c r="O305" s="312"/>
      <c r="P305" s="312"/>
      <c r="Q305" s="312"/>
      <c r="R305" s="312"/>
      <c r="S305" s="312"/>
      <c r="T305" s="313"/>
      <c r="U305" s="37" t="s">
        <v>65</v>
      </c>
      <c r="V305" s="307">
        <f>IFERROR(SUM(V302:V303),"0")</f>
        <v>1316</v>
      </c>
      <c r="W305" s="307">
        <f>IFERROR(SUM(W302:W303),"0")</f>
        <v>1321</v>
      </c>
      <c r="X305" s="37"/>
      <c r="Y305" s="308"/>
      <c r="Z305" s="308"/>
    </row>
    <row r="306" spans="1:53" ht="14.25" customHeight="1" x14ac:dyDescent="0.25">
      <c r="A306" s="335" t="s">
        <v>68</v>
      </c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8">
        <v>4607091384260</v>
      </c>
      <c r="E307" s="319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5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32"/>
      <c r="P307" s="332"/>
      <c r="Q307" s="332"/>
      <c r="R307" s="319"/>
      <c r="S307" s="34"/>
      <c r="T307" s="34"/>
      <c r="U307" s="35" t="s">
        <v>65</v>
      </c>
      <c r="V307" s="305">
        <v>60</v>
      </c>
      <c r="W307" s="306">
        <f>IFERROR(IF(V307="",0,CEILING((V307/$H307),1)*$H307),"")</f>
        <v>62.4</v>
      </c>
      <c r="X307" s="36">
        <f>IFERROR(IF(W307=0,"",ROUNDUP(W307/H307,0)*0.02175),"")</f>
        <v>0.17399999999999999</v>
      </c>
      <c r="Y307" s="56"/>
      <c r="Z307" s="57"/>
      <c r="AD307" s="58"/>
      <c r="BA307" s="225" t="s">
        <v>1</v>
      </c>
    </row>
    <row r="308" spans="1:53" x14ac:dyDescent="0.2">
      <c r="A308" s="325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4"/>
      <c r="M308" s="326"/>
      <c r="N308" s="311" t="s">
        <v>66</v>
      </c>
      <c r="O308" s="312"/>
      <c r="P308" s="312"/>
      <c r="Q308" s="312"/>
      <c r="R308" s="312"/>
      <c r="S308" s="312"/>
      <c r="T308" s="313"/>
      <c r="U308" s="37" t="s">
        <v>67</v>
      </c>
      <c r="V308" s="307">
        <f>IFERROR(V307/H307,"0")</f>
        <v>7.6923076923076925</v>
      </c>
      <c r="W308" s="307">
        <f>IFERROR(W307/H307,"0")</f>
        <v>8</v>
      </c>
      <c r="X308" s="307">
        <f>IFERROR(IF(X307="",0,X307),"0")</f>
        <v>0.17399999999999999</v>
      </c>
      <c r="Y308" s="308"/>
      <c r="Z308" s="308"/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6"/>
      <c r="N309" s="311" t="s">
        <v>66</v>
      </c>
      <c r="O309" s="312"/>
      <c r="P309" s="312"/>
      <c r="Q309" s="312"/>
      <c r="R309" s="312"/>
      <c r="S309" s="312"/>
      <c r="T309" s="313"/>
      <c r="U309" s="37" t="s">
        <v>65</v>
      </c>
      <c r="V309" s="307">
        <f>IFERROR(SUM(V307:V307),"0")</f>
        <v>60</v>
      </c>
      <c r="W309" s="307">
        <f>IFERROR(SUM(W307:W307),"0")</f>
        <v>62.4</v>
      </c>
      <c r="X309" s="37"/>
      <c r="Y309" s="308"/>
      <c r="Z309" s="308"/>
    </row>
    <row r="310" spans="1:53" ht="14.25" customHeight="1" x14ac:dyDescent="0.25">
      <c r="A310" s="335" t="s">
        <v>219</v>
      </c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8">
        <v>4607091384673</v>
      </c>
      <c r="E311" s="319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5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32"/>
      <c r="P311" s="332"/>
      <c r="Q311" s="332"/>
      <c r="R311" s="319"/>
      <c r="S311" s="34"/>
      <c r="T311" s="34"/>
      <c r="U311" s="35" t="s">
        <v>65</v>
      </c>
      <c r="V311" s="305">
        <v>0</v>
      </c>
      <c r="W311" s="306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25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26"/>
      <c r="N312" s="311" t="s">
        <v>66</v>
      </c>
      <c r="O312" s="312"/>
      <c r="P312" s="312"/>
      <c r="Q312" s="312"/>
      <c r="R312" s="312"/>
      <c r="S312" s="312"/>
      <c r="T312" s="313"/>
      <c r="U312" s="37" t="s">
        <v>67</v>
      </c>
      <c r="V312" s="307">
        <f>IFERROR(V311/H311,"0")</f>
        <v>0</v>
      </c>
      <c r="W312" s="307">
        <f>IFERROR(W311/H311,"0")</f>
        <v>0</v>
      </c>
      <c r="X312" s="307">
        <f>IFERROR(IF(X311="",0,X311),"0")</f>
        <v>0</v>
      </c>
      <c r="Y312" s="308"/>
      <c r="Z312" s="308"/>
    </row>
    <row r="313" spans="1:53" x14ac:dyDescent="0.2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6"/>
      <c r="N313" s="311" t="s">
        <v>66</v>
      </c>
      <c r="O313" s="312"/>
      <c r="P313" s="312"/>
      <c r="Q313" s="312"/>
      <c r="R313" s="312"/>
      <c r="S313" s="312"/>
      <c r="T313" s="313"/>
      <c r="U313" s="37" t="s">
        <v>65</v>
      </c>
      <c r="V313" s="307">
        <f>IFERROR(SUM(V311:V311),"0")</f>
        <v>0</v>
      </c>
      <c r="W313" s="307">
        <f>IFERROR(SUM(W311:W311),"0")</f>
        <v>0</v>
      </c>
      <c r="X313" s="37"/>
      <c r="Y313" s="308"/>
      <c r="Z313" s="308"/>
    </row>
    <row r="314" spans="1:53" ht="16.5" customHeight="1" x14ac:dyDescent="0.25">
      <c r="A314" s="323" t="s">
        <v>454</v>
      </c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  <c r="Y314" s="301"/>
      <c r="Z314" s="301"/>
    </row>
    <row r="315" spans="1:53" ht="14.25" customHeight="1" x14ac:dyDescent="0.25">
      <c r="A315" s="335" t="s">
        <v>103</v>
      </c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8">
        <v>4607091384185</v>
      </c>
      <c r="E316" s="319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6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32"/>
      <c r="P316" s="332"/>
      <c r="Q316" s="332"/>
      <c r="R316" s="319"/>
      <c r="S316" s="34"/>
      <c r="T316" s="34"/>
      <c r="U316" s="35" t="s">
        <v>65</v>
      </c>
      <c r="V316" s="305">
        <v>150</v>
      </c>
      <c r="W316" s="306">
        <f>IFERROR(IF(V316="",0,CEILING((V316/$H316),1)*$H316),"")</f>
        <v>156</v>
      </c>
      <c r="X316" s="36">
        <f>IFERROR(IF(W316=0,"",ROUNDUP(W316/H316,0)*0.02175),"")</f>
        <v>0.28275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8">
        <v>4607091384192</v>
      </c>
      <c r="E317" s="319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32"/>
      <c r="P317" s="332"/>
      <c r="Q317" s="332"/>
      <c r="R317" s="319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8">
        <v>4680115881907</v>
      </c>
      <c r="E318" s="319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5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32"/>
      <c r="P318" s="332"/>
      <c r="Q318" s="332"/>
      <c r="R318" s="319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8">
        <v>4607091384680</v>
      </c>
      <c r="E319" s="319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3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32"/>
      <c r="P319" s="332"/>
      <c r="Q319" s="332"/>
      <c r="R319" s="319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25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6"/>
      <c r="N320" s="311" t="s">
        <v>66</v>
      </c>
      <c r="O320" s="312"/>
      <c r="P320" s="312"/>
      <c r="Q320" s="312"/>
      <c r="R320" s="312"/>
      <c r="S320" s="312"/>
      <c r="T320" s="313"/>
      <c r="U320" s="37" t="s">
        <v>67</v>
      </c>
      <c r="V320" s="307">
        <f>IFERROR(V316/H316,"0")+IFERROR(V317/H317,"0")+IFERROR(V318/H318,"0")+IFERROR(V319/H319,"0")</f>
        <v>12.5</v>
      </c>
      <c r="W320" s="307">
        <f>IFERROR(W316/H316,"0")+IFERROR(W317/H317,"0")+IFERROR(W318/H318,"0")+IFERROR(W319/H319,"0")</f>
        <v>13</v>
      </c>
      <c r="X320" s="307">
        <f>IFERROR(IF(X316="",0,X316),"0")+IFERROR(IF(X317="",0,X317),"0")+IFERROR(IF(X318="",0,X318),"0")+IFERROR(IF(X319="",0,X319),"0")</f>
        <v>0.28275</v>
      </c>
      <c r="Y320" s="308"/>
      <c r="Z320" s="308"/>
    </row>
    <row r="321" spans="1:53" x14ac:dyDescent="0.2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6"/>
      <c r="N321" s="311" t="s">
        <v>66</v>
      </c>
      <c r="O321" s="312"/>
      <c r="P321" s="312"/>
      <c r="Q321" s="312"/>
      <c r="R321" s="312"/>
      <c r="S321" s="312"/>
      <c r="T321" s="313"/>
      <c r="U321" s="37" t="s">
        <v>65</v>
      </c>
      <c r="V321" s="307">
        <f>IFERROR(SUM(V316:V319),"0")</f>
        <v>150</v>
      </c>
      <c r="W321" s="307">
        <f>IFERROR(SUM(W316:W319),"0")</f>
        <v>156</v>
      </c>
      <c r="X321" s="37"/>
      <c r="Y321" s="308"/>
      <c r="Z321" s="308"/>
    </row>
    <row r="322" spans="1:53" ht="14.25" customHeight="1" x14ac:dyDescent="0.25">
      <c r="A322" s="335" t="s">
        <v>60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2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8">
        <v>4607091384802</v>
      </c>
      <c r="E323" s="319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32"/>
      <c r="P323" s="332"/>
      <c r="Q323" s="332"/>
      <c r="R323" s="319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8">
        <v>4607091384826</v>
      </c>
      <c r="E324" s="319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3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32"/>
      <c r="P324" s="332"/>
      <c r="Q324" s="332"/>
      <c r="R324" s="319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25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6"/>
      <c r="N325" s="311" t="s">
        <v>66</v>
      </c>
      <c r="O325" s="312"/>
      <c r="P325" s="312"/>
      <c r="Q325" s="312"/>
      <c r="R325" s="312"/>
      <c r="S325" s="312"/>
      <c r="T325" s="313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6"/>
      <c r="N326" s="311" t="s">
        <v>66</v>
      </c>
      <c r="O326" s="312"/>
      <c r="P326" s="312"/>
      <c r="Q326" s="312"/>
      <c r="R326" s="312"/>
      <c r="S326" s="312"/>
      <c r="T326" s="313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35" t="s">
        <v>68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8">
        <v>4607091384246</v>
      </c>
      <c r="E328" s="319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6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32"/>
      <c r="P328" s="332"/>
      <c r="Q328" s="332"/>
      <c r="R328" s="319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8">
        <v>4680115881976</v>
      </c>
      <c r="E329" s="319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4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32"/>
      <c r="P329" s="332"/>
      <c r="Q329" s="332"/>
      <c r="R329" s="319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8">
        <v>4607091384253</v>
      </c>
      <c r="E330" s="319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4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32"/>
      <c r="P330" s="332"/>
      <c r="Q330" s="332"/>
      <c r="R330" s="319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8">
        <v>4680115881969</v>
      </c>
      <c r="E331" s="319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4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32"/>
      <c r="P331" s="332"/>
      <c r="Q331" s="332"/>
      <c r="R331" s="319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25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6"/>
      <c r="N332" s="311" t="s">
        <v>66</v>
      </c>
      <c r="O332" s="312"/>
      <c r="P332" s="312"/>
      <c r="Q332" s="312"/>
      <c r="R332" s="312"/>
      <c r="S332" s="312"/>
      <c r="T332" s="313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6"/>
      <c r="N333" s="311" t="s">
        <v>66</v>
      </c>
      <c r="O333" s="312"/>
      <c r="P333" s="312"/>
      <c r="Q333" s="312"/>
      <c r="R333" s="312"/>
      <c r="S333" s="312"/>
      <c r="T333" s="313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35" t="s">
        <v>219</v>
      </c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32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8">
        <v>4607091389357</v>
      </c>
      <c r="E335" s="319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32"/>
      <c r="P335" s="332"/>
      <c r="Q335" s="332"/>
      <c r="R335" s="319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25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4"/>
      <c r="M336" s="326"/>
      <c r="N336" s="311" t="s">
        <v>66</v>
      </c>
      <c r="O336" s="312"/>
      <c r="P336" s="312"/>
      <c r="Q336" s="312"/>
      <c r="R336" s="312"/>
      <c r="S336" s="312"/>
      <c r="T336" s="313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6"/>
      <c r="N337" s="311" t="s">
        <v>66</v>
      </c>
      <c r="O337" s="312"/>
      <c r="P337" s="312"/>
      <c r="Q337" s="312"/>
      <c r="R337" s="312"/>
      <c r="S337" s="312"/>
      <c r="T337" s="313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47" t="s">
        <v>477</v>
      </c>
      <c r="B338" s="348"/>
      <c r="C338" s="348"/>
      <c r="D338" s="348"/>
      <c r="E338" s="348"/>
      <c r="F338" s="348"/>
      <c r="G338" s="348"/>
      <c r="H338" s="348"/>
      <c r="I338" s="348"/>
      <c r="J338" s="348"/>
      <c r="K338" s="348"/>
      <c r="L338" s="348"/>
      <c r="M338" s="348"/>
      <c r="N338" s="348"/>
      <c r="O338" s="348"/>
      <c r="P338" s="348"/>
      <c r="Q338" s="348"/>
      <c r="R338" s="348"/>
      <c r="S338" s="348"/>
      <c r="T338" s="348"/>
      <c r="U338" s="348"/>
      <c r="V338" s="348"/>
      <c r="W338" s="348"/>
      <c r="X338" s="348"/>
      <c r="Y338" s="48"/>
      <c r="Z338" s="48"/>
    </row>
    <row r="339" spans="1:53" ht="16.5" customHeight="1" x14ac:dyDescent="0.25">
      <c r="A339" s="323" t="s">
        <v>478</v>
      </c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01"/>
      <c r="Z339" s="301"/>
    </row>
    <row r="340" spans="1:53" ht="14.25" customHeight="1" x14ac:dyDescent="0.25">
      <c r="A340" s="335" t="s">
        <v>103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8">
        <v>4607091389708</v>
      </c>
      <c r="E341" s="319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32"/>
      <c r="P341" s="332"/>
      <c r="Q341" s="332"/>
      <c r="R341" s="319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8">
        <v>4607091389692</v>
      </c>
      <c r="E342" s="319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32"/>
      <c r="P342" s="332"/>
      <c r="Q342" s="332"/>
      <c r="R342" s="319"/>
      <c r="S342" s="34"/>
      <c r="T342" s="34"/>
      <c r="U342" s="35" t="s">
        <v>65</v>
      </c>
      <c r="V342" s="305">
        <v>18</v>
      </c>
      <c r="W342" s="306">
        <f>IFERROR(IF(V342="",0,CEILING((V342/$H342),1)*$H342),"")</f>
        <v>18.900000000000002</v>
      </c>
      <c r="X342" s="36">
        <f>IFERROR(IF(W342=0,"",ROUNDUP(W342/H342,0)*0.00753),"")</f>
        <v>5.271E-2</v>
      </c>
      <c r="Y342" s="56"/>
      <c r="Z342" s="57"/>
      <c r="AD342" s="58"/>
      <c r="BA342" s="239" t="s">
        <v>1</v>
      </c>
    </row>
    <row r="343" spans="1:53" x14ac:dyDescent="0.2">
      <c r="A343" s="325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6"/>
      <c r="N343" s="311" t="s">
        <v>66</v>
      </c>
      <c r="O343" s="312"/>
      <c r="P343" s="312"/>
      <c r="Q343" s="312"/>
      <c r="R343" s="312"/>
      <c r="S343" s="312"/>
      <c r="T343" s="313"/>
      <c r="U343" s="37" t="s">
        <v>67</v>
      </c>
      <c r="V343" s="307">
        <f>IFERROR(V341/H341,"0")+IFERROR(V342/H342,"0")</f>
        <v>6.6666666666666661</v>
      </c>
      <c r="W343" s="307">
        <f>IFERROR(W341/H341,"0")+IFERROR(W342/H342,"0")</f>
        <v>7</v>
      </c>
      <c r="X343" s="307">
        <f>IFERROR(IF(X341="",0,X341),"0")+IFERROR(IF(X342="",0,X342),"0")</f>
        <v>5.271E-2</v>
      </c>
      <c r="Y343" s="308"/>
      <c r="Z343" s="308"/>
    </row>
    <row r="344" spans="1:53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6"/>
      <c r="N344" s="311" t="s">
        <v>66</v>
      </c>
      <c r="O344" s="312"/>
      <c r="P344" s="312"/>
      <c r="Q344" s="312"/>
      <c r="R344" s="312"/>
      <c r="S344" s="312"/>
      <c r="T344" s="313"/>
      <c r="U344" s="37" t="s">
        <v>65</v>
      </c>
      <c r="V344" s="307">
        <f>IFERROR(SUM(V341:V342),"0")</f>
        <v>18</v>
      </c>
      <c r="W344" s="307">
        <f>IFERROR(SUM(W341:W342),"0")</f>
        <v>18.900000000000002</v>
      </c>
      <c r="X344" s="37"/>
      <c r="Y344" s="308"/>
      <c r="Z344" s="308"/>
    </row>
    <row r="345" spans="1:53" ht="14.25" customHeight="1" x14ac:dyDescent="0.25">
      <c r="A345" s="335" t="s">
        <v>60</v>
      </c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8">
        <v>4607091389753</v>
      </c>
      <c r="E346" s="319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32"/>
      <c r="P346" s="332"/>
      <c r="Q346" s="332"/>
      <c r="R346" s="319"/>
      <c r="S346" s="34"/>
      <c r="T346" s="34"/>
      <c r="U346" s="35" t="s">
        <v>65</v>
      </c>
      <c r="V346" s="305">
        <v>100</v>
      </c>
      <c r="W346" s="306">
        <f t="shared" ref="W346:W358" si="15">IFERROR(IF(V346="",0,CEILING((V346/$H346),1)*$H346),"")</f>
        <v>100.80000000000001</v>
      </c>
      <c r="X346" s="36">
        <f>IFERROR(IF(W346=0,"",ROUNDUP(W346/H346,0)*0.00753),"")</f>
        <v>0.18071999999999999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8">
        <v>4607091389760</v>
      </c>
      <c r="E347" s="319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6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32"/>
      <c r="P347" s="332"/>
      <c r="Q347" s="332"/>
      <c r="R347" s="319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8">
        <v>4607091389746</v>
      </c>
      <c r="E348" s="319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32"/>
      <c r="P348" s="332"/>
      <c r="Q348" s="332"/>
      <c r="R348" s="319"/>
      <c r="S348" s="34"/>
      <c r="T348" s="34"/>
      <c r="U348" s="35" t="s">
        <v>65</v>
      </c>
      <c r="V348" s="305">
        <v>100</v>
      </c>
      <c r="W348" s="306">
        <f t="shared" si="15"/>
        <v>100.80000000000001</v>
      </c>
      <c r="X348" s="36">
        <f>IFERROR(IF(W348=0,"",ROUNDUP(W348/H348,0)*0.00753),"")</f>
        <v>0.18071999999999999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8">
        <v>4680115882928</v>
      </c>
      <c r="E349" s="319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32"/>
      <c r="P349" s="332"/>
      <c r="Q349" s="332"/>
      <c r="R349" s="319"/>
      <c r="S349" s="34"/>
      <c r="T349" s="34"/>
      <c r="U349" s="35" t="s">
        <v>65</v>
      </c>
      <c r="V349" s="305">
        <v>280</v>
      </c>
      <c r="W349" s="306">
        <f t="shared" si="15"/>
        <v>280.56</v>
      </c>
      <c r="X349" s="36">
        <f>IFERROR(IF(W349=0,"",ROUNDUP(W349/H349,0)*0.00753),"")</f>
        <v>1.2575100000000001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8">
        <v>4680115883147</v>
      </c>
      <c r="E350" s="319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32"/>
      <c r="P350" s="332"/>
      <c r="Q350" s="332"/>
      <c r="R350" s="319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8">
        <v>4607091384338</v>
      </c>
      <c r="E351" s="319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4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32"/>
      <c r="P351" s="332"/>
      <c r="Q351" s="332"/>
      <c r="R351" s="319"/>
      <c r="S351" s="34"/>
      <c r="T351" s="34"/>
      <c r="U351" s="35" t="s">
        <v>65</v>
      </c>
      <c r="V351" s="305">
        <v>52.5</v>
      </c>
      <c r="W351" s="306">
        <f t="shared" si="15"/>
        <v>52.5</v>
      </c>
      <c r="X351" s="36">
        <f t="shared" si="16"/>
        <v>0.1255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8">
        <v>4680115883154</v>
      </c>
      <c r="E352" s="319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32"/>
      <c r="P352" s="332"/>
      <c r="Q352" s="332"/>
      <c r="R352" s="319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8">
        <v>4607091389524</v>
      </c>
      <c r="E353" s="319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4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32"/>
      <c r="P353" s="332"/>
      <c r="Q353" s="332"/>
      <c r="R353" s="319"/>
      <c r="S353" s="34"/>
      <c r="T353" s="34"/>
      <c r="U353" s="35" t="s">
        <v>65</v>
      </c>
      <c r="V353" s="305">
        <v>52.5</v>
      </c>
      <c r="W353" s="306">
        <f t="shared" si="15"/>
        <v>52.5</v>
      </c>
      <c r="X353" s="36">
        <f t="shared" si="16"/>
        <v>0.1255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8">
        <v>4680115883161</v>
      </c>
      <c r="E354" s="319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32"/>
      <c r="P354" s="332"/>
      <c r="Q354" s="332"/>
      <c r="R354" s="319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8">
        <v>4607091384345</v>
      </c>
      <c r="E355" s="319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32"/>
      <c r="P355" s="332"/>
      <c r="Q355" s="332"/>
      <c r="R355" s="319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8">
        <v>4680115883178</v>
      </c>
      <c r="E356" s="319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39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32"/>
      <c r="P356" s="332"/>
      <c r="Q356" s="332"/>
      <c r="R356" s="319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8">
        <v>4607091389531</v>
      </c>
      <c r="E357" s="319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32"/>
      <c r="P357" s="332"/>
      <c r="Q357" s="332"/>
      <c r="R357" s="319"/>
      <c r="S357" s="34"/>
      <c r="T357" s="34"/>
      <c r="U357" s="35" t="s">
        <v>65</v>
      </c>
      <c r="V357" s="305">
        <v>105</v>
      </c>
      <c r="W357" s="306">
        <f t="shared" si="15"/>
        <v>105</v>
      </c>
      <c r="X357" s="36">
        <f t="shared" si="16"/>
        <v>0.251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8">
        <v>4680115883185</v>
      </c>
      <c r="E358" s="319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516" t="s">
        <v>509</v>
      </c>
      <c r="O358" s="332"/>
      <c r="P358" s="332"/>
      <c r="Q358" s="332"/>
      <c r="R358" s="319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25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4"/>
      <c r="M359" s="326"/>
      <c r="N359" s="311" t="s">
        <v>66</v>
      </c>
      <c r="O359" s="312"/>
      <c r="P359" s="312"/>
      <c r="Q359" s="312"/>
      <c r="R359" s="312"/>
      <c r="S359" s="312"/>
      <c r="T359" s="313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314.28571428571433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315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2.1209500000000001</v>
      </c>
      <c r="Y359" s="308"/>
      <c r="Z359" s="308"/>
    </row>
    <row r="360" spans="1:53" x14ac:dyDescent="0.2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6"/>
      <c r="N360" s="311" t="s">
        <v>66</v>
      </c>
      <c r="O360" s="312"/>
      <c r="P360" s="312"/>
      <c r="Q360" s="312"/>
      <c r="R360" s="312"/>
      <c r="S360" s="312"/>
      <c r="T360" s="313"/>
      <c r="U360" s="37" t="s">
        <v>65</v>
      </c>
      <c r="V360" s="307">
        <f>IFERROR(SUM(V346:V358),"0")</f>
        <v>690</v>
      </c>
      <c r="W360" s="307">
        <f>IFERROR(SUM(W346:W358),"0")</f>
        <v>692.16000000000008</v>
      </c>
      <c r="X360" s="37"/>
      <c r="Y360" s="308"/>
      <c r="Z360" s="308"/>
    </row>
    <row r="361" spans="1:53" ht="14.25" customHeight="1" x14ac:dyDescent="0.25">
      <c r="A361" s="335" t="s">
        <v>68</v>
      </c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4"/>
      <c r="X361" s="32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8">
        <v>4607091389685</v>
      </c>
      <c r="E362" s="319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32"/>
      <c r="P362" s="332"/>
      <c r="Q362" s="332"/>
      <c r="R362" s="319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8">
        <v>4607091389654</v>
      </c>
      <c r="E363" s="319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5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32"/>
      <c r="P363" s="332"/>
      <c r="Q363" s="332"/>
      <c r="R363" s="319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8">
        <v>4607091384352</v>
      </c>
      <c r="E364" s="319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32"/>
      <c r="P364" s="332"/>
      <c r="Q364" s="332"/>
      <c r="R364" s="319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8">
        <v>4607091389661</v>
      </c>
      <c r="E365" s="319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5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32"/>
      <c r="P365" s="332"/>
      <c r="Q365" s="332"/>
      <c r="R365" s="319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25"/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4"/>
      <c r="M366" s="326"/>
      <c r="N366" s="311" t="s">
        <v>66</v>
      </c>
      <c r="O366" s="312"/>
      <c r="P366" s="312"/>
      <c r="Q366" s="312"/>
      <c r="R366" s="312"/>
      <c r="S366" s="312"/>
      <c r="T366" s="313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6"/>
      <c r="N367" s="311" t="s">
        <v>66</v>
      </c>
      <c r="O367" s="312"/>
      <c r="P367" s="312"/>
      <c r="Q367" s="312"/>
      <c r="R367" s="312"/>
      <c r="S367" s="312"/>
      <c r="T367" s="313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35" t="s">
        <v>219</v>
      </c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4"/>
      <c r="X368" s="32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8">
        <v>4680115881648</v>
      </c>
      <c r="E369" s="319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32"/>
      <c r="P369" s="332"/>
      <c r="Q369" s="332"/>
      <c r="R369" s="319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25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6"/>
      <c r="N370" s="311" t="s">
        <v>66</v>
      </c>
      <c r="O370" s="312"/>
      <c r="P370" s="312"/>
      <c r="Q370" s="312"/>
      <c r="R370" s="312"/>
      <c r="S370" s="312"/>
      <c r="T370" s="313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6"/>
      <c r="N371" s="311" t="s">
        <v>66</v>
      </c>
      <c r="O371" s="312"/>
      <c r="P371" s="312"/>
      <c r="Q371" s="312"/>
      <c r="R371" s="312"/>
      <c r="S371" s="312"/>
      <c r="T371" s="313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35" t="s">
        <v>90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8">
        <v>4680115882997</v>
      </c>
      <c r="E373" s="319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508" t="s">
        <v>524</v>
      </c>
      <c r="O373" s="332"/>
      <c r="P373" s="332"/>
      <c r="Q373" s="332"/>
      <c r="R373" s="319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25"/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6"/>
      <c r="N374" s="311" t="s">
        <v>66</v>
      </c>
      <c r="O374" s="312"/>
      <c r="P374" s="312"/>
      <c r="Q374" s="312"/>
      <c r="R374" s="312"/>
      <c r="S374" s="312"/>
      <c r="T374" s="313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24"/>
      <c r="B375" s="324"/>
      <c r="C375" s="324"/>
      <c r="D375" s="324"/>
      <c r="E375" s="324"/>
      <c r="F375" s="324"/>
      <c r="G375" s="324"/>
      <c r="H375" s="324"/>
      <c r="I375" s="324"/>
      <c r="J375" s="324"/>
      <c r="K375" s="324"/>
      <c r="L375" s="324"/>
      <c r="M375" s="326"/>
      <c r="N375" s="311" t="s">
        <v>66</v>
      </c>
      <c r="O375" s="312"/>
      <c r="P375" s="312"/>
      <c r="Q375" s="312"/>
      <c r="R375" s="312"/>
      <c r="S375" s="312"/>
      <c r="T375" s="313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23" t="s">
        <v>525</v>
      </c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4"/>
      <c r="X376" s="324"/>
      <c r="Y376" s="301"/>
      <c r="Z376" s="301"/>
    </row>
    <row r="377" spans="1:53" ht="14.25" customHeight="1" x14ac:dyDescent="0.25">
      <c r="A377" s="335" t="s">
        <v>95</v>
      </c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2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8">
        <v>4607091389388</v>
      </c>
      <c r="E378" s="319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32"/>
      <c r="P378" s="332"/>
      <c r="Q378" s="332"/>
      <c r="R378" s="319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8">
        <v>4607091389364</v>
      </c>
      <c r="E379" s="319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4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32"/>
      <c r="P379" s="332"/>
      <c r="Q379" s="332"/>
      <c r="R379" s="319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25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26"/>
      <c r="N380" s="311" t="s">
        <v>66</v>
      </c>
      <c r="O380" s="312"/>
      <c r="P380" s="312"/>
      <c r="Q380" s="312"/>
      <c r="R380" s="312"/>
      <c r="S380" s="312"/>
      <c r="T380" s="313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6"/>
      <c r="N381" s="311" t="s">
        <v>66</v>
      </c>
      <c r="O381" s="312"/>
      <c r="P381" s="312"/>
      <c r="Q381" s="312"/>
      <c r="R381" s="312"/>
      <c r="S381" s="312"/>
      <c r="T381" s="313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35" t="s">
        <v>60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2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8">
        <v>4607091389739</v>
      </c>
      <c r="E383" s="319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32"/>
      <c r="P383" s="332"/>
      <c r="Q383" s="332"/>
      <c r="R383" s="319"/>
      <c r="S383" s="34"/>
      <c r="T383" s="34"/>
      <c r="U383" s="35" t="s">
        <v>65</v>
      </c>
      <c r="V383" s="305">
        <v>100</v>
      </c>
      <c r="W383" s="306">
        <f t="shared" ref="W383:W389" si="17">IFERROR(IF(V383="",0,CEILING((V383/$H383),1)*$H383),"")</f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8">
        <v>4680115883048</v>
      </c>
      <c r="E384" s="319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32"/>
      <c r="P384" s="332"/>
      <c r="Q384" s="332"/>
      <c r="R384" s="319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8">
        <v>4607091389425</v>
      </c>
      <c r="E385" s="319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33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32"/>
      <c r="P385" s="332"/>
      <c r="Q385" s="332"/>
      <c r="R385" s="319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8">
        <v>4680115882911</v>
      </c>
      <c r="E386" s="319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535" t="s">
        <v>538</v>
      </c>
      <c r="O386" s="332"/>
      <c r="P386" s="332"/>
      <c r="Q386" s="332"/>
      <c r="R386" s="319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8">
        <v>4680115880771</v>
      </c>
      <c r="E387" s="319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32"/>
      <c r="P387" s="332"/>
      <c r="Q387" s="332"/>
      <c r="R387" s="319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8">
        <v>4607091389500</v>
      </c>
      <c r="E388" s="319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3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32"/>
      <c r="P388" s="332"/>
      <c r="Q388" s="332"/>
      <c r="R388" s="319"/>
      <c r="S388" s="34"/>
      <c r="T388" s="34"/>
      <c r="U388" s="35" t="s">
        <v>65</v>
      </c>
      <c r="V388" s="305">
        <v>35</v>
      </c>
      <c r="W388" s="306">
        <f t="shared" si="17"/>
        <v>35.700000000000003</v>
      </c>
      <c r="X388" s="36">
        <f>IFERROR(IF(W388=0,"",ROUNDUP(W388/H388,0)*0.00502),"")</f>
        <v>8.5339999999999999E-2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8">
        <v>4680115881983</v>
      </c>
      <c r="E389" s="319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3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32"/>
      <c r="P389" s="332"/>
      <c r="Q389" s="332"/>
      <c r="R389" s="319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25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6"/>
      <c r="N390" s="311" t="s">
        <v>66</v>
      </c>
      <c r="O390" s="312"/>
      <c r="P390" s="312"/>
      <c r="Q390" s="312"/>
      <c r="R390" s="312"/>
      <c r="S390" s="312"/>
      <c r="T390" s="313"/>
      <c r="U390" s="37" t="s">
        <v>67</v>
      </c>
      <c r="V390" s="307">
        <f>IFERROR(V383/H383,"0")+IFERROR(V384/H384,"0")+IFERROR(V385/H385,"0")+IFERROR(V386/H386,"0")+IFERROR(V387/H387,"0")+IFERROR(V388/H388,"0")+IFERROR(V389/H389,"0")</f>
        <v>40.476190476190474</v>
      </c>
      <c r="W390" s="307">
        <f>IFERROR(W383/H383,"0")+IFERROR(W384/H384,"0")+IFERROR(W385/H385,"0")+IFERROR(W386/H386,"0")+IFERROR(W387/H387,"0")+IFERROR(W388/H388,"0")+IFERROR(W389/H389,"0")</f>
        <v>41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0.26605999999999996</v>
      </c>
      <c r="Y390" s="308"/>
      <c r="Z390" s="308"/>
    </row>
    <row r="391" spans="1:53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6"/>
      <c r="N391" s="311" t="s">
        <v>66</v>
      </c>
      <c r="O391" s="312"/>
      <c r="P391" s="312"/>
      <c r="Q391" s="312"/>
      <c r="R391" s="312"/>
      <c r="S391" s="312"/>
      <c r="T391" s="313"/>
      <c r="U391" s="37" t="s">
        <v>65</v>
      </c>
      <c r="V391" s="307">
        <f>IFERROR(SUM(V383:V389),"0")</f>
        <v>135</v>
      </c>
      <c r="W391" s="307">
        <f>IFERROR(SUM(W383:W389),"0")</f>
        <v>136.5</v>
      </c>
      <c r="X391" s="37"/>
      <c r="Y391" s="308"/>
      <c r="Z391" s="308"/>
    </row>
    <row r="392" spans="1:53" ht="14.25" customHeight="1" x14ac:dyDescent="0.25">
      <c r="A392" s="335" t="s">
        <v>90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8">
        <v>4680115882980</v>
      </c>
      <c r="E393" s="319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45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32"/>
      <c r="P393" s="332"/>
      <c r="Q393" s="332"/>
      <c r="R393" s="319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25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6"/>
      <c r="N394" s="311" t="s">
        <v>66</v>
      </c>
      <c r="O394" s="312"/>
      <c r="P394" s="312"/>
      <c r="Q394" s="312"/>
      <c r="R394" s="312"/>
      <c r="S394" s="312"/>
      <c r="T394" s="313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2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6"/>
      <c r="N395" s="311" t="s">
        <v>66</v>
      </c>
      <c r="O395" s="312"/>
      <c r="P395" s="312"/>
      <c r="Q395" s="312"/>
      <c r="R395" s="312"/>
      <c r="S395" s="312"/>
      <c r="T395" s="313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47" t="s">
        <v>547</v>
      </c>
      <c r="B396" s="348"/>
      <c r="C396" s="348"/>
      <c r="D396" s="348"/>
      <c r="E396" s="348"/>
      <c r="F396" s="348"/>
      <c r="G396" s="348"/>
      <c r="H396" s="348"/>
      <c r="I396" s="348"/>
      <c r="J396" s="348"/>
      <c r="K396" s="348"/>
      <c r="L396" s="348"/>
      <c r="M396" s="348"/>
      <c r="N396" s="348"/>
      <c r="O396" s="348"/>
      <c r="P396" s="348"/>
      <c r="Q396" s="348"/>
      <c r="R396" s="348"/>
      <c r="S396" s="348"/>
      <c r="T396" s="348"/>
      <c r="U396" s="348"/>
      <c r="V396" s="348"/>
      <c r="W396" s="348"/>
      <c r="X396" s="348"/>
      <c r="Y396" s="48"/>
      <c r="Z396" s="48"/>
    </row>
    <row r="397" spans="1:53" ht="16.5" customHeight="1" x14ac:dyDescent="0.25">
      <c r="A397" s="323" t="s">
        <v>547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01"/>
      <c r="Z397" s="301"/>
    </row>
    <row r="398" spans="1:53" ht="14.25" customHeight="1" x14ac:dyDescent="0.25">
      <c r="A398" s="335" t="s">
        <v>103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8">
        <v>4607091389067</v>
      </c>
      <c r="E399" s="319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32"/>
      <c r="P399" s="332"/>
      <c r="Q399" s="332"/>
      <c r="R399" s="319"/>
      <c r="S399" s="34"/>
      <c r="T399" s="34"/>
      <c r="U399" s="35" t="s">
        <v>65</v>
      </c>
      <c r="V399" s="305">
        <v>100</v>
      </c>
      <c r="W399" s="306">
        <f t="shared" ref="W399:W407" si="18">IFERROR(IF(V399="",0,CEILING((V399/$H399),1)*$H399),"")</f>
        <v>100.32000000000001</v>
      </c>
      <c r="X399" s="36">
        <f>IFERROR(IF(W399=0,"",ROUNDUP(W399/H399,0)*0.01196),"")</f>
        <v>0.22724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8">
        <v>4607091383522</v>
      </c>
      <c r="E400" s="319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32"/>
      <c r="P400" s="332"/>
      <c r="Q400" s="332"/>
      <c r="R400" s="319"/>
      <c r="S400" s="34"/>
      <c r="T400" s="34"/>
      <c r="U400" s="35" t="s">
        <v>65</v>
      </c>
      <c r="V400" s="305">
        <v>0</v>
      </c>
      <c r="W400" s="306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8">
        <v>4607091384437</v>
      </c>
      <c r="E401" s="319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42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32"/>
      <c r="P401" s="332"/>
      <c r="Q401" s="332"/>
      <c r="R401" s="319"/>
      <c r="S401" s="34"/>
      <c r="T401" s="34"/>
      <c r="U401" s="35" t="s">
        <v>65</v>
      </c>
      <c r="V401" s="305">
        <v>30</v>
      </c>
      <c r="W401" s="306">
        <f t="shared" si="18"/>
        <v>31.68</v>
      </c>
      <c r="X401" s="36">
        <f>IFERROR(IF(W401=0,"",ROUNDUP(W401/H401,0)*0.01196),"")</f>
        <v>7.1760000000000004E-2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8">
        <v>4607091389104</v>
      </c>
      <c r="E402" s="319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32"/>
      <c r="P402" s="332"/>
      <c r="Q402" s="332"/>
      <c r="R402" s="319"/>
      <c r="S402" s="34"/>
      <c r="T402" s="34"/>
      <c r="U402" s="35" t="s">
        <v>65</v>
      </c>
      <c r="V402" s="305">
        <v>200</v>
      </c>
      <c r="W402" s="306">
        <f t="shared" si="18"/>
        <v>200.64000000000001</v>
      </c>
      <c r="X402" s="36">
        <f>IFERROR(IF(W402=0,"",ROUNDUP(W402/H402,0)*0.01196),"")</f>
        <v>0.45448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8">
        <v>4680115880603</v>
      </c>
      <c r="E403" s="319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2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32"/>
      <c r="P403" s="332"/>
      <c r="Q403" s="332"/>
      <c r="R403" s="319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8">
        <v>4607091389999</v>
      </c>
      <c r="E404" s="319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32"/>
      <c r="P404" s="332"/>
      <c r="Q404" s="332"/>
      <c r="R404" s="319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8">
        <v>4680115882782</v>
      </c>
      <c r="E405" s="319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4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32"/>
      <c r="P405" s="332"/>
      <c r="Q405" s="332"/>
      <c r="R405" s="319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8">
        <v>4607091389098</v>
      </c>
      <c r="E406" s="319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32"/>
      <c r="P406" s="332"/>
      <c r="Q406" s="332"/>
      <c r="R406" s="319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8">
        <v>4607091389982</v>
      </c>
      <c r="E407" s="319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32"/>
      <c r="P407" s="332"/>
      <c r="Q407" s="332"/>
      <c r="R407" s="319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25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6"/>
      <c r="N408" s="311" t="s">
        <v>66</v>
      </c>
      <c r="O408" s="312"/>
      <c r="P408" s="312"/>
      <c r="Q408" s="312"/>
      <c r="R408" s="312"/>
      <c r="S408" s="312"/>
      <c r="T408" s="313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62.499999999999993</v>
      </c>
      <c r="W408" s="307">
        <f>IFERROR(W399/H399,"0")+IFERROR(W400/H400,"0")+IFERROR(W401/H401,"0")+IFERROR(W402/H402,"0")+IFERROR(W403/H403,"0")+IFERROR(W404/H404,"0")+IFERROR(W405/H405,"0")+IFERROR(W406/H406,"0")+IFERROR(W407/H407,"0")</f>
        <v>63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0.75347999999999993</v>
      </c>
      <c r="Y408" s="308"/>
      <c r="Z408" s="308"/>
    </row>
    <row r="409" spans="1:53" x14ac:dyDescent="0.2">
      <c r="A409" s="324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6"/>
      <c r="N409" s="311" t="s">
        <v>66</v>
      </c>
      <c r="O409" s="312"/>
      <c r="P409" s="312"/>
      <c r="Q409" s="312"/>
      <c r="R409" s="312"/>
      <c r="S409" s="312"/>
      <c r="T409" s="313"/>
      <c r="U409" s="37" t="s">
        <v>65</v>
      </c>
      <c r="V409" s="307">
        <f>IFERROR(SUM(V399:V407),"0")</f>
        <v>330</v>
      </c>
      <c r="W409" s="307">
        <f>IFERROR(SUM(W399:W407),"0")</f>
        <v>332.64</v>
      </c>
      <c r="X409" s="37"/>
      <c r="Y409" s="308"/>
      <c r="Z409" s="308"/>
    </row>
    <row r="410" spans="1:53" ht="14.25" customHeight="1" x14ac:dyDescent="0.25">
      <c r="A410" s="335" t="s">
        <v>95</v>
      </c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8">
        <v>4607091388930</v>
      </c>
      <c r="E411" s="319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32"/>
      <c r="P411" s="332"/>
      <c r="Q411" s="332"/>
      <c r="R411" s="319"/>
      <c r="S411" s="34"/>
      <c r="T411" s="34"/>
      <c r="U411" s="35" t="s">
        <v>65</v>
      </c>
      <c r="V411" s="305">
        <v>100</v>
      </c>
      <c r="W411" s="306">
        <f>IFERROR(IF(V411="",0,CEILING((V411/$H411),1)*$H411),"")</f>
        <v>100.32000000000001</v>
      </c>
      <c r="X411" s="36">
        <f>IFERROR(IF(W411=0,"",ROUNDUP(W411/H411,0)*0.01196),"")</f>
        <v>0.22724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8">
        <v>4680115880054</v>
      </c>
      <c r="E412" s="319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32"/>
      <c r="P412" s="332"/>
      <c r="Q412" s="332"/>
      <c r="R412" s="319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25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6"/>
      <c r="N413" s="311" t="s">
        <v>66</v>
      </c>
      <c r="O413" s="312"/>
      <c r="P413" s="312"/>
      <c r="Q413" s="312"/>
      <c r="R413" s="312"/>
      <c r="S413" s="312"/>
      <c r="T413" s="313"/>
      <c r="U413" s="37" t="s">
        <v>67</v>
      </c>
      <c r="V413" s="307">
        <f>IFERROR(V411/H411,"0")+IFERROR(V412/H412,"0")</f>
        <v>18.939393939393938</v>
      </c>
      <c r="W413" s="307">
        <f>IFERROR(W411/H411,"0")+IFERROR(W412/H412,"0")</f>
        <v>19</v>
      </c>
      <c r="X413" s="307">
        <f>IFERROR(IF(X411="",0,X411),"0")+IFERROR(IF(X412="",0,X412),"0")</f>
        <v>0.22724</v>
      </c>
      <c r="Y413" s="308"/>
      <c r="Z413" s="308"/>
    </row>
    <row r="414" spans="1:53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6"/>
      <c r="N414" s="311" t="s">
        <v>66</v>
      </c>
      <c r="O414" s="312"/>
      <c r="P414" s="312"/>
      <c r="Q414" s="312"/>
      <c r="R414" s="312"/>
      <c r="S414" s="312"/>
      <c r="T414" s="313"/>
      <c r="U414" s="37" t="s">
        <v>65</v>
      </c>
      <c r="V414" s="307">
        <f>IFERROR(SUM(V411:V412),"0")</f>
        <v>100</v>
      </c>
      <c r="W414" s="307">
        <f>IFERROR(SUM(W411:W412),"0")</f>
        <v>100.32000000000001</v>
      </c>
      <c r="X414" s="37"/>
      <c r="Y414" s="308"/>
      <c r="Z414" s="308"/>
    </row>
    <row r="415" spans="1:53" ht="14.25" customHeight="1" x14ac:dyDescent="0.25">
      <c r="A415" s="335" t="s">
        <v>60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8">
        <v>4680115883116</v>
      </c>
      <c r="E416" s="319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4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32"/>
      <c r="P416" s="332"/>
      <c r="Q416" s="332"/>
      <c r="R416" s="319"/>
      <c r="S416" s="34"/>
      <c r="T416" s="34"/>
      <c r="U416" s="35" t="s">
        <v>65</v>
      </c>
      <c r="V416" s="305">
        <v>120</v>
      </c>
      <c r="W416" s="306">
        <f t="shared" ref="W416:W421" si="19">IFERROR(IF(V416="",0,CEILING((V416/$H416),1)*$H416),"")</f>
        <v>121.44000000000001</v>
      </c>
      <c r="X416" s="36">
        <f>IFERROR(IF(W416=0,"",ROUNDUP(W416/H416,0)*0.01196),"")</f>
        <v>0.27507999999999999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8">
        <v>4680115883093</v>
      </c>
      <c r="E417" s="319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32"/>
      <c r="P417" s="332"/>
      <c r="Q417" s="332"/>
      <c r="R417" s="319"/>
      <c r="S417" s="34"/>
      <c r="T417" s="34"/>
      <c r="U417" s="35" t="s">
        <v>65</v>
      </c>
      <c r="V417" s="305">
        <v>120</v>
      </c>
      <c r="W417" s="306">
        <f t="shared" si="19"/>
        <v>121.44000000000001</v>
      </c>
      <c r="X417" s="36">
        <f>IFERROR(IF(W417=0,"",ROUNDUP(W417/H417,0)*0.01196),"")</f>
        <v>0.27507999999999999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8">
        <v>4680115883109</v>
      </c>
      <c r="E418" s="319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32"/>
      <c r="P418" s="332"/>
      <c r="Q418" s="332"/>
      <c r="R418" s="319"/>
      <c r="S418" s="34"/>
      <c r="T418" s="34"/>
      <c r="U418" s="35" t="s">
        <v>65</v>
      </c>
      <c r="V418" s="305">
        <v>150</v>
      </c>
      <c r="W418" s="306">
        <f t="shared" si="19"/>
        <v>153.12</v>
      </c>
      <c r="X418" s="36">
        <f>IFERROR(IF(W418=0,"",ROUNDUP(W418/H418,0)*0.01196),"")</f>
        <v>0.34683999999999998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8">
        <v>4680115882072</v>
      </c>
      <c r="E419" s="319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399" t="s">
        <v>578</v>
      </c>
      <c r="O419" s="332"/>
      <c r="P419" s="332"/>
      <c r="Q419" s="332"/>
      <c r="R419" s="319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8">
        <v>4680115882102</v>
      </c>
      <c r="E420" s="319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78" t="s">
        <v>581</v>
      </c>
      <c r="O420" s="332"/>
      <c r="P420" s="332"/>
      <c r="Q420" s="332"/>
      <c r="R420" s="319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8">
        <v>4680115882096</v>
      </c>
      <c r="E421" s="319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56" t="s">
        <v>584</v>
      </c>
      <c r="O421" s="332"/>
      <c r="P421" s="332"/>
      <c r="Q421" s="332"/>
      <c r="R421" s="319"/>
      <c r="S421" s="34"/>
      <c r="T421" s="34"/>
      <c r="U421" s="35" t="s">
        <v>65</v>
      </c>
      <c r="V421" s="305">
        <v>12</v>
      </c>
      <c r="W421" s="306">
        <f t="shared" si="19"/>
        <v>14.4</v>
      </c>
      <c r="X421" s="36">
        <f>IFERROR(IF(W421=0,"",ROUNDUP(W421/H421,0)*0.00937),"")</f>
        <v>3.7479999999999999E-2</v>
      </c>
      <c r="Y421" s="56"/>
      <c r="Z421" s="57"/>
      <c r="AD421" s="58"/>
      <c r="BA421" s="285" t="s">
        <v>1</v>
      </c>
    </row>
    <row r="422" spans="1:53" x14ac:dyDescent="0.2">
      <c r="A422" s="325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6"/>
      <c r="N422" s="311" t="s">
        <v>66</v>
      </c>
      <c r="O422" s="312"/>
      <c r="P422" s="312"/>
      <c r="Q422" s="312"/>
      <c r="R422" s="312"/>
      <c r="S422" s="312"/>
      <c r="T422" s="313"/>
      <c r="U422" s="37" t="s">
        <v>67</v>
      </c>
      <c r="V422" s="307">
        <f>IFERROR(V416/H416,"0")+IFERROR(V417/H417,"0")+IFERROR(V418/H418,"0")+IFERROR(V419/H419,"0")+IFERROR(V420/H420,"0")+IFERROR(V421/H421,"0")</f>
        <v>77.196969696969688</v>
      </c>
      <c r="W422" s="307">
        <f>IFERROR(W416/H416,"0")+IFERROR(W417/H417,"0")+IFERROR(W418/H418,"0")+IFERROR(W419/H419,"0")+IFERROR(W420/H420,"0")+IFERROR(W421/H421,"0")</f>
        <v>79</v>
      </c>
      <c r="X422" s="307">
        <f>IFERROR(IF(X416="",0,X416),"0")+IFERROR(IF(X417="",0,X417),"0")+IFERROR(IF(X418="",0,X418),"0")+IFERROR(IF(X419="",0,X419),"0")+IFERROR(IF(X420="",0,X420),"0")+IFERROR(IF(X421="",0,X421),"0")</f>
        <v>0.93447999999999998</v>
      </c>
      <c r="Y422" s="308"/>
      <c r="Z422" s="308"/>
    </row>
    <row r="423" spans="1:53" x14ac:dyDescent="0.2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6"/>
      <c r="N423" s="311" t="s">
        <v>66</v>
      </c>
      <c r="O423" s="312"/>
      <c r="P423" s="312"/>
      <c r="Q423" s="312"/>
      <c r="R423" s="312"/>
      <c r="S423" s="312"/>
      <c r="T423" s="313"/>
      <c r="U423" s="37" t="s">
        <v>65</v>
      </c>
      <c r="V423" s="307">
        <f>IFERROR(SUM(V416:V421),"0")</f>
        <v>402</v>
      </c>
      <c r="W423" s="307">
        <f>IFERROR(SUM(W416:W421),"0")</f>
        <v>410.4</v>
      </c>
      <c r="X423" s="37"/>
      <c r="Y423" s="308"/>
      <c r="Z423" s="308"/>
    </row>
    <row r="424" spans="1:53" ht="14.25" customHeight="1" x14ac:dyDescent="0.25">
      <c r="A424" s="335" t="s">
        <v>68</v>
      </c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2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8">
        <v>4607091383409</v>
      </c>
      <c r="E425" s="319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32"/>
      <c r="P425" s="332"/>
      <c r="Q425" s="332"/>
      <c r="R425" s="319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8">
        <v>4607091383416</v>
      </c>
      <c r="E426" s="319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5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32"/>
      <c r="P426" s="332"/>
      <c r="Q426" s="332"/>
      <c r="R426" s="319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25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6"/>
      <c r="N427" s="311" t="s">
        <v>66</v>
      </c>
      <c r="O427" s="312"/>
      <c r="P427" s="312"/>
      <c r="Q427" s="312"/>
      <c r="R427" s="312"/>
      <c r="S427" s="312"/>
      <c r="T427" s="313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24"/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6"/>
      <c r="N428" s="311" t="s">
        <v>66</v>
      </c>
      <c r="O428" s="312"/>
      <c r="P428" s="312"/>
      <c r="Q428" s="312"/>
      <c r="R428" s="312"/>
      <c r="S428" s="312"/>
      <c r="T428" s="313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47" t="s">
        <v>589</v>
      </c>
      <c r="B429" s="348"/>
      <c r="C429" s="348"/>
      <c r="D429" s="348"/>
      <c r="E429" s="348"/>
      <c r="F429" s="348"/>
      <c r="G429" s="348"/>
      <c r="H429" s="348"/>
      <c r="I429" s="348"/>
      <c r="J429" s="348"/>
      <c r="K429" s="348"/>
      <c r="L429" s="348"/>
      <c r="M429" s="348"/>
      <c r="N429" s="348"/>
      <c r="O429" s="348"/>
      <c r="P429" s="348"/>
      <c r="Q429" s="348"/>
      <c r="R429" s="348"/>
      <c r="S429" s="348"/>
      <c r="T429" s="348"/>
      <c r="U429" s="348"/>
      <c r="V429" s="348"/>
      <c r="W429" s="348"/>
      <c r="X429" s="348"/>
      <c r="Y429" s="48"/>
      <c r="Z429" s="48"/>
    </row>
    <row r="430" spans="1:53" ht="16.5" customHeight="1" x14ac:dyDescent="0.25">
      <c r="A430" s="323" t="s">
        <v>590</v>
      </c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  <c r="X430" s="324"/>
      <c r="Y430" s="301"/>
      <c r="Z430" s="301"/>
    </row>
    <row r="431" spans="1:53" ht="14.25" customHeight="1" x14ac:dyDescent="0.25">
      <c r="A431" s="335" t="s">
        <v>103</v>
      </c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8">
        <v>4640242180441</v>
      </c>
      <c r="E432" s="319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24" t="s">
        <v>593</v>
      </c>
      <c r="O432" s="332"/>
      <c r="P432" s="332"/>
      <c r="Q432" s="332"/>
      <c r="R432" s="319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8">
        <v>4640242180564</v>
      </c>
      <c r="E433" s="319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94" t="s">
        <v>596</v>
      </c>
      <c r="O433" s="332"/>
      <c r="P433" s="332"/>
      <c r="Q433" s="332"/>
      <c r="R433" s="319"/>
      <c r="S433" s="34"/>
      <c r="T433" s="34"/>
      <c r="U433" s="35" t="s">
        <v>65</v>
      </c>
      <c r="V433" s="305">
        <v>50</v>
      </c>
      <c r="W433" s="306">
        <f>IFERROR(IF(V433="",0,CEILING((V433/$H433),1)*$H433),"")</f>
        <v>60</v>
      </c>
      <c r="X433" s="36">
        <f>IFERROR(IF(W433=0,"",ROUNDUP(W433/H433,0)*0.02175),"")</f>
        <v>0.10874999999999999</v>
      </c>
      <c r="Y433" s="56"/>
      <c r="Z433" s="57"/>
      <c r="AD433" s="58"/>
      <c r="BA433" s="289" t="s">
        <v>1</v>
      </c>
    </row>
    <row r="434" spans="1:53" x14ac:dyDescent="0.2">
      <c r="A434" s="325"/>
      <c r="B434" s="324"/>
      <c r="C434" s="324"/>
      <c r="D434" s="324"/>
      <c r="E434" s="324"/>
      <c r="F434" s="324"/>
      <c r="G434" s="324"/>
      <c r="H434" s="324"/>
      <c r="I434" s="324"/>
      <c r="J434" s="324"/>
      <c r="K434" s="324"/>
      <c r="L434" s="324"/>
      <c r="M434" s="326"/>
      <c r="N434" s="311" t="s">
        <v>66</v>
      </c>
      <c r="O434" s="312"/>
      <c r="P434" s="312"/>
      <c r="Q434" s="312"/>
      <c r="R434" s="312"/>
      <c r="S434" s="312"/>
      <c r="T434" s="313"/>
      <c r="U434" s="37" t="s">
        <v>67</v>
      </c>
      <c r="V434" s="307">
        <f>IFERROR(V432/H432,"0")+IFERROR(V433/H433,"0")</f>
        <v>4.166666666666667</v>
      </c>
      <c r="W434" s="307">
        <f>IFERROR(W432/H432,"0")+IFERROR(W433/H433,"0")</f>
        <v>5</v>
      </c>
      <c r="X434" s="307">
        <f>IFERROR(IF(X432="",0,X432),"0")+IFERROR(IF(X433="",0,X433),"0")</f>
        <v>0.10874999999999999</v>
      </c>
      <c r="Y434" s="308"/>
      <c r="Z434" s="308"/>
    </row>
    <row r="435" spans="1:53" x14ac:dyDescent="0.2">
      <c r="A435" s="324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4"/>
      <c r="M435" s="326"/>
      <c r="N435" s="311" t="s">
        <v>66</v>
      </c>
      <c r="O435" s="312"/>
      <c r="P435" s="312"/>
      <c r="Q435" s="312"/>
      <c r="R435" s="312"/>
      <c r="S435" s="312"/>
      <c r="T435" s="313"/>
      <c r="U435" s="37" t="s">
        <v>65</v>
      </c>
      <c r="V435" s="307">
        <f>IFERROR(SUM(V432:V433),"0")</f>
        <v>50</v>
      </c>
      <c r="W435" s="307">
        <f>IFERROR(SUM(W432:W433),"0")</f>
        <v>60</v>
      </c>
      <c r="X435" s="37"/>
      <c r="Y435" s="308"/>
      <c r="Z435" s="308"/>
    </row>
    <row r="436" spans="1:53" ht="14.25" customHeight="1" x14ac:dyDescent="0.25">
      <c r="A436" s="335" t="s">
        <v>95</v>
      </c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4"/>
      <c r="X436" s="32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8">
        <v>4640242180526</v>
      </c>
      <c r="E437" s="319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527" t="s">
        <v>599</v>
      </c>
      <c r="O437" s="332"/>
      <c r="P437" s="332"/>
      <c r="Q437" s="332"/>
      <c r="R437" s="319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8">
        <v>4640242180519</v>
      </c>
      <c r="E438" s="319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385" t="s">
        <v>602</v>
      </c>
      <c r="O438" s="332"/>
      <c r="P438" s="332"/>
      <c r="Q438" s="332"/>
      <c r="R438" s="319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25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26"/>
      <c r="N439" s="311" t="s">
        <v>66</v>
      </c>
      <c r="O439" s="312"/>
      <c r="P439" s="312"/>
      <c r="Q439" s="312"/>
      <c r="R439" s="312"/>
      <c r="S439" s="312"/>
      <c r="T439" s="313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24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6"/>
      <c r="N440" s="311" t="s">
        <v>66</v>
      </c>
      <c r="O440" s="312"/>
      <c r="P440" s="312"/>
      <c r="Q440" s="312"/>
      <c r="R440" s="312"/>
      <c r="S440" s="312"/>
      <c r="T440" s="313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35" t="s">
        <v>60</v>
      </c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8">
        <v>4640242180816</v>
      </c>
      <c r="E442" s="319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409" t="s">
        <v>605</v>
      </c>
      <c r="O442" s="332"/>
      <c r="P442" s="332"/>
      <c r="Q442" s="332"/>
      <c r="R442" s="319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8">
        <v>4640242180595</v>
      </c>
      <c r="E443" s="319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94" t="s">
        <v>608</v>
      </c>
      <c r="O443" s="332"/>
      <c r="P443" s="332"/>
      <c r="Q443" s="332"/>
      <c r="R443" s="319"/>
      <c r="S443" s="34"/>
      <c r="T443" s="34"/>
      <c r="U443" s="35" t="s">
        <v>65</v>
      </c>
      <c r="V443" s="305">
        <v>10</v>
      </c>
      <c r="W443" s="306">
        <f>IFERROR(IF(V443="",0,CEILING((V443/$H443),1)*$H443),"")</f>
        <v>12.600000000000001</v>
      </c>
      <c r="X443" s="36">
        <f>IFERROR(IF(W443=0,"",ROUNDUP(W443/H443,0)*0.00753),"")</f>
        <v>2.2589999999999999E-2</v>
      </c>
      <c r="Y443" s="56"/>
      <c r="Z443" s="57"/>
      <c r="AD443" s="58"/>
      <c r="BA443" s="293" t="s">
        <v>1</v>
      </c>
    </row>
    <row r="444" spans="1:53" x14ac:dyDescent="0.2">
      <c r="A444" s="325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6"/>
      <c r="N444" s="311" t="s">
        <v>66</v>
      </c>
      <c r="O444" s="312"/>
      <c r="P444" s="312"/>
      <c r="Q444" s="312"/>
      <c r="R444" s="312"/>
      <c r="S444" s="312"/>
      <c r="T444" s="313"/>
      <c r="U444" s="37" t="s">
        <v>67</v>
      </c>
      <c r="V444" s="307">
        <f>IFERROR(V442/H442,"0")+IFERROR(V443/H443,"0")</f>
        <v>2.3809523809523809</v>
      </c>
      <c r="W444" s="307">
        <f>IFERROR(W442/H442,"0")+IFERROR(W443/H443,"0")</f>
        <v>3</v>
      </c>
      <c r="X444" s="307">
        <f>IFERROR(IF(X442="",0,X442),"0")+IFERROR(IF(X443="",0,X443),"0")</f>
        <v>2.2589999999999999E-2</v>
      </c>
      <c r="Y444" s="308"/>
      <c r="Z444" s="308"/>
    </row>
    <row r="445" spans="1:53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6"/>
      <c r="N445" s="311" t="s">
        <v>66</v>
      </c>
      <c r="O445" s="312"/>
      <c r="P445" s="312"/>
      <c r="Q445" s="312"/>
      <c r="R445" s="312"/>
      <c r="S445" s="312"/>
      <c r="T445" s="313"/>
      <c r="U445" s="37" t="s">
        <v>65</v>
      </c>
      <c r="V445" s="307">
        <f>IFERROR(SUM(V442:V443),"0")</f>
        <v>10</v>
      </c>
      <c r="W445" s="307">
        <f>IFERROR(SUM(W442:W443),"0")</f>
        <v>12.600000000000001</v>
      </c>
      <c r="X445" s="37"/>
      <c r="Y445" s="308"/>
      <c r="Z445" s="308"/>
    </row>
    <row r="446" spans="1:53" ht="14.25" customHeight="1" x14ac:dyDescent="0.25">
      <c r="A446" s="335" t="s">
        <v>68</v>
      </c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  <c r="X446" s="32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8">
        <v>4640242180540</v>
      </c>
      <c r="E447" s="319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525" t="s">
        <v>611</v>
      </c>
      <c r="O447" s="332"/>
      <c r="P447" s="332"/>
      <c r="Q447" s="332"/>
      <c r="R447" s="319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8">
        <v>4640242180557</v>
      </c>
      <c r="E448" s="319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473" t="s">
        <v>614</v>
      </c>
      <c r="O448" s="332"/>
      <c r="P448" s="332"/>
      <c r="Q448" s="332"/>
      <c r="R448" s="319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25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6"/>
      <c r="N449" s="311" t="s">
        <v>66</v>
      </c>
      <c r="O449" s="312"/>
      <c r="P449" s="312"/>
      <c r="Q449" s="312"/>
      <c r="R449" s="312"/>
      <c r="S449" s="312"/>
      <c r="T449" s="313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24"/>
      <c r="B450" s="324"/>
      <c r="C450" s="324"/>
      <c r="D450" s="324"/>
      <c r="E450" s="324"/>
      <c r="F450" s="324"/>
      <c r="G450" s="324"/>
      <c r="H450" s="324"/>
      <c r="I450" s="324"/>
      <c r="J450" s="324"/>
      <c r="K450" s="324"/>
      <c r="L450" s="324"/>
      <c r="M450" s="326"/>
      <c r="N450" s="311" t="s">
        <v>66</v>
      </c>
      <c r="O450" s="312"/>
      <c r="P450" s="312"/>
      <c r="Q450" s="312"/>
      <c r="R450" s="312"/>
      <c r="S450" s="312"/>
      <c r="T450" s="313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23" t="s">
        <v>615</v>
      </c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24"/>
      <c r="Y451" s="301"/>
      <c r="Z451" s="301"/>
    </row>
    <row r="452" spans="1:53" ht="14.25" customHeight="1" x14ac:dyDescent="0.25">
      <c r="A452" s="335" t="s">
        <v>60</v>
      </c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4"/>
      <c r="X452" s="32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8">
        <v>4680115880856</v>
      </c>
      <c r="E453" s="319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56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32"/>
      <c r="P453" s="332"/>
      <c r="Q453" s="332"/>
      <c r="R453" s="319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25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6"/>
      <c r="N454" s="311" t="s">
        <v>66</v>
      </c>
      <c r="O454" s="312"/>
      <c r="P454" s="312"/>
      <c r="Q454" s="312"/>
      <c r="R454" s="312"/>
      <c r="S454" s="312"/>
      <c r="T454" s="313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24"/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4"/>
      <c r="M455" s="326"/>
      <c r="N455" s="311" t="s">
        <v>66</v>
      </c>
      <c r="O455" s="312"/>
      <c r="P455" s="312"/>
      <c r="Q455" s="312"/>
      <c r="R455" s="312"/>
      <c r="S455" s="312"/>
      <c r="T455" s="313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35" t="s">
        <v>68</v>
      </c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  <c r="X456" s="32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8">
        <v>4680115880870</v>
      </c>
      <c r="E457" s="319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61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32"/>
      <c r="P457" s="332"/>
      <c r="Q457" s="332"/>
      <c r="R457" s="319"/>
      <c r="S457" s="34"/>
      <c r="T457" s="34"/>
      <c r="U457" s="35" t="s">
        <v>65</v>
      </c>
      <c r="V457" s="305">
        <v>500</v>
      </c>
      <c r="W457" s="306">
        <f>IFERROR(IF(V457="",0,CEILING((V457/$H457),1)*$H457),"")</f>
        <v>507</v>
      </c>
      <c r="X457" s="36">
        <f>IFERROR(IF(W457=0,"",ROUNDUP(W457/H457,0)*0.02175),"")</f>
        <v>1.4137499999999998</v>
      </c>
      <c r="Y457" s="56"/>
      <c r="Z457" s="57"/>
      <c r="AD457" s="58"/>
      <c r="BA457" s="297" t="s">
        <v>1</v>
      </c>
    </row>
    <row r="458" spans="1:53" x14ac:dyDescent="0.2">
      <c r="A458" s="325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6"/>
      <c r="N458" s="311" t="s">
        <v>66</v>
      </c>
      <c r="O458" s="312"/>
      <c r="P458" s="312"/>
      <c r="Q458" s="312"/>
      <c r="R458" s="312"/>
      <c r="S458" s="312"/>
      <c r="T458" s="313"/>
      <c r="U458" s="37" t="s">
        <v>67</v>
      </c>
      <c r="V458" s="307">
        <f>IFERROR(V457/H457,"0")</f>
        <v>64.102564102564102</v>
      </c>
      <c r="W458" s="307">
        <f>IFERROR(W457/H457,"0")</f>
        <v>65</v>
      </c>
      <c r="X458" s="307">
        <f>IFERROR(IF(X457="",0,X457),"0")</f>
        <v>1.4137499999999998</v>
      </c>
      <c r="Y458" s="308"/>
      <c r="Z458" s="308"/>
    </row>
    <row r="459" spans="1:53" x14ac:dyDescent="0.2">
      <c r="A459" s="324"/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6"/>
      <c r="N459" s="311" t="s">
        <v>66</v>
      </c>
      <c r="O459" s="312"/>
      <c r="P459" s="312"/>
      <c r="Q459" s="312"/>
      <c r="R459" s="312"/>
      <c r="S459" s="312"/>
      <c r="T459" s="313"/>
      <c r="U459" s="37" t="s">
        <v>65</v>
      </c>
      <c r="V459" s="307">
        <f>IFERROR(SUM(V457:V457),"0")</f>
        <v>500</v>
      </c>
      <c r="W459" s="307">
        <f>IFERROR(SUM(W457:W457),"0")</f>
        <v>507</v>
      </c>
      <c r="X459" s="37"/>
      <c r="Y459" s="308"/>
      <c r="Z459" s="308"/>
    </row>
    <row r="460" spans="1:53" ht="15" customHeight="1" x14ac:dyDescent="0.2">
      <c r="A460" s="449"/>
      <c r="B460" s="324"/>
      <c r="C460" s="324"/>
      <c r="D460" s="324"/>
      <c r="E460" s="324"/>
      <c r="F460" s="324"/>
      <c r="G460" s="324"/>
      <c r="H460" s="324"/>
      <c r="I460" s="324"/>
      <c r="J460" s="324"/>
      <c r="K460" s="324"/>
      <c r="L460" s="324"/>
      <c r="M460" s="366"/>
      <c r="N460" s="376" t="s">
        <v>620</v>
      </c>
      <c r="O460" s="342"/>
      <c r="P460" s="342"/>
      <c r="Q460" s="342"/>
      <c r="R460" s="342"/>
      <c r="S460" s="342"/>
      <c r="T460" s="330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17659.5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17811.939999999999</v>
      </c>
      <c r="X460" s="37"/>
      <c r="Y460" s="308"/>
      <c r="Z460" s="308"/>
    </row>
    <row r="461" spans="1:53" x14ac:dyDescent="0.2">
      <c r="A461" s="324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66"/>
      <c r="N461" s="376" t="s">
        <v>621</v>
      </c>
      <c r="O461" s="342"/>
      <c r="P461" s="342"/>
      <c r="Q461" s="342"/>
      <c r="R461" s="342"/>
      <c r="S461" s="342"/>
      <c r="T461" s="330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18817.245735120563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18978.240000000009</v>
      </c>
      <c r="X461" s="37"/>
      <c r="Y461" s="308"/>
      <c r="Z461" s="308"/>
    </row>
    <row r="462" spans="1:53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66"/>
      <c r="N462" s="376" t="s">
        <v>622</v>
      </c>
      <c r="O462" s="342"/>
      <c r="P462" s="342"/>
      <c r="Q462" s="342"/>
      <c r="R462" s="342"/>
      <c r="S462" s="342"/>
      <c r="T462" s="330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34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34</v>
      </c>
      <c r="X462" s="37"/>
      <c r="Y462" s="308"/>
      <c r="Z462" s="308"/>
    </row>
    <row r="463" spans="1:53" x14ac:dyDescent="0.2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66"/>
      <c r="N463" s="376" t="s">
        <v>624</v>
      </c>
      <c r="O463" s="342"/>
      <c r="P463" s="342"/>
      <c r="Q463" s="342"/>
      <c r="R463" s="342"/>
      <c r="S463" s="342"/>
      <c r="T463" s="330"/>
      <c r="U463" s="37" t="s">
        <v>65</v>
      </c>
      <c r="V463" s="307">
        <f>GrossWeightTotal+PalletQtyTotal*25</f>
        <v>19667.245735120563</v>
      </c>
      <c r="W463" s="307">
        <f>GrossWeightTotalR+PalletQtyTotalR*25</f>
        <v>19828.240000000009</v>
      </c>
      <c r="X463" s="37"/>
      <c r="Y463" s="308"/>
      <c r="Z463" s="308"/>
    </row>
    <row r="464" spans="1:53" x14ac:dyDescent="0.2">
      <c r="A464" s="324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66"/>
      <c r="N464" s="376" t="s">
        <v>625</v>
      </c>
      <c r="O464" s="342"/>
      <c r="P464" s="342"/>
      <c r="Q464" s="342"/>
      <c r="R464" s="342"/>
      <c r="S464" s="342"/>
      <c r="T464" s="330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3527.7060074876158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3552</v>
      </c>
      <c r="X464" s="37"/>
      <c r="Y464" s="308"/>
      <c r="Z464" s="308"/>
    </row>
    <row r="465" spans="1:29" ht="14.25" customHeight="1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66"/>
      <c r="N465" s="376" t="s">
        <v>626</v>
      </c>
      <c r="O465" s="342"/>
      <c r="P465" s="342"/>
      <c r="Q465" s="342"/>
      <c r="R465" s="342"/>
      <c r="S465" s="342"/>
      <c r="T465" s="330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38.031220000000005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20" t="s">
        <v>93</v>
      </c>
      <c r="D467" s="327"/>
      <c r="E467" s="327"/>
      <c r="F467" s="321"/>
      <c r="G467" s="320" t="s">
        <v>239</v>
      </c>
      <c r="H467" s="327"/>
      <c r="I467" s="327"/>
      <c r="J467" s="327"/>
      <c r="K467" s="327"/>
      <c r="L467" s="327"/>
      <c r="M467" s="321"/>
      <c r="N467" s="320" t="s">
        <v>430</v>
      </c>
      <c r="O467" s="321"/>
      <c r="P467" s="320" t="s">
        <v>477</v>
      </c>
      <c r="Q467" s="321"/>
      <c r="R467" s="298" t="s">
        <v>547</v>
      </c>
      <c r="S467" s="320" t="s">
        <v>589</v>
      </c>
      <c r="T467" s="321"/>
      <c r="U467" s="299"/>
      <c r="Z467" s="52"/>
      <c r="AC467" s="299"/>
    </row>
    <row r="468" spans="1:29" ht="14.25" customHeight="1" thickTop="1" x14ac:dyDescent="0.2">
      <c r="A468" s="626" t="s">
        <v>629</v>
      </c>
      <c r="B468" s="320" t="s">
        <v>59</v>
      </c>
      <c r="C468" s="320" t="s">
        <v>94</v>
      </c>
      <c r="D468" s="320" t="s">
        <v>102</v>
      </c>
      <c r="E468" s="320" t="s">
        <v>93</v>
      </c>
      <c r="F468" s="320" t="s">
        <v>232</v>
      </c>
      <c r="G468" s="320" t="s">
        <v>240</v>
      </c>
      <c r="H468" s="320" t="s">
        <v>247</v>
      </c>
      <c r="I468" s="320" t="s">
        <v>264</v>
      </c>
      <c r="J468" s="320" t="s">
        <v>322</v>
      </c>
      <c r="K468" s="299"/>
      <c r="L468" s="320" t="s">
        <v>398</v>
      </c>
      <c r="M468" s="320" t="s">
        <v>416</v>
      </c>
      <c r="N468" s="320" t="s">
        <v>431</v>
      </c>
      <c r="O468" s="320" t="s">
        <v>454</v>
      </c>
      <c r="P468" s="320" t="s">
        <v>478</v>
      </c>
      <c r="Q468" s="320" t="s">
        <v>525</v>
      </c>
      <c r="R468" s="320" t="s">
        <v>547</v>
      </c>
      <c r="S468" s="320" t="s">
        <v>590</v>
      </c>
      <c r="T468" s="320" t="s">
        <v>615</v>
      </c>
      <c r="U468" s="299"/>
      <c r="Z468" s="52"/>
      <c r="AC468" s="299"/>
    </row>
    <row r="469" spans="1:29" ht="13.5" customHeight="1" thickBot="1" x14ac:dyDescent="0.25">
      <c r="A469" s="627"/>
      <c r="B469" s="328"/>
      <c r="C469" s="328"/>
      <c r="D469" s="328"/>
      <c r="E469" s="328"/>
      <c r="F469" s="328"/>
      <c r="G469" s="328"/>
      <c r="H469" s="328"/>
      <c r="I469" s="328"/>
      <c r="J469" s="328"/>
      <c r="K469" s="299"/>
      <c r="L469" s="328"/>
      <c r="M469" s="328"/>
      <c r="N469" s="328"/>
      <c r="O469" s="328"/>
      <c r="P469" s="328"/>
      <c r="Q469" s="328"/>
      <c r="R469" s="328"/>
      <c r="S469" s="328"/>
      <c r="T469" s="32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91.800000000000011</v>
      </c>
      <c r="D470" s="46">
        <f>IFERROR(W55*1,"0")+IFERROR(W56*1,"0")+IFERROR(W57*1,"0")+IFERROR(W58*1,"0")</f>
        <v>736.2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1808.3600000000001</v>
      </c>
      <c r="F470" s="46">
        <f>IFERROR(W128*1,"0")+IFERROR(W129*1,"0")+IFERROR(W130*1,"0")</f>
        <v>477.9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535.5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3108.5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447</v>
      </c>
      <c r="K470" s="299"/>
      <c r="L470" s="46">
        <f>IFERROR(W255*1,"0")+IFERROR(W256*1,"0")+IFERROR(W257*1,"0")+IFERROR(W258*1,"0")+IFERROR(W259*1,"0")+IFERROR(W260*1,"0")+IFERROR(W261*1,"0")+IFERROR(W265*1,"0")+IFERROR(W266*1,"0")</f>
        <v>64.800000000000011</v>
      </c>
      <c r="M470" s="46">
        <f>IFERROR(W271*1,"0")+IFERROR(W275*1,"0")+IFERROR(W276*1,"0")+IFERROR(W277*1,"0")+IFERROR(W281*1,"0")+IFERROR(W285*1,"0")</f>
        <v>966.96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7148.4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156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711.06000000000006</v>
      </c>
      <c r="Q470" s="46">
        <f>IFERROR(W378*1,"0")+IFERROR(W379*1,"0")+IFERROR(W383*1,"0")+IFERROR(W384*1,"0")+IFERROR(W385*1,"0")+IFERROR(W386*1,"0")+IFERROR(W387*1,"0")+IFERROR(W388*1,"0")+IFERROR(W389*1,"0")+IFERROR(W393*1,"0")</f>
        <v>136.5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843.36</v>
      </c>
      <c r="S470" s="46">
        <f>IFERROR(W432*1,"0")+IFERROR(W433*1,"0")+IFERROR(W437*1,"0")+IFERROR(W438*1,"0")+IFERROR(W442*1,"0")+IFERROR(W443*1,"0")+IFERROR(W447*1,"0")+IFERROR(W448*1,"0")</f>
        <v>72.599999999999994</v>
      </c>
      <c r="T470" s="46">
        <f>IFERROR(W453*1,"0")+IFERROR(W457*1,"0")</f>
        <v>507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N144:R144"/>
    <mergeCell ref="D187:E187"/>
    <mergeCell ref="A196:X196"/>
    <mergeCell ref="N302:R302"/>
    <mergeCell ref="D174:E174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D432:E432"/>
    <mergeCell ref="A441:X441"/>
    <mergeCell ref="D55:E5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N168:R168"/>
    <mergeCell ref="A368:X368"/>
    <mergeCell ref="N89:R89"/>
    <mergeCell ref="N260:R260"/>
    <mergeCell ref="D347:E347"/>
    <mergeCell ref="N320:T320"/>
    <mergeCell ref="D341:E341"/>
    <mergeCell ref="O11:P11"/>
    <mergeCell ref="N149:R149"/>
    <mergeCell ref="N205:R205"/>
    <mergeCell ref="D30:E30"/>
    <mergeCell ref="N128:R128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181:E181"/>
    <mergeCell ref="N252:T252"/>
    <mergeCell ref="N123:R123"/>
    <mergeCell ref="D64:E64"/>
    <mergeCell ref="N170:T170"/>
    <mergeCell ref="N157:T157"/>
    <mergeCell ref="N262:T262"/>
    <mergeCell ref="N108:R108"/>
    <mergeCell ref="N95:R95"/>
    <mergeCell ref="N70:R70"/>
    <mergeCell ref="N266:R266"/>
    <mergeCell ref="D138:E138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D298:E298"/>
    <mergeCell ref="N391:T391"/>
    <mergeCell ref="D412:E412"/>
    <mergeCell ref="N462:T462"/>
    <mergeCell ref="D362:E362"/>
    <mergeCell ref="A431:X431"/>
    <mergeCell ref="D349:E349"/>
    <mergeCell ref="N455:T455"/>
    <mergeCell ref="A460:M465"/>
    <mergeCell ref="N393:R393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A241:X241"/>
    <mergeCell ref="N281:R281"/>
    <mergeCell ref="N59:T59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A233:M234"/>
    <mergeCell ref="N130:R130"/>
    <mergeCell ref="N68:R68"/>
    <mergeCell ref="N295:R295"/>
    <mergeCell ref="D136:E136"/>
    <mergeCell ref="N401:R401"/>
    <mergeCell ref="A392:X392"/>
    <mergeCell ref="D393:E393"/>
    <mergeCell ref="N256:R256"/>
    <mergeCell ref="A212:M213"/>
    <mergeCell ref="D128:E128"/>
    <mergeCell ref="N109:R109"/>
    <mergeCell ref="D202:E202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D150:E150"/>
    <mergeCell ref="A159:X159"/>
    <mergeCell ref="N305:T305"/>
    <mergeCell ref="C468:C469"/>
    <mergeCell ref="A452:X452"/>
    <mergeCell ref="N206:R206"/>
    <mergeCell ref="D222:E222"/>
    <mergeCell ref="N416:R416"/>
    <mergeCell ref="N432:R432"/>
    <mergeCell ref="D468:D469"/>
    <mergeCell ref="D420:E420"/>
    <mergeCell ref="D373:E373"/>
    <mergeCell ref="A382:X382"/>
    <mergeCell ref="A116:M117"/>
    <mergeCell ref="N348:R348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N444:T444"/>
    <mergeCell ref="N442:R442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465:T465"/>
    <mergeCell ref="N319:R319"/>
    <mergeCell ref="N366:T366"/>
    <mergeCell ref="D265:E265"/>
    <mergeCell ref="N420:R420"/>
    <mergeCell ref="A410:X410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D107:E107"/>
    <mergeCell ref="N213:T213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T11:U11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A322:X322"/>
    <mergeCell ref="A394:M395"/>
    <mergeCell ref="D405:E405"/>
    <mergeCell ref="A312:M313"/>
    <mergeCell ref="D221:E221"/>
    <mergeCell ref="A134:X134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33:T33"/>
    <mergeCell ref="D29:E29"/>
    <mergeCell ref="N52:T52"/>
    <mergeCell ref="N107:R107"/>
    <mergeCell ref="N114:R114"/>
    <mergeCell ref="N35:R35"/>
    <mergeCell ref="N273:T273"/>
    <mergeCell ref="D294:E294"/>
    <mergeCell ref="D215:E215"/>
    <mergeCell ref="A290:X290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2023-10-27T09:40:01Z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