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26.10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V439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W423" i="2"/>
  <c r="V423" i="2"/>
  <c r="M423" i="2"/>
  <c r="W422" i="2"/>
  <c r="W424" i="2" s="1"/>
  <c r="V422" i="2"/>
  <c r="V425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Q479" i="2" s="1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V366" i="2"/>
  <c r="W366" i="2" s="1"/>
  <c r="M366" i="2"/>
  <c r="W365" i="2"/>
  <c r="V365" i="2"/>
  <c r="M365" i="2"/>
  <c r="V364" i="2"/>
  <c r="W364" i="2" s="1"/>
  <c r="M364" i="2"/>
  <c r="V363" i="2"/>
  <c r="V367" i="2" s="1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V345" i="2"/>
  <c r="U345" i="2"/>
  <c r="W344" i="2"/>
  <c r="V344" i="2"/>
  <c r="U344" i="2"/>
  <c r="W343" i="2"/>
  <c r="V343" i="2"/>
  <c r="M343" i="2"/>
  <c r="W342" i="2"/>
  <c r="V342" i="2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V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U287" i="2"/>
  <c r="V286" i="2"/>
  <c r="V288" i="2" s="1"/>
  <c r="M286" i="2"/>
  <c r="U284" i="2"/>
  <c r="U283" i="2"/>
  <c r="V282" i="2"/>
  <c r="V284" i="2" s="1"/>
  <c r="M282" i="2"/>
  <c r="U280" i="2"/>
  <c r="U279" i="2"/>
  <c r="V278" i="2"/>
  <c r="W278" i="2" s="1"/>
  <c r="V277" i="2"/>
  <c r="W277" i="2" s="1"/>
  <c r="M277" i="2"/>
  <c r="V276" i="2"/>
  <c r="V280" i="2" s="1"/>
  <c r="M276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M259" i="2"/>
  <c r="W258" i="2"/>
  <c r="V258" i="2"/>
  <c r="W257" i="2"/>
  <c r="V257" i="2"/>
  <c r="M257" i="2"/>
  <c r="V256" i="2"/>
  <c r="K479" i="2" s="1"/>
  <c r="M256" i="2"/>
  <c r="U253" i="2"/>
  <c r="U252" i="2"/>
  <c r="W251" i="2"/>
  <c r="V251" i="2"/>
  <c r="V252" i="2" s="1"/>
  <c r="M251" i="2"/>
  <c r="W250" i="2"/>
  <c r="V250" i="2"/>
  <c r="M250" i="2"/>
  <c r="V249" i="2"/>
  <c r="W249" i="2" s="1"/>
  <c r="W252" i="2" s="1"/>
  <c r="M249" i="2"/>
  <c r="V247" i="2"/>
  <c r="U247" i="2"/>
  <c r="U246" i="2"/>
  <c r="W245" i="2"/>
  <c r="V245" i="2"/>
  <c r="M245" i="2"/>
  <c r="W244" i="2"/>
  <c r="V244" i="2"/>
  <c r="V243" i="2"/>
  <c r="V246" i="2" s="1"/>
  <c r="U241" i="2"/>
  <c r="U240" i="2"/>
  <c r="W239" i="2"/>
  <c r="V239" i="2"/>
  <c r="M239" i="2"/>
  <c r="W238" i="2"/>
  <c r="V238" i="2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W222" i="2"/>
  <c r="V222" i="2"/>
  <c r="M222" i="2"/>
  <c r="W221" i="2"/>
  <c r="V221" i="2"/>
  <c r="V226" i="2" s="1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U196" i="2"/>
  <c r="U195" i="2"/>
  <c r="V194" i="2"/>
  <c r="W194" i="2" s="1"/>
  <c r="M194" i="2"/>
  <c r="V193" i="2"/>
  <c r="W193" i="2" s="1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W186" i="2"/>
  <c r="V186" i="2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W178" i="2"/>
  <c r="V178" i="2"/>
  <c r="M178" i="2"/>
  <c r="W177" i="2"/>
  <c r="V177" i="2"/>
  <c r="M177" i="2"/>
  <c r="W176" i="2"/>
  <c r="V176" i="2"/>
  <c r="V175" i="2"/>
  <c r="W175" i="2" s="1"/>
  <c r="M175" i="2"/>
  <c r="W174" i="2"/>
  <c r="V174" i="2"/>
  <c r="M174" i="2"/>
  <c r="W173" i="2"/>
  <c r="V173" i="2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M155" i="2"/>
  <c r="U152" i="2"/>
  <c r="U151" i="2"/>
  <c r="W150" i="2"/>
  <c r="V150" i="2"/>
  <c r="M150" i="2"/>
  <c r="V149" i="2"/>
  <c r="W149" i="2" s="1"/>
  <c r="M149" i="2"/>
  <c r="V148" i="2"/>
  <c r="W148" i="2" s="1"/>
  <c r="M148" i="2"/>
  <c r="W147" i="2"/>
  <c r="V147" i="2"/>
  <c r="M147" i="2"/>
  <c r="W146" i="2"/>
  <c r="V146" i="2"/>
  <c r="M146" i="2"/>
  <c r="V145" i="2"/>
  <c r="W145" i="2" s="1"/>
  <c r="M145" i="2"/>
  <c r="V144" i="2"/>
  <c r="V152" i="2" s="1"/>
  <c r="M144" i="2"/>
  <c r="W143" i="2"/>
  <c r="V143" i="2"/>
  <c r="V151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V124" i="2"/>
  <c r="U124" i="2"/>
  <c r="U123" i="2"/>
  <c r="W122" i="2"/>
  <c r="V122" i="2"/>
  <c r="V121" i="2"/>
  <c r="W121" i="2" s="1"/>
  <c r="M121" i="2"/>
  <c r="V120" i="2"/>
  <c r="W120" i="2" s="1"/>
  <c r="W123" i="2" s="1"/>
  <c r="W119" i="2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V108" i="2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W98" i="2"/>
  <c r="V98" i="2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W102" i="2" s="1"/>
  <c r="U89" i="2"/>
  <c r="U88" i="2"/>
  <c r="W87" i="2"/>
  <c r="V87" i="2"/>
  <c r="M87" i="2"/>
  <c r="W86" i="2"/>
  <c r="V86" i="2"/>
  <c r="M86" i="2"/>
  <c r="W85" i="2"/>
  <c r="V85" i="2"/>
  <c r="V84" i="2"/>
  <c r="W84" i="2" s="1"/>
  <c r="V83" i="2"/>
  <c r="W83" i="2" s="1"/>
  <c r="M83" i="2"/>
  <c r="V82" i="2"/>
  <c r="V88" i="2" s="1"/>
  <c r="U80" i="2"/>
  <c r="U79" i="2"/>
  <c r="V78" i="2"/>
  <c r="W78" i="2" s="1"/>
  <c r="M78" i="2"/>
  <c r="W77" i="2"/>
  <c r="V77" i="2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D479" i="2" s="1"/>
  <c r="U52" i="2"/>
  <c r="U51" i="2"/>
  <c r="V50" i="2"/>
  <c r="V52" i="2" s="1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W363" i="2" l="1"/>
  <c r="V116" i="2"/>
  <c r="E479" i="2"/>
  <c r="W108" i="2"/>
  <c r="O479" i="2"/>
  <c r="N479" i="2"/>
  <c r="W286" i="2"/>
  <c r="W287" i="2" s="1"/>
  <c r="V287" i="2"/>
  <c r="V274" i="2"/>
  <c r="V263" i="2"/>
  <c r="W195" i="2"/>
  <c r="V196" i="2"/>
  <c r="V195" i="2"/>
  <c r="I479" i="2"/>
  <c r="V191" i="2"/>
  <c r="V470" i="2"/>
  <c r="U473" i="2"/>
  <c r="V190" i="2"/>
  <c r="U472" i="2"/>
  <c r="U469" i="2"/>
  <c r="W50" i="2"/>
  <c r="V51" i="2"/>
  <c r="W190" i="2"/>
  <c r="W115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V472" i="2" l="1"/>
  <c r="V473" i="2"/>
  <c r="W474" i="2"/>
  <c r="V469" i="2"/>
</calcChain>
</file>

<file path=xl/sharedStrings.xml><?xml version="1.0" encoding="utf-8"?>
<sst xmlns="http://schemas.openxmlformats.org/spreadsheetml/2006/main" count="2767" uniqueCount="658">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</sst>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I1" zoomScaleNormal="100" zoomScaleSheetLayoutView="100" workbookViewId="0">
      <selection activeCell="Z470" sqref="Z47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65</v>
      </c>
      <c r="H1" s="318" t="s">
        <v>49</v>
      </c>
      <c r="I1" s="318"/>
      <c r="J1" s="318"/>
      <c r="K1" s="318"/>
      <c r="L1" s="318"/>
      <c r="M1" s="318"/>
      <c r="N1" s="318"/>
      <c r="O1" s="319" t="s">
        <v>66</v>
      </c>
      <c r="P1" s="320"/>
      <c r="Q1" s="32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1"/>
      <c r="N3" s="321"/>
      <c r="O3" s="321"/>
      <c r="P3" s="321"/>
      <c r="Q3" s="321"/>
      <c r="R3" s="321"/>
      <c r="S3" s="321"/>
      <c r="T3" s="32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2" t="s">
        <v>8</v>
      </c>
      <c r="B5" s="322"/>
      <c r="C5" s="322"/>
      <c r="D5" s="323"/>
      <c r="E5" s="323"/>
      <c r="F5" s="324" t="s">
        <v>14</v>
      </c>
      <c r="G5" s="324"/>
      <c r="H5" s="323"/>
      <c r="I5" s="323"/>
      <c r="J5" s="323"/>
      <c r="K5" s="323"/>
      <c r="M5" s="27" t="s">
        <v>4</v>
      </c>
      <c r="N5" s="325">
        <v>45215</v>
      </c>
      <c r="O5" s="325"/>
      <c r="Q5" s="326" t="s">
        <v>3</v>
      </c>
      <c r="R5" s="327"/>
      <c r="S5" s="328" t="s">
        <v>630</v>
      </c>
      <c r="T5" s="329"/>
      <c r="Y5" s="60"/>
      <c r="Z5" s="60"/>
      <c r="AA5" s="60"/>
    </row>
    <row r="6" spans="1:28" s="17" customFormat="1" ht="24" customHeight="1" x14ac:dyDescent="0.2">
      <c r="A6" s="322" t="s">
        <v>1</v>
      </c>
      <c r="B6" s="322"/>
      <c r="C6" s="322"/>
      <c r="D6" s="330" t="s">
        <v>634</v>
      </c>
      <c r="E6" s="330"/>
      <c r="F6" s="330"/>
      <c r="G6" s="330"/>
      <c r="H6" s="330"/>
      <c r="I6" s="330"/>
      <c r="J6" s="330"/>
      <c r="K6" s="330"/>
      <c r="M6" s="27" t="s">
        <v>30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1"/>
      <c r="Q6" s="332" t="s">
        <v>5</v>
      </c>
      <c r="R6" s="333"/>
      <c r="S6" s="334" t="s">
        <v>68</v>
      </c>
      <c r="T6" s="33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0" t="str">
        <f>IFERROR(VLOOKUP(DeliveryAddress,Table,3,0),1)</f>
        <v>2</v>
      </c>
      <c r="E7" s="341"/>
      <c r="F7" s="341"/>
      <c r="G7" s="341"/>
      <c r="H7" s="341"/>
      <c r="I7" s="341"/>
      <c r="J7" s="341"/>
      <c r="K7" s="342"/>
      <c r="M7" s="29"/>
      <c r="N7" s="49"/>
      <c r="O7" s="49"/>
      <c r="Q7" s="332"/>
      <c r="R7" s="333"/>
      <c r="S7" s="336"/>
      <c r="T7" s="337"/>
      <c r="Y7" s="60"/>
      <c r="Z7" s="60"/>
      <c r="AA7" s="60"/>
    </row>
    <row r="8" spans="1:28" s="17" customFormat="1" ht="25.5" customHeight="1" x14ac:dyDescent="0.2">
      <c r="A8" s="343" t="s">
        <v>60</v>
      </c>
      <c r="B8" s="343"/>
      <c r="C8" s="343"/>
      <c r="D8" s="344"/>
      <c r="E8" s="344"/>
      <c r="F8" s="344"/>
      <c r="G8" s="344"/>
      <c r="H8" s="344"/>
      <c r="I8" s="344"/>
      <c r="J8" s="344"/>
      <c r="K8" s="344"/>
      <c r="M8" s="27" t="s">
        <v>11</v>
      </c>
      <c r="N8" s="345">
        <v>0.41666666666666669</v>
      </c>
      <c r="O8" s="345"/>
      <c r="Q8" s="332"/>
      <c r="R8" s="333"/>
      <c r="S8" s="336"/>
      <c r="T8" s="337"/>
      <c r="Y8" s="60"/>
      <c r="Z8" s="60"/>
      <c r="AA8" s="60"/>
    </row>
    <row r="9" spans="1:28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48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25"/>
      <c r="O9" s="325"/>
      <c r="Q9" s="332"/>
      <c r="R9" s="333"/>
      <c r="S9" s="338"/>
      <c r="T9" s="33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50" t="str">
        <f>IFERROR(VLOOKUP($D$10,Proxy,2,FALSE),"")</f>
        <v/>
      </c>
      <c r="I10" s="350"/>
      <c r="J10" s="350"/>
      <c r="K10" s="350"/>
      <c r="M10" s="31" t="s">
        <v>35</v>
      </c>
      <c r="N10" s="345"/>
      <c r="O10" s="345"/>
      <c r="R10" s="29" t="s">
        <v>12</v>
      </c>
      <c r="S10" s="351" t="s">
        <v>69</v>
      </c>
      <c r="T10" s="35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5"/>
      <c r="O11" s="345"/>
      <c r="R11" s="29" t="s">
        <v>31</v>
      </c>
      <c r="S11" s="353" t="s">
        <v>57</v>
      </c>
      <c r="T11" s="353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4" t="s">
        <v>70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M12" s="27" t="s">
        <v>33</v>
      </c>
      <c r="N12" s="355"/>
      <c r="O12" s="355"/>
      <c r="P12" s="28"/>
      <c r="Q12"/>
      <c r="R12" s="29" t="s">
        <v>48</v>
      </c>
      <c r="S12" s="356"/>
      <c r="T12" s="356"/>
      <c r="U12"/>
      <c r="Y12" s="60"/>
      <c r="Z12" s="60"/>
      <c r="AA12" s="60"/>
    </row>
    <row r="13" spans="1:28" s="17" customFormat="1" ht="23.25" customHeight="1" x14ac:dyDescent="0.2">
      <c r="A13" s="354" t="s">
        <v>71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1"/>
      <c r="M13" s="31" t="s">
        <v>34</v>
      </c>
      <c r="N13" s="353"/>
      <c r="O13" s="353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4" t="s">
        <v>72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7" t="s">
        <v>73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/>
      <c r="M15" s="358" t="s">
        <v>63</v>
      </c>
      <c r="N15" s="358"/>
      <c r="O15" s="358"/>
      <c r="P15" s="358"/>
      <c r="Q15" s="35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1" t="s">
        <v>61</v>
      </c>
      <c r="B17" s="361" t="s">
        <v>51</v>
      </c>
      <c r="C17" s="362" t="s">
        <v>50</v>
      </c>
      <c r="D17" s="361" t="s">
        <v>52</v>
      </c>
      <c r="E17" s="361"/>
      <c r="F17" s="361" t="s">
        <v>24</v>
      </c>
      <c r="G17" s="361" t="s">
        <v>27</v>
      </c>
      <c r="H17" s="361" t="s">
        <v>25</v>
      </c>
      <c r="I17" s="361" t="s">
        <v>26</v>
      </c>
      <c r="J17" s="363" t="s">
        <v>16</v>
      </c>
      <c r="K17" s="363" t="s">
        <v>2</v>
      </c>
      <c r="L17" s="361" t="s">
        <v>28</v>
      </c>
      <c r="M17" s="361" t="s">
        <v>17</v>
      </c>
      <c r="N17" s="361"/>
      <c r="O17" s="361"/>
      <c r="P17" s="361"/>
      <c r="Q17" s="361"/>
      <c r="R17" s="360" t="s">
        <v>58</v>
      </c>
      <c r="S17" s="361"/>
      <c r="T17" s="361" t="s">
        <v>6</v>
      </c>
      <c r="U17" s="361" t="s">
        <v>44</v>
      </c>
      <c r="V17" s="365" t="s">
        <v>56</v>
      </c>
      <c r="W17" s="361" t="s">
        <v>18</v>
      </c>
      <c r="X17" s="367" t="s">
        <v>62</v>
      </c>
      <c r="Y17" s="367" t="s">
        <v>19</v>
      </c>
      <c r="Z17" s="368" t="s">
        <v>59</v>
      </c>
      <c r="AA17" s="369"/>
      <c r="AB17" s="370"/>
      <c r="AC17" s="374"/>
      <c r="AZ17" s="375" t="s">
        <v>64</v>
      </c>
    </row>
    <row r="18" spans="1:52" ht="14.25" customHeight="1" x14ac:dyDescent="0.2">
      <c r="A18" s="361"/>
      <c r="B18" s="361"/>
      <c r="C18" s="362"/>
      <c r="D18" s="361"/>
      <c r="E18" s="361"/>
      <c r="F18" s="361" t="s">
        <v>20</v>
      </c>
      <c r="G18" s="361" t="s">
        <v>21</v>
      </c>
      <c r="H18" s="361" t="s">
        <v>22</v>
      </c>
      <c r="I18" s="361" t="s">
        <v>22</v>
      </c>
      <c r="J18" s="364"/>
      <c r="K18" s="364"/>
      <c r="L18" s="361"/>
      <c r="M18" s="361"/>
      <c r="N18" s="361"/>
      <c r="O18" s="361"/>
      <c r="P18" s="361"/>
      <c r="Q18" s="361"/>
      <c r="R18" s="36" t="s">
        <v>47</v>
      </c>
      <c r="S18" s="36" t="s">
        <v>46</v>
      </c>
      <c r="T18" s="361"/>
      <c r="U18" s="361"/>
      <c r="V18" s="366"/>
      <c r="W18" s="361"/>
      <c r="X18" s="367"/>
      <c r="Y18" s="367"/>
      <c r="Z18" s="371"/>
      <c r="AA18" s="372"/>
      <c r="AB18" s="373"/>
      <c r="AC18" s="374"/>
      <c r="AZ18" s="375"/>
    </row>
    <row r="19" spans="1:52" ht="27.75" customHeight="1" x14ac:dyDescent="0.2">
      <c r="A19" s="376" t="s">
        <v>74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55"/>
      <c r="Y19" s="55"/>
    </row>
    <row r="20" spans="1:52" ht="16.5" customHeight="1" x14ac:dyDescent="0.25">
      <c r="A20" s="377" t="s">
        <v>74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66"/>
      <c r="Y20" s="66"/>
    </row>
    <row r="21" spans="1:52" ht="14.25" customHeight="1" x14ac:dyDescent="0.25">
      <c r="A21" s="378" t="s">
        <v>75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9">
        <v>4607091389258</v>
      </c>
      <c r="E22" s="37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1"/>
      <c r="O22" s="381"/>
      <c r="P22" s="381"/>
      <c r="Q22" s="38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6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7"/>
      <c r="M23" s="383" t="s">
        <v>43</v>
      </c>
      <c r="N23" s="384"/>
      <c r="O23" s="384"/>
      <c r="P23" s="384"/>
      <c r="Q23" s="384"/>
      <c r="R23" s="384"/>
      <c r="S23" s="38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7"/>
      <c r="M24" s="383" t="s">
        <v>43</v>
      </c>
      <c r="N24" s="384"/>
      <c r="O24" s="384"/>
      <c r="P24" s="384"/>
      <c r="Q24" s="384"/>
      <c r="R24" s="384"/>
      <c r="S24" s="38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8" t="s">
        <v>79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9">
        <v>4607091383881</v>
      </c>
      <c r="E26" s="37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1"/>
      <c r="O26" s="381"/>
      <c r="P26" s="381"/>
      <c r="Q26" s="38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9">
        <v>4607091388237</v>
      </c>
      <c r="E27" s="37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1"/>
      <c r="O27" s="381"/>
      <c r="P27" s="381"/>
      <c r="Q27" s="38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9">
        <v>4607091383935</v>
      </c>
      <c r="E28" s="37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1"/>
      <c r="O28" s="381"/>
      <c r="P28" s="381"/>
      <c r="Q28" s="38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9">
        <v>4680115881853</v>
      </c>
      <c r="E29" s="37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1"/>
      <c r="O29" s="381"/>
      <c r="P29" s="381"/>
      <c r="Q29" s="38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9">
        <v>4607091383911</v>
      </c>
      <c r="E30" s="37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1"/>
      <c r="O30" s="381"/>
      <c r="P30" s="381"/>
      <c r="Q30" s="38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9">
        <v>4607091388244</v>
      </c>
      <c r="E31" s="37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1"/>
      <c r="O31" s="381"/>
      <c r="P31" s="381"/>
      <c r="Q31" s="382"/>
      <c r="R31" s="40" t="s">
        <v>48</v>
      </c>
      <c r="S31" s="40" t="s">
        <v>48</v>
      </c>
      <c r="T31" s="41" t="s">
        <v>0</v>
      </c>
      <c r="U31" s="59">
        <v>17.64</v>
      </c>
      <c r="V31" s="56">
        <f t="shared" si="0"/>
        <v>17.64</v>
      </c>
      <c r="W31" s="42">
        <f t="shared" si="1"/>
        <v>5.271E-2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3" t="s">
        <v>43</v>
      </c>
      <c r="N32" s="384"/>
      <c r="O32" s="384"/>
      <c r="P32" s="384"/>
      <c r="Q32" s="384"/>
      <c r="R32" s="384"/>
      <c r="S32" s="385"/>
      <c r="T32" s="43" t="s">
        <v>42</v>
      </c>
      <c r="U32" s="44">
        <f>IFERROR(U26/H26,"0")+IFERROR(U27/H27,"0")+IFERROR(U28/H28,"0")+IFERROR(U29/H29,"0")+IFERROR(U30/H30,"0")+IFERROR(U31/H31,"0")</f>
        <v>7</v>
      </c>
      <c r="V32" s="44">
        <f>IFERROR(V26/H26,"0")+IFERROR(V27/H27,"0")+IFERROR(V28/H28,"0")+IFERROR(V29/H29,"0")+IFERROR(V30/H30,"0")+IFERROR(V31/H31,"0")</f>
        <v>7</v>
      </c>
      <c r="W32" s="44">
        <f>IFERROR(IF(W26="",0,W26),"0")+IFERROR(IF(W27="",0,W27),"0")+IFERROR(IF(W28="",0,W28),"0")+IFERROR(IF(W29="",0,W29),"0")+IFERROR(IF(W30="",0,W30),"0")+IFERROR(IF(W31="",0,W31),"0")</f>
        <v>5.271E-2</v>
      </c>
      <c r="X32" s="68"/>
      <c r="Y32" s="68"/>
    </row>
    <row r="33" spans="1:52" x14ac:dyDescent="0.2">
      <c r="A33" s="386"/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3" t="s">
        <v>43</v>
      </c>
      <c r="N33" s="384"/>
      <c r="O33" s="384"/>
      <c r="P33" s="384"/>
      <c r="Q33" s="384"/>
      <c r="R33" s="384"/>
      <c r="S33" s="385"/>
      <c r="T33" s="43" t="s">
        <v>0</v>
      </c>
      <c r="U33" s="44">
        <f>IFERROR(SUM(U26:U31),"0")</f>
        <v>17.64</v>
      </c>
      <c r="V33" s="44">
        <f>IFERROR(SUM(V26:V31),"0")</f>
        <v>17.64</v>
      </c>
      <c r="W33" s="43"/>
      <c r="X33" s="68"/>
      <c r="Y33" s="68"/>
    </row>
    <row r="34" spans="1:52" ht="14.25" customHeight="1" x14ac:dyDescent="0.25">
      <c r="A34" s="378" t="s">
        <v>92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9">
        <v>4607091388503</v>
      </c>
      <c r="E35" s="37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1"/>
      <c r="O35" s="381"/>
      <c r="P35" s="381"/>
      <c r="Q35" s="38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6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383" t="s">
        <v>43</v>
      </c>
      <c r="N36" s="384"/>
      <c r="O36" s="384"/>
      <c r="P36" s="384"/>
      <c r="Q36" s="384"/>
      <c r="R36" s="384"/>
      <c r="S36" s="385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383" t="s">
        <v>43</v>
      </c>
      <c r="N37" s="384"/>
      <c r="O37" s="384"/>
      <c r="P37" s="384"/>
      <c r="Q37" s="384"/>
      <c r="R37" s="384"/>
      <c r="S37" s="385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8" t="s">
        <v>97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9">
        <v>4607091388282</v>
      </c>
      <c r="E39" s="37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1"/>
      <c r="O39" s="381"/>
      <c r="P39" s="381"/>
      <c r="Q39" s="382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6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7"/>
      <c r="M40" s="383" t="s">
        <v>43</v>
      </c>
      <c r="N40" s="384"/>
      <c r="O40" s="384"/>
      <c r="P40" s="384"/>
      <c r="Q40" s="384"/>
      <c r="R40" s="384"/>
      <c r="S40" s="385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7"/>
      <c r="M41" s="383" t="s">
        <v>43</v>
      </c>
      <c r="N41" s="384"/>
      <c r="O41" s="384"/>
      <c r="P41" s="384"/>
      <c r="Q41" s="384"/>
      <c r="R41" s="384"/>
      <c r="S41" s="385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8" t="s">
        <v>101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9">
        <v>4607091389111</v>
      </c>
      <c r="E43" s="37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1"/>
      <c r="O43" s="381"/>
      <c r="P43" s="381"/>
      <c r="Q43" s="382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6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3" t="s">
        <v>43</v>
      </c>
      <c r="N44" s="384"/>
      <c r="O44" s="384"/>
      <c r="P44" s="384"/>
      <c r="Q44" s="384"/>
      <c r="R44" s="384"/>
      <c r="S44" s="385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3" t="s">
        <v>43</v>
      </c>
      <c r="N45" s="384"/>
      <c r="O45" s="384"/>
      <c r="P45" s="384"/>
      <c r="Q45" s="384"/>
      <c r="R45" s="384"/>
      <c r="S45" s="385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6" t="s">
        <v>104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55"/>
      <c r="Y46" s="55"/>
    </row>
    <row r="47" spans="1:52" ht="16.5" customHeight="1" x14ac:dyDescent="0.25">
      <c r="A47" s="377" t="s">
        <v>105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66"/>
      <c r="Y47" s="66"/>
    </row>
    <row r="48" spans="1:52" ht="14.25" customHeight="1" x14ac:dyDescent="0.25">
      <c r="A48" s="378" t="s">
        <v>106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9">
        <v>4680115881440</v>
      </c>
      <c r="E49" s="37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1"/>
      <c r="O49" s="381"/>
      <c r="P49" s="381"/>
      <c r="Q49" s="382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9">
        <v>4680115881433</v>
      </c>
      <c r="E50" s="37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1"/>
      <c r="O50" s="381"/>
      <c r="P50" s="381"/>
      <c r="Q50" s="382"/>
      <c r="R50" s="40" t="s">
        <v>48</v>
      </c>
      <c r="S50" s="40" t="s">
        <v>48</v>
      </c>
      <c r="T50" s="41" t="s">
        <v>0</v>
      </c>
      <c r="U50" s="59">
        <v>37.800000000000004</v>
      </c>
      <c r="V50" s="56">
        <f>IFERROR(IF(U50="",0,CEILING((U50/$H50),1)*$H50),"")</f>
        <v>37.800000000000004</v>
      </c>
      <c r="W50" s="42">
        <f>IFERROR(IF(V50=0,"",ROUNDUP(V50/H50,0)*0.00753),"")</f>
        <v>0.10542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6"/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7"/>
      <c r="M51" s="383" t="s">
        <v>43</v>
      </c>
      <c r="N51" s="384"/>
      <c r="O51" s="384"/>
      <c r="P51" s="384"/>
      <c r="Q51" s="384"/>
      <c r="R51" s="384"/>
      <c r="S51" s="385"/>
      <c r="T51" s="43" t="s">
        <v>42</v>
      </c>
      <c r="U51" s="44">
        <f>IFERROR(U49/H49,"0")+IFERROR(U50/H50,"0")</f>
        <v>14</v>
      </c>
      <c r="V51" s="44">
        <f>IFERROR(V49/H49,"0")+IFERROR(V50/H50,"0")</f>
        <v>14</v>
      </c>
      <c r="W51" s="44">
        <f>IFERROR(IF(W49="",0,W49),"0")+IFERROR(IF(W50="",0,W50),"0")</f>
        <v>0.10542</v>
      </c>
      <c r="X51" s="68"/>
      <c r="Y51" s="68"/>
    </row>
    <row r="52" spans="1:52" x14ac:dyDescent="0.2">
      <c r="A52" s="386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383" t="s">
        <v>43</v>
      </c>
      <c r="N52" s="384"/>
      <c r="O52" s="384"/>
      <c r="P52" s="384"/>
      <c r="Q52" s="384"/>
      <c r="R52" s="384"/>
      <c r="S52" s="385"/>
      <c r="T52" s="43" t="s">
        <v>0</v>
      </c>
      <c r="U52" s="44">
        <f>IFERROR(SUM(U49:U50),"0")</f>
        <v>37.800000000000004</v>
      </c>
      <c r="V52" s="44">
        <f>IFERROR(SUM(V49:V50),"0")</f>
        <v>37.800000000000004</v>
      </c>
      <c r="W52" s="43"/>
      <c r="X52" s="68"/>
      <c r="Y52" s="68"/>
    </row>
    <row r="53" spans="1:52" ht="16.5" customHeight="1" x14ac:dyDescent="0.25">
      <c r="A53" s="377" t="s">
        <v>112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66"/>
      <c r="Y53" s="66"/>
    </row>
    <row r="54" spans="1:52" ht="14.25" customHeight="1" x14ac:dyDescent="0.25">
      <c r="A54" s="378" t="s">
        <v>113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9">
        <v>4680115881426</v>
      </c>
      <c r="E55" s="379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9" t="s">
        <v>116</v>
      </c>
      <c r="N55" s="381"/>
      <c r="O55" s="381"/>
      <c r="P55" s="381"/>
      <c r="Q55" s="382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9">
        <v>4680115881426</v>
      </c>
      <c r="E56" s="37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1"/>
      <c r="O56" s="381"/>
      <c r="P56" s="381"/>
      <c r="Q56" s="38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9">
        <v>4680115881419</v>
      </c>
      <c r="E57" s="37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1"/>
      <c r="O57" s="381"/>
      <c r="P57" s="381"/>
      <c r="Q57" s="382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9">
        <v>4680115881525</v>
      </c>
      <c r="E58" s="37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2" t="s">
        <v>123</v>
      </c>
      <c r="N58" s="381"/>
      <c r="O58" s="381"/>
      <c r="P58" s="381"/>
      <c r="Q58" s="382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6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7"/>
      <c r="M59" s="383" t="s">
        <v>43</v>
      </c>
      <c r="N59" s="384"/>
      <c r="O59" s="384"/>
      <c r="P59" s="384"/>
      <c r="Q59" s="384"/>
      <c r="R59" s="384"/>
      <c r="S59" s="385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7"/>
      <c r="M60" s="383" t="s">
        <v>43</v>
      </c>
      <c r="N60" s="384"/>
      <c r="O60" s="384"/>
      <c r="P60" s="384"/>
      <c r="Q60" s="384"/>
      <c r="R60" s="384"/>
      <c r="S60" s="385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7" t="s">
        <v>104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66"/>
      <c r="Y61" s="66"/>
    </row>
    <row r="62" spans="1:52" ht="14.25" customHeight="1" x14ac:dyDescent="0.25">
      <c r="A62" s="378" t="s">
        <v>113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9">
        <v>4607091382945</v>
      </c>
      <c r="E63" s="37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3" t="s">
        <v>126</v>
      </c>
      <c r="N63" s="381"/>
      <c r="O63" s="381"/>
      <c r="P63" s="381"/>
      <c r="Q63" s="38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9">
        <v>4607091385670</v>
      </c>
      <c r="E64" s="37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1"/>
      <c r="O64" s="381"/>
      <c r="P64" s="381"/>
      <c r="Q64" s="382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9">
        <v>4680115881327</v>
      </c>
      <c r="E65" s="37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1"/>
      <c r="O65" s="381"/>
      <c r="P65" s="381"/>
      <c r="Q65" s="38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9">
        <v>4680115882133</v>
      </c>
      <c r="E66" s="37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1"/>
      <c r="O66" s="381"/>
      <c r="P66" s="381"/>
      <c r="Q66" s="38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9">
        <v>4607091382952</v>
      </c>
      <c r="E67" s="379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1"/>
      <c r="O67" s="381"/>
      <c r="P67" s="381"/>
      <c r="Q67" s="38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9">
        <v>4680115882539</v>
      </c>
      <c r="E68" s="379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1"/>
      <c r="O68" s="381"/>
      <c r="P68" s="381"/>
      <c r="Q68" s="382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9">
        <v>4607091385687</v>
      </c>
      <c r="E69" s="37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1"/>
      <c r="O69" s="381"/>
      <c r="P69" s="381"/>
      <c r="Q69" s="38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9">
        <v>4607091384604</v>
      </c>
      <c r="E70" s="379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1"/>
      <c r="O70" s="381"/>
      <c r="P70" s="381"/>
      <c r="Q70" s="38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9">
        <v>4680115880283</v>
      </c>
      <c r="E71" s="379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1"/>
      <c r="O71" s="381"/>
      <c r="P71" s="381"/>
      <c r="Q71" s="38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9">
        <v>4680115881518</v>
      </c>
      <c r="E72" s="379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1"/>
      <c r="O72" s="381"/>
      <c r="P72" s="381"/>
      <c r="Q72" s="38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9">
        <v>4680115881303</v>
      </c>
      <c r="E73" s="37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1"/>
      <c r="O73" s="381"/>
      <c r="P73" s="381"/>
      <c r="Q73" s="382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9">
        <v>4680115882577</v>
      </c>
      <c r="E74" s="379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4" t="s">
        <v>151</v>
      </c>
      <c r="N74" s="381"/>
      <c r="O74" s="381"/>
      <c r="P74" s="381"/>
      <c r="Q74" s="382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9">
        <v>4607091388466</v>
      </c>
      <c r="E75" s="37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81"/>
      <c r="O75" s="381"/>
      <c r="P75" s="381"/>
      <c r="Q75" s="38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9">
        <v>4680115880269</v>
      </c>
      <c r="E76" s="37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81"/>
      <c r="O76" s="381"/>
      <c r="P76" s="381"/>
      <c r="Q76" s="38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9">
        <v>4680115880429</v>
      </c>
      <c r="E77" s="37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81"/>
      <c r="O77" s="381"/>
      <c r="P77" s="381"/>
      <c r="Q77" s="38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9">
        <v>4680115881457</v>
      </c>
      <c r="E78" s="37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81"/>
      <c r="O78" s="381"/>
      <c r="P78" s="381"/>
      <c r="Q78" s="382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6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7"/>
      <c r="M79" s="383" t="s">
        <v>43</v>
      </c>
      <c r="N79" s="384"/>
      <c r="O79" s="384"/>
      <c r="P79" s="384"/>
      <c r="Q79" s="384"/>
      <c r="R79" s="384"/>
      <c r="S79" s="385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7"/>
      <c r="M80" s="383" t="s">
        <v>43</v>
      </c>
      <c r="N80" s="384"/>
      <c r="O80" s="384"/>
      <c r="P80" s="384"/>
      <c r="Q80" s="384"/>
      <c r="R80" s="384"/>
      <c r="S80" s="385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8" t="s">
        <v>106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9">
        <v>4607091384789</v>
      </c>
      <c r="E82" s="37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9" t="s">
        <v>162</v>
      </c>
      <c r="N82" s="381"/>
      <c r="O82" s="381"/>
      <c r="P82" s="381"/>
      <c r="Q82" s="382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9">
        <v>4680115881488</v>
      </c>
      <c r="E83" s="37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81"/>
      <c r="O83" s="381"/>
      <c r="P83" s="381"/>
      <c r="Q83" s="38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9">
        <v>4607091384765</v>
      </c>
      <c r="E84" s="37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21" t="s">
        <v>167</v>
      </c>
      <c r="N84" s="381"/>
      <c r="O84" s="381"/>
      <c r="P84" s="381"/>
      <c r="Q84" s="382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9">
        <v>4680115882775</v>
      </c>
      <c r="E85" s="379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22" t="s">
        <v>170</v>
      </c>
      <c r="N85" s="381"/>
      <c r="O85" s="381"/>
      <c r="P85" s="381"/>
      <c r="Q85" s="38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9">
        <v>4680115880658</v>
      </c>
      <c r="E86" s="379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81"/>
      <c r="O86" s="381"/>
      <c r="P86" s="381"/>
      <c r="Q86" s="382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9">
        <v>4607091381962</v>
      </c>
      <c r="E87" s="379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81"/>
      <c r="O87" s="381"/>
      <c r="P87" s="381"/>
      <c r="Q87" s="38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7"/>
      <c r="M88" s="383" t="s">
        <v>43</v>
      </c>
      <c r="N88" s="384"/>
      <c r="O88" s="384"/>
      <c r="P88" s="384"/>
      <c r="Q88" s="384"/>
      <c r="R88" s="384"/>
      <c r="S88" s="385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7"/>
      <c r="M89" s="383" t="s">
        <v>43</v>
      </c>
      <c r="N89" s="384"/>
      <c r="O89" s="384"/>
      <c r="P89" s="384"/>
      <c r="Q89" s="384"/>
      <c r="R89" s="384"/>
      <c r="S89" s="385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78" t="s">
        <v>75</v>
      </c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79">
        <v>4680115883444</v>
      </c>
      <c r="E91" s="379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5" t="s">
        <v>177</v>
      </c>
      <c r="N91" s="381"/>
      <c r="O91" s="381"/>
      <c r="P91" s="381"/>
      <c r="Q91" s="382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79">
        <v>4680115883444</v>
      </c>
      <c r="E92" s="379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426" t="s">
        <v>177</v>
      </c>
      <c r="N92" s="381"/>
      <c r="O92" s="381"/>
      <c r="P92" s="381"/>
      <c r="Q92" s="38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79">
        <v>4607091387667</v>
      </c>
      <c r="E93" s="379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81"/>
      <c r="O93" s="381"/>
      <c r="P93" s="381"/>
      <c r="Q93" s="38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79">
        <v>4607091387636</v>
      </c>
      <c r="E94" s="379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81"/>
      <c r="O94" s="381"/>
      <c r="P94" s="381"/>
      <c r="Q94" s="38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79">
        <v>4607091384727</v>
      </c>
      <c r="E95" s="37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81"/>
      <c r="O95" s="381"/>
      <c r="P95" s="381"/>
      <c r="Q95" s="38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79">
        <v>4607091386745</v>
      </c>
      <c r="E96" s="37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81"/>
      <c r="O96" s="381"/>
      <c r="P96" s="381"/>
      <c r="Q96" s="38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79">
        <v>4607091382426</v>
      </c>
      <c r="E97" s="37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81"/>
      <c r="O97" s="381"/>
      <c r="P97" s="381"/>
      <c r="Q97" s="382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79">
        <v>4607091386547</v>
      </c>
      <c r="E98" s="37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81"/>
      <c r="O98" s="381"/>
      <c r="P98" s="381"/>
      <c r="Q98" s="382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79">
        <v>4607091384703</v>
      </c>
      <c r="E99" s="37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81"/>
      <c r="O99" s="381"/>
      <c r="P99" s="381"/>
      <c r="Q99" s="38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79">
        <v>4607091384734</v>
      </c>
      <c r="E100" s="37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81"/>
      <c r="O100" s="381"/>
      <c r="P100" s="381"/>
      <c r="Q100" s="38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79">
        <v>4607091382464</v>
      </c>
      <c r="E101" s="37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81"/>
      <c r="O101" s="381"/>
      <c r="P101" s="381"/>
      <c r="Q101" s="382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7"/>
      <c r="M102" s="383" t="s">
        <v>43</v>
      </c>
      <c r="N102" s="384"/>
      <c r="O102" s="384"/>
      <c r="P102" s="384"/>
      <c r="Q102" s="384"/>
      <c r="R102" s="384"/>
      <c r="S102" s="385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7"/>
      <c r="M103" s="383" t="s">
        <v>43</v>
      </c>
      <c r="N103" s="384"/>
      <c r="O103" s="384"/>
      <c r="P103" s="384"/>
      <c r="Q103" s="384"/>
      <c r="R103" s="384"/>
      <c r="S103" s="385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78" t="s">
        <v>79</v>
      </c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79">
        <v>4607091386967</v>
      </c>
      <c r="E105" s="37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436" t="s">
        <v>200</v>
      </c>
      <c r="N105" s="381"/>
      <c r="O105" s="381"/>
      <c r="P105" s="381"/>
      <c r="Q105" s="38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79">
        <v>4607091386967</v>
      </c>
      <c r="E106" s="37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437" t="s">
        <v>202</v>
      </c>
      <c r="N106" s="381"/>
      <c r="O106" s="381"/>
      <c r="P106" s="381"/>
      <c r="Q106" s="382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79">
        <v>4607091385304</v>
      </c>
      <c r="E107" s="37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81"/>
      <c r="O107" s="381"/>
      <c r="P107" s="381"/>
      <c r="Q107" s="38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79">
        <v>4607091386264</v>
      </c>
      <c r="E108" s="37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81"/>
      <c r="O108" s="381"/>
      <c r="P108" s="381"/>
      <c r="Q108" s="382"/>
      <c r="R108" s="40" t="s">
        <v>48</v>
      </c>
      <c r="S108" s="40" t="s">
        <v>48</v>
      </c>
      <c r="T108" s="41" t="s">
        <v>0</v>
      </c>
      <c r="U108" s="59">
        <v>24</v>
      </c>
      <c r="V108" s="56">
        <f t="shared" si="6"/>
        <v>24</v>
      </c>
      <c r="W108" s="42">
        <f>IFERROR(IF(V108=0,"",ROUNDUP(V108/H108,0)*0.00753),"")</f>
        <v>6.0240000000000002E-2</v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79">
        <v>4680115882584</v>
      </c>
      <c r="E109" s="37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440" t="s">
        <v>209</v>
      </c>
      <c r="N109" s="381"/>
      <c r="O109" s="381"/>
      <c r="P109" s="381"/>
      <c r="Q109" s="38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79">
        <v>4607091385731</v>
      </c>
      <c r="E110" s="37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441" t="s">
        <v>212</v>
      </c>
      <c r="N110" s="381"/>
      <c r="O110" s="381"/>
      <c r="P110" s="381"/>
      <c r="Q110" s="38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79">
        <v>4680115880214</v>
      </c>
      <c r="E111" s="37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442" t="s">
        <v>215</v>
      </c>
      <c r="N111" s="381"/>
      <c r="O111" s="381"/>
      <c r="P111" s="381"/>
      <c r="Q111" s="382"/>
      <c r="R111" s="40" t="s">
        <v>48</v>
      </c>
      <c r="S111" s="40" t="s">
        <v>48</v>
      </c>
      <c r="T111" s="41" t="s">
        <v>0</v>
      </c>
      <c r="U111" s="59">
        <v>24.3</v>
      </c>
      <c r="V111" s="56">
        <f t="shared" si="6"/>
        <v>24.3</v>
      </c>
      <c r="W111" s="42">
        <f>IFERROR(IF(V111=0,"",ROUNDUP(V111/H111,0)*0.00937),"")</f>
        <v>8.4330000000000002E-2</v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79">
        <v>4680115880894</v>
      </c>
      <c r="E112" s="37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443" t="s">
        <v>218</v>
      </c>
      <c r="N112" s="381"/>
      <c r="O112" s="381"/>
      <c r="P112" s="381"/>
      <c r="Q112" s="382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79">
        <v>4607091385427</v>
      </c>
      <c r="E113" s="37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81"/>
      <c r="O113" s="381"/>
      <c r="P113" s="381"/>
      <c r="Q113" s="382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79">
        <v>4680115882645</v>
      </c>
      <c r="E114" s="37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445" t="s">
        <v>223</v>
      </c>
      <c r="N114" s="381"/>
      <c r="O114" s="381"/>
      <c r="P114" s="381"/>
      <c r="Q114" s="382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7"/>
      <c r="M115" s="383" t="s">
        <v>43</v>
      </c>
      <c r="N115" s="384"/>
      <c r="O115" s="384"/>
      <c r="P115" s="384"/>
      <c r="Q115" s="384"/>
      <c r="R115" s="384"/>
      <c r="S115" s="385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17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17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0.14457</v>
      </c>
      <c r="X115" s="68"/>
      <c r="Y115" s="68"/>
    </row>
    <row r="116" spans="1:52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7"/>
      <c r="M116" s="383" t="s">
        <v>43</v>
      </c>
      <c r="N116" s="384"/>
      <c r="O116" s="384"/>
      <c r="P116" s="384"/>
      <c r="Q116" s="384"/>
      <c r="R116" s="384"/>
      <c r="S116" s="385"/>
      <c r="T116" s="43" t="s">
        <v>0</v>
      </c>
      <c r="U116" s="44">
        <f>IFERROR(SUM(U105:U114),"0")</f>
        <v>48.3</v>
      </c>
      <c r="V116" s="44">
        <f>IFERROR(SUM(V105:V114),"0")</f>
        <v>48.3</v>
      </c>
      <c r="W116" s="43"/>
      <c r="X116" s="68"/>
      <c r="Y116" s="68"/>
    </row>
    <row r="117" spans="1:52" ht="14.25" customHeight="1" x14ac:dyDescent="0.25">
      <c r="A117" s="378" t="s">
        <v>224</v>
      </c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79">
        <v>4607091383065</v>
      </c>
      <c r="E118" s="37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81"/>
      <c r="O118" s="381"/>
      <c r="P118" s="381"/>
      <c r="Q118" s="382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79">
        <v>4680115881532</v>
      </c>
      <c r="E119" s="37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81"/>
      <c r="O119" s="381"/>
      <c r="P119" s="381"/>
      <c r="Q119" s="382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79">
        <v>4680115882652</v>
      </c>
      <c r="E120" s="37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448" t="s">
        <v>231</v>
      </c>
      <c r="N120" s="381"/>
      <c r="O120" s="381"/>
      <c r="P120" s="381"/>
      <c r="Q120" s="382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79">
        <v>4680115880238</v>
      </c>
      <c r="E121" s="37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81"/>
      <c r="O121" s="381"/>
      <c r="P121" s="381"/>
      <c r="Q121" s="382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79">
        <v>4680115881464</v>
      </c>
      <c r="E122" s="37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450" t="s">
        <v>236</v>
      </c>
      <c r="N122" s="381"/>
      <c r="O122" s="381"/>
      <c r="P122" s="381"/>
      <c r="Q122" s="382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86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7"/>
      <c r="M123" s="383" t="s">
        <v>43</v>
      </c>
      <c r="N123" s="384"/>
      <c r="O123" s="384"/>
      <c r="P123" s="384"/>
      <c r="Q123" s="384"/>
      <c r="R123" s="384"/>
      <c r="S123" s="385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7"/>
      <c r="M124" s="383" t="s">
        <v>43</v>
      </c>
      <c r="N124" s="384"/>
      <c r="O124" s="384"/>
      <c r="P124" s="384"/>
      <c r="Q124" s="384"/>
      <c r="R124" s="384"/>
      <c r="S124" s="385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77" t="s">
        <v>237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66"/>
      <c r="Y125" s="66"/>
    </row>
    <row r="126" spans="1:52" ht="14.25" customHeight="1" x14ac:dyDescent="0.25">
      <c r="A126" s="378" t="s">
        <v>79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79">
        <v>4607091385168</v>
      </c>
      <c r="E127" s="379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81"/>
      <c r="O127" s="381"/>
      <c r="P127" s="381"/>
      <c r="Q127" s="382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79">
        <v>4607091383256</v>
      </c>
      <c r="E128" s="37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81"/>
      <c r="O128" s="381"/>
      <c r="P128" s="381"/>
      <c r="Q128" s="382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79">
        <v>4607091385748</v>
      </c>
      <c r="E129" s="37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81"/>
      <c r="O129" s="381"/>
      <c r="P129" s="381"/>
      <c r="Q129" s="382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79">
        <v>4607091384581</v>
      </c>
      <c r="E130" s="379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81"/>
      <c r="O130" s="381"/>
      <c r="P130" s="381"/>
      <c r="Q130" s="382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7"/>
      <c r="M131" s="383" t="s">
        <v>43</v>
      </c>
      <c r="N131" s="384"/>
      <c r="O131" s="384"/>
      <c r="P131" s="384"/>
      <c r="Q131" s="384"/>
      <c r="R131" s="384"/>
      <c r="S131" s="385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7"/>
      <c r="M132" s="383" t="s">
        <v>43</v>
      </c>
      <c r="N132" s="384"/>
      <c r="O132" s="384"/>
      <c r="P132" s="384"/>
      <c r="Q132" s="384"/>
      <c r="R132" s="384"/>
      <c r="S132" s="385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76" t="s">
        <v>246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55"/>
      <c r="Y133" s="55"/>
    </row>
    <row r="134" spans="1:52" ht="16.5" customHeight="1" x14ac:dyDescent="0.25">
      <c r="A134" s="377" t="s">
        <v>247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66"/>
      <c r="Y134" s="66"/>
    </row>
    <row r="135" spans="1:52" ht="14.25" customHeight="1" x14ac:dyDescent="0.25">
      <c r="A135" s="378" t="s">
        <v>113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79">
        <v>4607091383423</v>
      </c>
      <c r="E136" s="37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81"/>
      <c r="O136" s="381"/>
      <c r="P136" s="381"/>
      <c r="Q136" s="382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79">
        <v>4607091381405</v>
      </c>
      <c r="E137" s="379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81"/>
      <c r="O137" s="381"/>
      <c r="P137" s="381"/>
      <c r="Q137" s="382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79">
        <v>4607091386516</v>
      </c>
      <c r="E138" s="379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81"/>
      <c r="O138" s="381"/>
      <c r="P138" s="381"/>
      <c r="Q138" s="382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7"/>
      <c r="M139" s="383" t="s">
        <v>43</v>
      </c>
      <c r="N139" s="384"/>
      <c r="O139" s="384"/>
      <c r="P139" s="384"/>
      <c r="Q139" s="384"/>
      <c r="R139" s="384"/>
      <c r="S139" s="385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7"/>
      <c r="M140" s="383" t="s">
        <v>43</v>
      </c>
      <c r="N140" s="384"/>
      <c r="O140" s="384"/>
      <c r="P140" s="384"/>
      <c r="Q140" s="384"/>
      <c r="R140" s="384"/>
      <c r="S140" s="385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77" t="s">
        <v>254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66"/>
      <c r="Y141" s="66"/>
    </row>
    <row r="142" spans="1:52" ht="14.25" customHeight="1" x14ac:dyDescent="0.25">
      <c r="A142" s="378" t="s">
        <v>75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79">
        <v>4680115880993</v>
      </c>
      <c r="E143" s="37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81"/>
      <c r="O143" s="381"/>
      <c r="P143" s="381"/>
      <c r="Q143" s="38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79">
        <v>4680115881761</v>
      </c>
      <c r="E144" s="379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81"/>
      <c r="O144" s="381"/>
      <c r="P144" s="381"/>
      <c r="Q144" s="382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79">
        <v>4680115881563</v>
      </c>
      <c r="E145" s="379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81"/>
      <c r="O145" s="381"/>
      <c r="P145" s="381"/>
      <c r="Q145" s="38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79">
        <v>4680115880986</v>
      </c>
      <c r="E146" s="379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81"/>
      <c r="O146" s="381"/>
      <c r="P146" s="381"/>
      <c r="Q146" s="382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79">
        <v>4680115880207</v>
      </c>
      <c r="E147" s="379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81"/>
      <c r="O147" s="381"/>
      <c r="P147" s="381"/>
      <c r="Q147" s="382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79">
        <v>4680115881785</v>
      </c>
      <c r="E148" s="37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81"/>
      <c r="O148" s="381"/>
      <c r="P148" s="381"/>
      <c r="Q148" s="382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79">
        <v>4680115881679</v>
      </c>
      <c r="E149" s="379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81"/>
      <c r="O149" s="381"/>
      <c r="P149" s="381"/>
      <c r="Q149" s="382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79">
        <v>4680115880191</v>
      </c>
      <c r="E150" s="379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81"/>
      <c r="O150" s="381"/>
      <c r="P150" s="381"/>
      <c r="Q150" s="382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7"/>
      <c r="M151" s="383" t="s">
        <v>43</v>
      </c>
      <c r="N151" s="384"/>
      <c r="O151" s="384"/>
      <c r="P151" s="384"/>
      <c r="Q151" s="384"/>
      <c r="R151" s="384"/>
      <c r="S151" s="385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86"/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7"/>
      <c r="M152" s="383" t="s">
        <v>43</v>
      </c>
      <c r="N152" s="384"/>
      <c r="O152" s="384"/>
      <c r="P152" s="384"/>
      <c r="Q152" s="384"/>
      <c r="R152" s="384"/>
      <c r="S152" s="385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77" t="s">
        <v>271</v>
      </c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66"/>
      <c r="Y153" s="66"/>
    </row>
    <row r="154" spans="1:52" ht="14.25" customHeight="1" x14ac:dyDescent="0.25">
      <c r="A154" s="378" t="s">
        <v>113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79">
        <v>4680115881402</v>
      </c>
      <c r="E155" s="37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81"/>
      <c r="O155" s="381"/>
      <c r="P155" s="381"/>
      <c r="Q155" s="38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79">
        <v>4680115881396</v>
      </c>
      <c r="E156" s="37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81"/>
      <c r="O156" s="381"/>
      <c r="P156" s="381"/>
      <c r="Q156" s="38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383" t="s">
        <v>43</v>
      </c>
      <c r="N157" s="384"/>
      <c r="O157" s="384"/>
      <c r="P157" s="384"/>
      <c r="Q157" s="384"/>
      <c r="R157" s="384"/>
      <c r="S157" s="38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7"/>
      <c r="M158" s="383" t="s">
        <v>43</v>
      </c>
      <c r="N158" s="384"/>
      <c r="O158" s="384"/>
      <c r="P158" s="384"/>
      <c r="Q158" s="384"/>
      <c r="R158" s="384"/>
      <c r="S158" s="38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8" t="s">
        <v>106</v>
      </c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79">
        <v>4680115882935</v>
      </c>
      <c r="E160" s="37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68" t="s">
        <v>278</v>
      </c>
      <c r="N160" s="381"/>
      <c r="O160" s="381"/>
      <c r="P160" s="381"/>
      <c r="Q160" s="38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79">
        <v>4680115880764</v>
      </c>
      <c r="E161" s="37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81"/>
      <c r="O161" s="381"/>
      <c r="P161" s="381"/>
      <c r="Q161" s="382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6"/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7"/>
      <c r="M162" s="383" t="s">
        <v>43</v>
      </c>
      <c r="N162" s="384"/>
      <c r="O162" s="384"/>
      <c r="P162" s="384"/>
      <c r="Q162" s="384"/>
      <c r="R162" s="384"/>
      <c r="S162" s="385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7"/>
      <c r="M163" s="383" t="s">
        <v>43</v>
      </c>
      <c r="N163" s="384"/>
      <c r="O163" s="384"/>
      <c r="P163" s="384"/>
      <c r="Q163" s="384"/>
      <c r="R163" s="384"/>
      <c r="S163" s="385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78" t="s">
        <v>75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79">
        <v>4680115882683</v>
      </c>
      <c r="E165" s="37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81"/>
      <c r="O165" s="381"/>
      <c r="P165" s="381"/>
      <c r="Q165" s="382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79">
        <v>4680115882690</v>
      </c>
      <c r="E166" s="37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81"/>
      <c r="O166" s="381"/>
      <c r="P166" s="381"/>
      <c r="Q166" s="382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79">
        <v>4680115882669</v>
      </c>
      <c r="E167" s="37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81"/>
      <c r="O167" s="381"/>
      <c r="P167" s="381"/>
      <c r="Q167" s="382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79">
        <v>4680115882676</v>
      </c>
      <c r="E168" s="37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81"/>
      <c r="O168" s="381"/>
      <c r="P168" s="381"/>
      <c r="Q168" s="382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7"/>
      <c r="M169" s="383" t="s">
        <v>43</v>
      </c>
      <c r="N169" s="384"/>
      <c r="O169" s="384"/>
      <c r="P169" s="384"/>
      <c r="Q169" s="384"/>
      <c r="R169" s="384"/>
      <c r="S169" s="385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86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7"/>
      <c r="M170" s="383" t="s">
        <v>43</v>
      </c>
      <c r="N170" s="384"/>
      <c r="O170" s="384"/>
      <c r="P170" s="384"/>
      <c r="Q170" s="384"/>
      <c r="R170" s="384"/>
      <c r="S170" s="385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78" t="s">
        <v>79</v>
      </c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79">
        <v>4680115881556</v>
      </c>
      <c r="E172" s="37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81"/>
      <c r="O172" s="381"/>
      <c r="P172" s="381"/>
      <c r="Q172" s="38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79">
        <v>4680115880573</v>
      </c>
      <c r="E173" s="37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75" t="s">
        <v>293</v>
      </c>
      <c r="N173" s="381"/>
      <c r="O173" s="381"/>
      <c r="P173" s="381"/>
      <c r="Q173" s="38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79">
        <v>4680115881594</v>
      </c>
      <c r="E174" s="37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81"/>
      <c r="O174" s="381"/>
      <c r="P174" s="381"/>
      <c r="Q174" s="38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79">
        <v>4680115881587</v>
      </c>
      <c r="E175" s="37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81"/>
      <c r="O175" s="381"/>
      <c r="P175" s="381"/>
      <c r="Q175" s="382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79">
        <v>4680115881587</v>
      </c>
      <c r="E176" s="379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78" t="s">
        <v>299</v>
      </c>
      <c r="N176" s="381"/>
      <c r="O176" s="381"/>
      <c r="P176" s="381"/>
      <c r="Q176" s="38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79">
        <v>4680115880962</v>
      </c>
      <c r="E177" s="379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81"/>
      <c r="O177" s="381"/>
      <c r="P177" s="381"/>
      <c r="Q177" s="38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79">
        <v>4680115881617</v>
      </c>
      <c r="E178" s="379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81"/>
      <c r="O178" s="381"/>
      <c r="P178" s="381"/>
      <c r="Q178" s="38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79">
        <v>4680115881228</v>
      </c>
      <c r="E179" s="37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1" t="s">
        <v>306</v>
      </c>
      <c r="N179" s="381"/>
      <c r="O179" s="381"/>
      <c r="P179" s="381"/>
      <c r="Q179" s="382"/>
      <c r="R179" s="40" t="s">
        <v>48</v>
      </c>
      <c r="S179" s="40" t="s">
        <v>48</v>
      </c>
      <c r="T179" s="41" t="s">
        <v>0</v>
      </c>
      <c r="U179" s="59">
        <v>84</v>
      </c>
      <c r="V179" s="56">
        <f t="shared" si="8"/>
        <v>84</v>
      </c>
      <c r="W179" s="42">
        <f>IFERROR(IF(V179=0,"",ROUNDUP(V179/H179,0)*0.00753),"")</f>
        <v>0.26355000000000001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79">
        <v>4680115881037</v>
      </c>
      <c r="E180" s="379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81"/>
      <c r="O180" s="381"/>
      <c r="P180" s="381"/>
      <c r="Q180" s="382"/>
      <c r="R180" s="40" t="s">
        <v>48</v>
      </c>
      <c r="S180" s="40" t="s">
        <v>48</v>
      </c>
      <c r="T180" s="41" t="s">
        <v>0</v>
      </c>
      <c r="U180" s="59">
        <v>77.28</v>
      </c>
      <c r="V180" s="56">
        <f t="shared" si="8"/>
        <v>77.28</v>
      </c>
      <c r="W180" s="42">
        <f>IFERROR(IF(V180=0,"",ROUNDUP(V180/H180,0)*0.00937),"")</f>
        <v>0.21551000000000001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79">
        <v>4680115881037</v>
      </c>
      <c r="E181" s="379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3" t="s">
        <v>310</v>
      </c>
      <c r="N181" s="381"/>
      <c r="O181" s="381"/>
      <c r="P181" s="381"/>
      <c r="Q181" s="38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79">
        <v>4680115881211</v>
      </c>
      <c r="E182" s="379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81"/>
      <c r="O182" s="381"/>
      <c r="P182" s="381"/>
      <c r="Q182" s="382"/>
      <c r="R182" s="40" t="s">
        <v>48</v>
      </c>
      <c r="S182" s="40" t="s">
        <v>48</v>
      </c>
      <c r="T182" s="41" t="s">
        <v>0</v>
      </c>
      <c r="U182" s="59">
        <v>62.400000000000006</v>
      </c>
      <c r="V182" s="56">
        <f t="shared" si="8"/>
        <v>62.4</v>
      </c>
      <c r="W182" s="42">
        <f>IFERROR(IF(V182=0,"",ROUNDUP(V182/H182,0)*0.00753),"")</f>
        <v>0.19578000000000001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79">
        <v>4680115881020</v>
      </c>
      <c r="E183" s="379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81"/>
      <c r="O183" s="381"/>
      <c r="P183" s="381"/>
      <c r="Q183" s="382"/>
      <c r="R183" s="40" t="s">
        <v>48</v>
      </c>
      <c r="S183" s="40" t="s">
        <v>48</v>
      </c>
      <c r="T183" s="41" t="s">
        <v>0</v>
      </c>
      <c r="U183" s="59">
        <v>84</v>
      </c>
      <c r="V183" s="56">
        <f t="shared" si="8"/>
        <v>84</v>
      </c>
      <c r="W183" s="42">
        <f>IFERROR(IF(V183=0,"",ROUNDUP(V183/H183,0)*0.00937),"")</f>
        <v>0.23424999999999999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79">
        <v>4680115882195</v>
      </c>
      <c r="E184" s="379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81"/>
      <c r="O184" s="381"/>
      <c r="P184" s="381"/>
      <c r="Q184" s="382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79">
        <v>4680115880092</v>
      </c>
      <c r="E185" s="37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81"/>
      <c r="O185" s="381"/>
      <c r="P185" s="381"/>
      <c r="Q185" s="382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79">
        <v>4680115880221</v>
      </c>
      <c r="E186" s="37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81"/>
      <c r="O186" s="381"/>
      <c r="P186" s="381"/>
      <c r="Q186" s="382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79">
        <v>4680115882942</v>
      </c>
      <c r="E187" s="379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81"/>
      <c r="O187" s="381"/>
      <c r="P187" s="381"/>
      <c r="Q187" s="382"/>
      <c r="R187" s="40" t="s">
        <v>48</v>
      </c>
      <c r="S187" s="40" t="s">
        <v>48</v>
      </c>
      <c r="T187" s="41" t="s">
        <v>0</v>
      </c>
      <c r="U187" s="59">
        <v>25.2</v>
      </c>
      <c r="V187" s="56">
        <f t="shared" si="8"/>
        <v>25.2</v>
      </c>
      <c r="W187" s="42">
        <f t="shared" si="9"/>
        <v>0.10542</v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79">
        <v>4680115880504</v>
      </c>
      <c r="E188" s="37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81"/>
      <c r="O188" s="381"/>
      <c r="P188" s="381"/>
      <c r="Q188" s="382"/>
      <c r="R188" s="40" t="s">
        <v>48</v>
      </c>
      <c r="S188" s="40" t="s">
        <v>48</v>
      </c>
      <c r="T188" s="41" t="s">
        <v>0</v>
      </c>
      <c r="U188" s="59">
        <v>21.6</v>
      </c>
      <c r="V188" s="56">
        <f t="shared" si="8"/>
        <v>21.599999999999998</v>
      </c>
      <c r="W188" s="42">
        <f t="shared" si="9"/>
        <v>6.7769999999999997E-2</v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79">
        <v>4680115882164</v>
      </c>
      <c r="E189" s="379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81"/>
      <c r="O189" s="381"/>
      <c r="P189" s="381"/>
      <c r="Q189" s="382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86"/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7"/>
      <c r="M190" s="383" t="s">
        <v>43</v>
      </c>
      <c r="N190" s="384"/>
      <c r="O190" s="384"/>
      <c r="P190" s="384"/>
      <c r="Q190" s="384"/>
      <c r="R190" s="384"/>
      <c r="S190" s="385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132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132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1.0822799999999999</v>
      </c>
      <c r="X190" s="68"/>
      <c r="Y190" s="68"/>
    </row>
    <row r="191" spans="1:52" x14ac:dyDescent="0.2">
      <c r="A191" s="386"/>
      <c r="B191" s="386"/>
      <c r="C191" s="386"/>
      <c r="D191" s="386"/>
      <c r="E191" s="386"/>
      <c r="F191" s="386"/>
      <c r="G191" s="386"/>
      <c r="H191" s="386"/>
      <c r="I191" s="386"/>
      <c r="J191" s="386"/>
      <c r="K191" s="386"/>
      <c r="L191" s="387"/>
      <c r="M191" s="383" t="s">
        <v>43</v>
      </c>
      <c r="N191" s="384"/>
      <c r="O191" s="384"/>
      <c r="P191" s="384"/>
      <c r="Q191" s="384"/>
      <c r="R191" s="384"/>
      <c r="S191" s="385"/>
      <c r="T191" s="43" t="s">
        <v>0</v>
      </c>
      <c r="U191" s="44">
        <f>IFERROR(SUM(U172:U189),"0")</f>
        <v>354.48</v>
      </c>
      <c r="V191" s="44">
        <f>IFERROR(SUM(V172:V189),"0")</f>
        <v>354.48</v>
      </c>
      <c r="W191" s="43"/>
      <c r="X191" s="68"/>
      <c r="Y191" s="68"/>
    </row>
    <row r="192" spans="1:52" ht="14.25" customHeight="1" x14ac:dyDescent="0.25">
      <c r="A192" s="378" t="s">
        <v>224</v>
      </c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79">
        <v>4680115880801</v>
      </c>
      <c r="E193" s="37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81"/>
      <c r="O193" s="381"/>
      <c r="P193" s="381"/>
      <c r="Q193" s="382"/>
      <c r="R193" s="40" t="s">
        <v>48</v>
      </c>
      <c r="S193" s="40" t="s">
        <v>48</v>
      </c>
      <c r="T193" s="41" t="s">
        <v>0</v>
      </c>
      <c r="U193" s="59">
        <v>48</v>
      </c>
      <c r="V193" s="56">
        <f>IFERROR(IF(U193="",0,CEILING((U193/$H193),1)*$H193),"")</f>
        <v>48</v>
      </c>
      <c r="W193" s="42">
        <f>IFERROR(IF(V193=0,"",ROUNDUP(V193/H193,0)*0.00753),"")</f>
        <v>0.15060000000000001</v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79">
        <v>4680115880818</v>
      </c>
      <c r="E194" s="37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81"/>
      <c r="O194" s="381"/>
      <c r="P194" s="381"/>
      <c r="Q194" s="382"/>
      <c r="R194" s="40" t="s">
        <v>48</v>
      </c>
      <c r="S194" s="40" t="s">
        <v>48</v>
      </c>
      <c r="T194" s="41" t="s">
        <v>0</v>
      </c>
      <c r="U194" s="59">
        <v>31.200000000000003</v>
      </c>
      <c r="V194" s="56">
        <f>IFERROR(IF(U194="",0,CEILING((U194/$H194),1)*$H194),"")</f>
        <v>31.2</v>
      </c>
      <c r="W194" s="42">
        <f>IFERROR(IF(V194=0,"",ROUNDUP(V194/H194,0)*0.00753),"")</f>
        <v>9.7890000000000005E-2</v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7"/>
      <c r="M195" s="383" t="s">
        <v>43</v>
      </c>
      <c r="N195" s="384"/>
      <c r="O195" s="384"/>
      <c r="P195" s="384"/>
      <c r="Q195" s="384"/>
      <c r="R195" s="384"/>
      <c r="S195" s="385"/>
      <c r="T195" s="43" t="s">
        <v>42</v>
      </c>
      <c r="U195" s="44">
        <f>IFERROR(U193/H193,"0")+IFERROR(U194/H194,"0")</f>
        <v>33</v>
      </c>
      <c r="V195" s="44">
        <f>IFERROR(V193/H193,"0")+IFERROR(V194/H194,"0")</f>
        <v>33</v>
      </c>
      <c r="W195" s="44">
        <f>IFERROR(IF(W193="",0,W193),"0")+IFERROR(IF(W194="",0,W194),"0")</f>
        <v>0.24849000000000002</v>
      </c>
      <c r="X195" s="68"/>
      <c r="Y195" s="68"/>
    </row>
    <row r="196" spans="1:52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7"/>
      <c r="M196" s="383" t="s">
        <v>43</v>
      </c>
      <c r="N196" s="384"/>
      <c r="O196" s="384"/>
      <c r="P196" s="384"/>
      <c r="Q196" s="384"/>
      <c r="R196" s="384"/>
      <c r="S196" s="385"/>
      <c r="T196" s="43" t="s">
        <v>0</v>
      </c>
      <c r="U196" s="44">
        <f>IFERROR(SUM(U193:U194),"0")</f>
        <v>79.2</v>
      </c>
      <c r="V196" s="44">
        <f>IFERROR(SUM(V193:V194),"0")</f>
        <v>79.2</v>
      </c>
      <c r="W196" s="43"/>
      <c r="X196" s="68"/>
      <c r="Y196" s="68"/>
    </row>
    <row r="197" spans="1:52" ht="16.5" customHeight="1" x14ac:dyDescent="0.25">
      <c r="A197" s="377" t="s">
        <v>331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66"/>
      <c r="Y197" s="66"/>
    </row>
    <row r="198" spans="1:52" ht="14.25" customHeight="1" x14ac:dyDescent="0.25">
      <c r="A198" s="378" t="s">
        <v>113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79">
        <v>4607091387445</v>
      </c>
      <c r="E199" s="379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81"/>
      <c r="O199" s="381"/>
      <c r="P199" s="381"/>
      <c r="Q199" s="38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79">
        <v>4607091386004</v>
      </c>
      <c r="E200" s="379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81"/>
      <c r="O200" s="381"/>
      <c r="P200" s="381"/>
      <c r="Q200" s="38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79">
        <v>4607091386004</v>
      </c>
      <c r="E201" s="379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81"/>
      <c r="O201" s="381"/>
      <c r="P201" s="381"/>
      <c r="Q201" s="382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79">
        <v>4607091386073</v>
      </c>
      <c r="E202" s="379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81"/>
      <c r="O202" s="381"/>
      <c r="P202" s="381"/>
      <c r="Q202" s="38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79">
        <v>4607091387322</v>
      </c>
      <c r="E203" s="379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81"/>
      <c r="O203" s="381"/>
      <c r="P203" s="381"/>
      <c r="Q203" s="38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79">
        <v>4607091387322</v>
      </c>
      <c r="E204" s="379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81"/>
      <c r="O204" s="381"/>
      <c r="P204" s="381"/>
      <c r="Q204" s="38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79">
        <v>4607091387377</v>
      </c>
      <c r="E205" s="37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81"/>
      <c r="O205" s="381"/>
      <c r="P205" s="381"/>
      <c r="Q205" s="38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79">
        <v>4607091387353</v>
      </c>
      <c r="E206" s="379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81"/>
      <c r="O206" s="381"/>
      <c r="P206" s="381"/>
      <c r="Q206" s="38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79">
        <v>4607091386011</v>
      </c>
      <c r="E207" s="379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5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81"/>
      <c r="O207" s="381"/>
      <c r="P207" s="381"/>
      <c r="Q207" s="382"/>
      <c r="R207" s="40" t="s">
        <v>48</v>
      </c>
      <c r="S207" s="40" t="s">
        <v>48</v>
      </c>
      <c r="T207" s="41" t="s">
        <v>0</v>
      </c>
      <c r="U207" s="59">
        <v>15</v>
      </c>
      <c r="V207" s="56">
        <f t="shared" si="10"/>
        <v>15</v>
      </c>
      <c r="W207" s="42">
        <f t="shared" ref="W207:W213" si="11">IFERROR(IF(V207=0,"",ROUNDUP(V207/H207,0)*0.00937),"")</f>
        <v>2.811E-2</v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79">
        <v>4607091387308</v>
      </c>
      <c r="E208" s="379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81"/>
      <c r="O208" s="381"/>
      <c r="P208" s="381"/>
      <c r="Q208" s="382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79">
        <v>4607091387339</v>
      </c>
      <c r="E209" s="379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81"/>
      <c r="O209" s="381"/>
      <c r="P209" s="381"/>
      <c r="Q209" s="382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79">
        <v>4680115882638</v>
      </c>
      <c r="E210" s="37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81"/>
      <c r="O210" s="381"/>
      <c r="P210" s="381"/>
      <c r="Q210" s="382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79">
        <v>4680115881938</v>
      </c>
      <c r="E211" s="37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5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81"/>
      <c r="O211" s="381"/>
      <c r="P211" s="381"/>
      <c r="Q211" s="382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79">
        <v>4607091387346</v>
      </c>
      <c r="E212" s="37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5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81"/>
      <c r="O212" s="381"/>
      <c r="P212" s="381"/>
      <c r="Q212" s="382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79">
        <v>4607091389807</v>
      </c>
      <c r="E213" s="37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5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81"/>
      <c r="O213" s="381"/>
      <c r="P213" s="381"/>
      <c r="Q213" s="382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86"/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7"/>
      <c r="M214" s="383" t="s">
        <v>43</v>
      </c>
      <c r="N214" s="384"/>
      <c r="O214" s="384"/>
      <c r="P214" s="384"/>
      <c r="Q214" s="384"/>
      <c r="R214" s="384"/>
      <c r="S214" s="385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3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3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2.811E-2</v>
      </c>
      <c r="X214" s="68"/>
      <c r="Y214" s="68"/>
    </row>
    <row r="215" spans="1:52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7"/>
      <c r="M215" s="383" t="s">
        <v>43</v>
      </c>
      <c r="N215" s="384"/>
      <c r="O215" s="384"/>
      <c r="P215" s="384"/>
      <c r="Q215" s="384"/>
      <c r="R215" s="384"/>
      <c r="S215" s="385"/>
      <c r="T215" s="43" t="s">
        <v>0</v>
      </c>
      <c r="U215" s="44">
        <f>IFERROR(SUM(U199:U213),"0")</f>
        <v>15</v>
      </c>
      <c r="V215" s="44">
        <f>IFERROR(SUM(V199:V213),"0")</f>
        <v>15</v>
      </c>
      <c r="W215" s="43"/>
      <c r="X215" s="68"/>
      <c r="Y215" s="68"/>
    </row>
    <row r="216" spans="1:52" ht="14.25" customHeight="1" x14ac:dyDescent="0.25">
      <c r="A216" s="378" t="s">
        <v>106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79">
        <v>4680115881914</v>
      </c>
      <c r="E217" s="37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81"/>
      <c r="O217" s="381"/>
      <c r="P217" s="381"/>
      <c r="Q217" s="38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7"/>
      <c r="M218" s="383" t="s">
        <v>43</v>
      </c>
      <c r="N218" s="384"/>
      <c r="O218" s="384"/>
      <c r="P218" s="384"/>
      <c r="Q218" s="384"/>
      <c r="R218" s="384"/>
      <c r="S218" s="385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86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7"/>
      <c r="M219" s="383" t="s">
        <v>43</v>
      </c>
      <c r="N219" s="384"/>
      <c r="O219" s="384"/>
      <c r="P219" s="384"/>
      <c r="Q219" s="384"/>
      <c r="R219" s="384"/>
      <c r="S219" s="385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78" t="s">
        <v>75</v>
      </c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79">
        <v>4607091387193</v>
      </c>
      <c r="E221" s="379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81"/>
      <c r="O221" s="381"/>
      <c r="P221" s="381"/>
      <c r="Q221" s="382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79">
        <v>4607091387230</v>
      </c>
      <c r="E222" s="379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81"/>
      <c r="O222" s="381"/>
      <c r="P222" s="381"/>
      <c r="Q222" s="382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79">
        <v>4607091387285</v>
      </c>
      <c r="E223" s="379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81"/>
      <c r="O223" s="381"/>
      <c r="P223" s="381"/>
      <c r="Q223" s="382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79">
        <v>4607091389845</v>
      </c>
      <c r="E224" s="37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81"/>
      <c r="O224" s="381"/>
      <c r="P224" s="381"/>
      <c r="Q224" s="382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7"/>
      <c r="M225" s="383" t="s">
        <v>43</v>
      </c>
      <c r="N225" s="384"/>
      <c r="O225" s="384"/>
      <c r="P225" s="384"/>
      <c r="Q225" s="384"/>
      <c r="R225" s="384"/>
      <c r="S225" s="385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6"/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7"/>
      <c r="M226" s="383" t="s">
        <v>43</v>
      </c>
      <c r="N226" s="384"/>
      <c r="O226" s="384"/>
      <c r="P226" s="384"/>
      <c r="Q226" s="384"/>
      <c r="R226" s="384"/>
      <c r="S226" s="385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78" t="s">
        <v>79</v>
      </c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79">
        <v>4607091387766</v>
      </c>
      <c r="E228" s="379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81"/>
      <c r="O228" s="381"/>
      <c r="P228" s="381"/>
      <c r="Q228" s="382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79">
        <v>4607091387957</v>
      </c>
      <c r="E229" s="379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81"/>
      <c r="O229" s="381"/>
      <c r="P229" s="381"/>
      <c r="Q229" s="382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79">
        <v>4607091387964</v>
      </c>
      <c r="E230" s="379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81"/>
      <c r="O230" s="381"/>
      <c r="P230" s="381"/>
      <c r="Q230" s="382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79">
        <v>4607091381672</v>
      </c>
      <c r="E231" s="379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81"/>
      <c r="O231" s="381"/>
      <c r="P231" s="381"/>
      <c r="Q231" s="382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79">
        <v>4607091387537</v>
      </c>
      <c r="E232" s="379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81"/>
      <c r="O232" s="381"/>
      <c r="P232" s="381"/>
      <c r="Q232" s="382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79">
        <v>4607091387513</v>
      </c>
      <c r="E233" s="379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81"/>
      <c r="O233" s="381"/>
      <c r="P233" s="381"/>
      <c r="Q233" s="382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86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7"/>
      <c r="M234" s="383" t="s">
        <v>43</v>
      </c>
      <c r="N234" s="384"/>
      <c r="O234" s="384"/>
      <c r="P234" s="384"/>
      <c r="Q234" s="384"/>
      <c r="R234" s="384"/>
      <c r="S234" s="385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7"/>
      <c r="M235" s="383" t="s">
        <v>43</v>
      </c>
      <c r="N235" s="384"/>
      <c r="O235" s="384"/>
      <c r="P235" s="384"/>
      <c r="Q235" s="384"/>
      <c r="R235" s="384"/>
      <c r="S235" s="385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78" t="s">
        <v>224</v>
      </c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79">
        <v>4607091380880</v>
      </c>
      <c r="E237" s="379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81"/>
      <c r="O237" s="381"/>
      <c r="P237" s="381"/>
      <c r="Q237" s="382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79">
        <v>4607091384482</v>
      </c>
      <c r="E238" s="379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81"/>
      <c r="O238" s="381"/>
      <c r="P238" s="381"/>
      <c r="Q238" s="382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79">
        <v>4607091380897</v>
      </c>
      <c r="E239" s="379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81"/>
      <c r="O239" s="381"/>
      <c r="P239" s="381"/>
      <c r="Q239" s="38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86"/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7"/>
      <c r="M240" s="383" t="s">
        <v>43</v>
      </c>
      <c r="N240" s="384"/>
      <c r="O240" s="384"/>
      <c r="P240" s="384"/>
      <c r="Q240" s="384"/>
      <c r="R240" s="384"/>
      <c r="S240" s="385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86"/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7"/>
      <c r="M241" s="383" t="s">
        <v>43</v>
      </c>
      <c r="N241" s="384"/>
      <c r="O241" s="384"/>
      <c r="P241" s="384"/>
      <c r="Q241" s="384"/>
      <c r="R241" s="384"/>
      <c r="S241" s="385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78" t="s">
        <v>92</v>
      </c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79">
        <v>4607091388374</v>
      </c>
      <c r="E243" s="379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523" t="s">
        <v>390</v>
      </c>
      <c r="N243" s="381"/>
      <c r="O243" s="381"/>
      <c r="P243" s="381"/>
      <c r="Q243" s="382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79">
        <v>4607091388381</v>
      </c>
      <c r="E244" s="379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524" t="s">
        <v>393</v>
      </c>
      <c r="N244" s="381"/>
      <c r="O244" s="381"/>
      <c r="P244" s="381"/>
      <c r="Q244" s="38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79">
        <v>4607091388404</v>
      </c>
      <c r="E245" s="379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81"/>
      <c r="O245" s="381"/>
      <c r="P245" s="381"/>
      <c r="Q245" s="382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7"/>
      <c r="M246" s="383" t="s">
        <v>43</v>
      </c>
      <c r="N246" s="384"/>
      <c r="O246" s="384"/>
      <c r="P246" s="384"/>
      <c r="Q246" s="384"/>
      <c r="R246" s="384"/>
      <c r="S246" s="385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86"/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383" t="s">
        <v>43</v>
      </c>
      <c r="N247" s="384"/>
      <c r="O247" s="384"/>
      <c r="P247" s="384"/>
      <c r="Q247" s="384"/>
      <c r="R247" s="384"/>
      <c r="S247" s="385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78" t="s">
        <v>396</v>
      </c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79">
        <v>4680115881808</v>
      </c>
      <c r="E249" s="379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81"/>
      <c r="O249" s="381"/>
      <c r="P249" s="381"/>
      <c r="Q249" s="382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79">
        <v>4680115881822</v>
      </c>
      <c r="E250" s="379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81"/>
      <c r="O250" s="381"/>
      <c r="P250" s="381"/>
      <c r="Q250" s="382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79">
        <v>4680115880016</v>
      </c>
      <c r="E251" s="379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81"/>
      <c r="O251" s="381"/>
      <c r="P251" s="381"/>
      <c r="Q251" s="382"/>
      <c r="R251" s="40" t="s">
        <v>48</v>
      </c>
      <c r="S251" s="40" t="s">
        <v>48</v>
      </c>
      <c r="T251" s="41" t="s">
        <v>0</v>
      </c>
      <c r="U251" s="59">
        <v>50</v>
      </c>
      <c r="V251" s="56">
        <f>IFERROR(IF(U251="",0,CEILING((U251/$H251),1)*$H251),"")</f>
        <v>50</v>
      </c>
      <c r="W251" s="42">
        <f>IFERROR(IF(V251=0,"",ROUNDUP(V251/H251,0)*0.00474),"")</f>
        <v>0.11850000000000001</v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7"/>
      <c r="M252" s="383" t="s">
        <v>43</v>
      </c>
      <c r="N252" s="384"/>
      <c r="O252" s="384"/>
      <c r="P252" s="384"/>
      <c r="Q252" s="384"/>
      <c r="R252" s="384"/>
      <c r="S252" s="385"/>
      <c r="T252" s="43" t="s">
        <v>42</v>
      </c>
      <c r="U252" s="44">
        <f>IFERROR(U249/H249,"0")+IFERROR(U250/H250,"0")+IFERROR(U251/H251,"0")</f>
        <v>25</v>
      </c>
      <c r="V252" s="44">
        <f>IFERROR(V249/H249,"0")+IFERROR(V250/H250,"0")+IFERROR(V251/H251,"0")</f>
        <v>25</v>
      </c>
      <c r="W252" s="44">
        <f>IFERROR(IF(W249="",0,W249),"0")+IFERROR(IF(W250="",0,W250),"0")+IFERROR(IF(W251="",0,W251),"0")</f>
        <v>0.11850000000000001</v>
      </c>
      <c r="X252" s="68"/>
      <c r="Y252" s="68"/>
    </row>
    <row r="253" spans="1:52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7"/>
      <c r="M253" s="383" t="s">
        <v>43</v>
      </c>
      <c r="N253" s="384"/>
      <c r="O253" s="384"/>
      <c r="P253" s="384"/>
      <c r="Q253" s="384"/>
      <c r="R253" s="384"/>
      <c r="S253" s="385"/>
      <c r="T253" s="43" t="s">
        <v>0</v>
      </c>
      <c r="U253" s="44">
        <f>IFERROR(SUM(U249:U251),"0")</f>
        <v>50</v>
      </c>
      <c r="V253" s="44">
        <f>IFERROR(SUM(V249:V251),"0")</f>
        <v>50</v>
      </c>
      <c r="W253" s="43"/>
      <c r="X253" s="68"/>
      <c r="Y253" s="68"/>
    </row>
    <row r="254" spans="1:52" ht="16.5" customHeight="1" x14ac:dyDescent="0.25">
      <c r="A254" s="377" t="s">
        <v>404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66"/>
      <c r="Y254" s="66"/>
    </row>
    <row r="255" spans="1:52" ht="14.25" customHeight="1" x14ac:dyDescent="0.25">
      <c r="A255" s="378" t="s">
        <v>113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79">
        <v>4607091387421</v>
      </c>
      <c r="E256" s="379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81"/>
      <c r="O256" s="381"/>
      <c r="P256" s="381"/>
      <c r="Q256" s="382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79">
        <v>4607091387421</v>
      </c>
      <c r="E257" s="379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81"/>
      <c r="O257" s="381"/>
      <c r="P257" s="381"/>
      <c r="Q257" s="38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79">
        <v>4607091387452</v>
      </c>
      <c r="E258" s="37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531" t="s">
        <v>410</v>
      </c>
      <c r="N258" s="381"/>
      <c r="O258" s="381"/>
      <c r="P258" s="381"/>
      <c r="Q258" s="382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79">
        <v>4607091387452</v>
      </c>
      <c r="E259" s="379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81"/>
      <c r="O259" s="381"/>
      <c r="P259" s="381"/>
      <c r="Q259" s="382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79">
        <v>4607091385984</v>
      </c>
      <c r="E260" s="379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81"/>
      <c r="O260" s="381"/>
      <c r="P260" s="381"/>
      <c r="Q260" s="382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79">
        <v>4607091387438</v>
      </c>
      <c r="E261" s="379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81"/>
      <c r="O261" s="381"/>
      <c r="P261" s="381"/>
      <c r="Q261" s="382"/>
      <c r="R261" s="40" t="s">
        <v>48</v>
      </c>
      <c r="S261" s="40" t="s">
        <v>48</v>
      </c>
      <c r="T261" s="41" t="s">
        <v>0</v>
      </c>
      <c r="U261" s="59">
        <v>40</v>
      </c>
      <c r="V261" s="56">
        <f t="shared" si="13"/>
        <v>40</v>
      </c>
      <c r="W261" s="42">
        <f>IFERROR(IF(V261=0,"",ROUNDUP(V261/H261,0)*0.00937),"")</f>
        <v>7.4959999999999999E-2</v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79">
        <v>4607091387469</v>
      </c>
      <c r="E262" s="379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81"/>
      <c r="O262" s="381"/>
      <c r="P262" s="381"/>
      <c r="Q262" s="382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7"/>
      <c r="M263" s="383" t="s">
        <v>43</v>
      </c>
      <c r="N263" s="384"/>
      <c r="O263" s="384"/>
      <c r="P263" s="384"/>
      <c r="Q263" s="384"/>
      <c r="R263" s="384"/>
      <c r="S263" s="385"/>
      <c r="T263" s="43" t="s">
        <v>42</v>
      </c>
      <c r="U263" s="44">
        <f>IFERROR(U256/H256,"0")+IFERROR(U257/H257,"0")+IFERROR(U258/H258,"0")+IFERROR(U259/H259,"0")+IFERROR(U260/H260,"0")+IFERROR(U261/H261,"0")+IFERROR(U262/H262,"0")</f>
        <v>8</v>
      </c>
      <c r="V263" s="44">
        <f>IFERROR(V256/H256,"0")+IFERROR(V257/H257,"0")+IFERROR(V258/H258,"0")+IFERROR(V259/H259,"0")+IFERROR(V260/H260,"0")+IFERROR(V261/H261,"0")+IFERROR(V262/H262,"0")</f>
        <v>8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7.4959999999999999E-2</v>
      </c>
      <c r="X263" s="68"/>
      <c r="Y263" s="68"/>
    </row>
    <row r="264" spans="1:52" x14ac:dyDescent="0.2">
      <c r="A264" s="386"/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7"/>
      <c r="M264" s="383" t="s">
        <v>43</v>
      </c>
      <c r="N264" s="384"/>
      <c r="O264" s="384"/>
      <c r="P264" s="384"/>
      <c r="Q264" s="384"/>
      <c r="R264" s="384"/>
      <c r="S264" s="385"/>
      <c r="T264" s="43" t="s">
        <v>0</v>
      </c>
      <c r="U264" s="44">
        <f>IFERROR(SUM(U256:U262),"0")</f>
        <v>40</v>
      </c>
      <c r="V264" s="44">
        <f>IFERROR(SUM(V256:V262),"0")</f>
        <v>40</v>
      </c>
      <c r="W264" s="43"/>
      <c r="X264" s="68"/>
      <c r="Y264" s="68"/>
    </row>
    <row r="265" spans="1:52" ht="14.25" customHeight="1" x14ac:dyDescent="0.25">
      <c r="A265" s="378" t="s">
        <v>75</v>
      </c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79">
        <v>4607091387292</v>
      </c>
      <c r="E266" s="379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81"/>
      <c r="O266" s="381"/>
      <c r="P266" s="381"/>
      <c r="Q266" s="382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79">
        <v>4607091387315</v>
      </c>
      <c r="E267" s="379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81"/>
      <c r="O267" s="381"/>
      <c r="P267" s="381"/>
      <c r="Q267" s="382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7"/>
      <c r="M268" s="383" t="s">
        <v>43</v>
      </c>
      <c r="N268" s="384"/>
      <c r="O268" s="384"/>
      <c r="P268" s="384"/>
      <c r="Q268" s="384"/>
      <c r="R268" s="384"/>
      <c r="S268" s="385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7"/>
      <c r="M269" s="383" t="s">
        <v>43</v>
      </c>
      <c r="N269" s="384"/>
      <c r="O269" s="384"/>
      <c r="P269" s="384"/>
      <c r="Q269" s="384"/>
      <c r="R269" s="384"/>
      <c r="S269" s="385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77" t="s">
        <v>422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66"/>
      <c r="Y270" s="66"/>
    </row>
    <row r="271" spans="1:52" ht="14.25" customHeight="1" x14ac:dyDescent="0.25">
      <c r="A271" s="378" t="s">
        <v>75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79">
        <v>4607091383836</v>
      </c>
      <c r="E272" s="379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81"/>
      <c r="O272" s="381"/>
      <c r="P272" s="381"/>
      <c r="Q272" s="382"/>
      <c r="R272" s="40" t="s">
        <v>48</v>
      </c>
      <c r="S272" s="40" t="s">
        <v>48</v>
      </c>
      <c r="T272" s="41" t="s">
        <v>0</v>
      </c>
      <c r="U272" s="59">
        <v>21.599999999999998</v>
      </c>
      <c r="V272" s="56">
        <f>IFERROR(IF(U272="",0,CEILING((U272/$H272),1)*$H272),"")</f>
        <v>21.6</v>
      </c>
      <c r="W272" s="42">
        <f>IFERROR(IF(V272=0,"",ROUNDUP(V272/H272,0)*0.00753),"")</f>
        <v>9.0359999999999996E-2</v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86"/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7"/>
      <c r="M273" s="383" t="s">
        <v>43</v>
      </c>
      <c r="N273" s="384"/>
      <c r="O273" s="384"/>
      <c r="P273" s="384"/>
      <c r="Q273" s="384"/>
      <c r="R273" s="384"/>
      <c r="S273" s="385"/>
      <c r="T273" s="43" t="s">
        <v>42</v>
      </c>
      <c r="U273" s="44">
        <f>IFERROR(U272/H272,"0")</f>
        <v>11.999999999999998</v>
      </c>
      <c r="V273" s="44">
        <f>IFERROR(V272/H272,"0")</f>
        <v>12</v>
      </c>
      <c r="W273" s="44">
        <f>IFERROR(IF(W272="",0,W272),"0")</f>
        <v>9.0359999999999996E-2</v>
      </c>
      <c r="X273" s="68"/>
      <c r="Y273" s="68"/>
    </row>
    <row r="274" spans="1:52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7"/>
      <c r="M274" s="383" t="s">
        <v>43</v>
      </c>
      <c r="N274" s="384"/>
      <c r="O274" s="384"/>
      <c r="P274" s="384"/>
      <c r="Q274" s="384"/>
      <c r="R274" s="384"/>
      <c r="S274" s="385"/>
      <c r="T274" s="43" t="s">
        <v>0</v>
      </c>
      <c r="U274" s="44">
        <f>IFERROR(SUM(U272:U272),"0")</f>
        <v>21.599999999999998</v>
      </c>
      <c r="V274" s="44">
        <f>IFERROR(SUM(V272:V272),"0")</f>
        <v>21.6</v>
      </c>
      <c r="W274" s="43"/>
      <c r="X274" s="68"/>
      <c r="Y274" s="68"/>
    </row>
    <row r="275" spans="1:52" ht="14.25" customHeight="1" x14ac:dyDescent="0.25">
      <c r="A275" s="378" t="s">
        <v>79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79">
        <v>4607091387919</v>
      </c>
      <c r="E276" s="379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81"/>
      <c r="O276" s="381"/>
      <c r="P276" s="381"/>
      <c r="Q276" s="382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79">
        <v>4607091383942</v>
      </c>
      <c r="E277" s="379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81"/>
      <c r="O277" s="381"/>
      <c r="P277" s="381"/>
      <c r="Q277" s="382"/>
      <c r="R277" s="40" t="s">
        <v>48</v>
      </c>
      <c r="S277" s="40" t="s">
        <v>48</v>
      </c>
      <c r="T277" s="41" t="s">
        <v>0</v>
      </c>
      <c r="U277" s="59">
        <v>466.2</v>
      </c>
      <c r="V277" s="56">
        <f>IFERROR(IF(U277="",0,CEILING((U277/$H277),1)*$H277),"")</f>
        <v>466.2</v>
      </c>
      <c r="W277" s="42">
        <f>IFERROR(IF(V277=0,"",ROUNDUP(V277/H277,0)*0.00753),"")</f>
        <v>1.3930500000000001</v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79">
        <v>4607091383959</v>
      </c>
      <c r="E278" s="379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541" t="s">
        <v>431</v>
      </c>
      <c r="N278" s="381"/>
      <c r="O278" s="381"/>
      <c r="P278" s="381"/>
      <c r="Q278" s="382"/>
      <c r="R278" s="40" t="s">
        <v>48</v>
      </c>
      <c r="S278" s="40" t="s">
        <v>48</v>
      </c>
      <c r="T278" s="41" t="s">
        <v>0</v>
      </c>
      <c r="U278" s="59">
        <v>110.88</v>
      </c>
      <c r="V278" s="56">
        <f>IFERROR(IF(U278="",0,CEILING((U278/$H278),1)*$H278),"")</f>
        <v>110.88</v>
      </c>
      <c r="W278" s="42">
        <f>IFERROR(IF(V278=0,"",ROUNDUP(V278/H278,0)*0.00753),"")</f>
        <v>0.33132</v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86"/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7"/>
      <c r="M279" s="383" t="s">
        <v>43</v>
      </c>
      <c r="N279" s="384"/>
      <c r="O279" s="384"/>
      <c r="P279" s="384"/>
      <c r="Q279" s="384"/>
      <c r="R279" s="384"/>
      <c r="S279" s="385"/>
      <c r="T279" s="43" t="s">
        <v>42</v>
      </c>
      <c r="U279" s="44">
        <f>IFERROR(U276/H276,"0")+IFERROR(U277/H277,"0")+IFERROR(U278/H278,"0")</f>
        <v>229</v>
      </c>
      <c r="V279" s="44">
        <f>IFERROR(V276/H276,"0")+IFERROR(V277/H277,"0")+IFERROR(V278/H278,"0")</f>
        <v>229</v>
      </c>
      <c r="W279" s="44">
        <f>IFERROR(IF(W276="",0,W276),"0")+IFERROR(IF(W277="",0,W277),"0")+IFERROR(IF(W278="",0,W278),"0")</f>
        <v>1.7243700000000002</v>
      </c>
      <c r="X279" s="68"/>
      <c r="Y279" s="68"/>
    </row>
    <row r="280" spans="1:52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7"/>
      <c r="M280" s="383" t="s">
        <v>43</v>
      </c>
      <c r="N280" s="384"/>
      <c r="O280" s="384"/>
      <c r="P280" s="384"/>
      <c r="Q280" s="384"/>
      <c r="R280" s="384"/>
      <c r="S280" s="385"/>
      <c r="T280" s="43" t="s">
        <v>0</v>
      </c>
      <c r="U280" s="44">
        <f>IFERROR(SUM(U276:U278),"0")</f>
        <v>577.07999999999993</v>
      </c>
      <c r="V280" s="44">
        <f>IFERROR(SUM(V276:V278),"0")</f>
        <v>577.07999999999993</v>
      </c>
      <c r="W280" s="43"/>
      <c r="X280" s="68"/>
      <c r="Y280" s="68"/>
    </row>
    <row r="281" spans="1:52" ht="14.25" customHeight="1" x14ac:dyDescent="0.25">
      <c r="A281" s="378" t="s">
        <v>224</v>
      </c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79">
        <v>4607091388831</v>
      </c>
      <c r="E282" s="379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81"/>
      <c r="O282" s="381"/>
      <c r="P282" s="381"/>
      <c r="Q282" s="382"/>
      <c r="R282" s="40" t="s">
        <v>48</v>
      </c>
      <c r="S282" s="40" t="s">
        <v>48</v>
      </c>
      <c r="T282" s="41" t="s">
        <v>0</v>
      </c>
      <c r="U282" s="59">
        <v>20.52</v>
      </c>
      <c r="V282" s="56">
        <f>IFERROR(IF(U282="",0,CEILING((U282/$H282),1)*$H282),"")</f>
        <v>20.52</v>
      </c>
      <c r="W282" s="42">
        <f>IFERROR(IF(V282=0,"",ROUNDUP(V282/H282,0)*0.00753),"")</f>
        <v>6.7769999999999997E-2</v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7"/>
      <c r="M283" s="383" t="s">
        <v>43</v>
      </c>
      <c r="N283" s="384"/>
      <c r="O283" s="384"/>
      <c r="P283" s="384"/>
      <c r="Q283" s="384"/>
      <c r="R283" s="384"/>
      <c r="S283" s="385"/>
      <c r="T283" s="43" t="s">
        <v>42</v>
      </c>
      <c r="U283" s="44">
        <f>IFERROR(U282/H282,"0")</f>
        <v>9</v>
      </c>
      <c r="V283" s="44">
        <f>IFERROR(V282/H282,"0")</f>
        <v>9</v>
      </c>
      <c r="W283" s="44">
        <f>IFERROR(IF(W282="",0,W282),"0")</f>
        <v>6.7769999999999997E-2</v>
      </c>
      <c r="X283" s="68"/>
      <c r="Y283" s="68"/>
    </row>
    <row r="284" spans="1:52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7"/>
      <c r="M284" s="383" t="s">
        <v>43</v>
      </c>
      <c r="N284" s="384"/>
      <c r="O284" s="384"/>
      <c r="P284" s="384"/>
      <c r="Q284" s="384"/>
      <c r="R284" s="384"/>
      <c r="S284" s="385"/>
      <c r="T284" s="43" t="s">
        <v>0</v>
      </c>
      <c r="U284" s="44">
        <f>IFERROR(SUM(U282:U282),"0")</f>
        <v>20.52</v>
      </c>
      <c r="V284" s="44">
        <f>IFERROR(SUM(V282:V282),"0")</f>
        <v>20.52</v>
      </c>
      <c r="W284" s="43"/>
      <c r="X284" s="68"/>
      <c r="Y284" s="68"/>
    </row>
    <row r="285" spans="1:52" ht="14.25" customHeight="1" x14ac:dyDescent="0.25">
      <c r="A285" s="378" t="s">
        <v>92</v>
      </c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79">
        <v>4607091383102</v>
      </c>
      <c r="E286" s="379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81"/>
      <c r="O286" s="381"/>
      <c r="P286" s="381"/>
      <c r="Q286" s="382"/>
      <c r="R286" s="40" t="s">
        <v>48</v>
      </c>
      <c r="S286" s="40" t="s">
        <v>48</v>
      </c>
      <c r="T286" s="41" t="s">
        <v>0</v>
      </c>
      <c r="U286" s="59">
        <v>7.65</v>
      </c>
      <c r="V286" s="56">
        <f>IFERROR(IF(U286="",0,CEILING((U286/$H286),1)*$H286),"")</f>
        <v>7.6499999999999995</v>
      </c>
      <c r="W286" s="42">
        <f>IFERROR(IF(V286=0,"",ROUNDUP(V286/H286,0)*0.00753),"")</f>
        <v>2.2589999999999999E-2</v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86"/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7"/>
      <c r="M287" s="383" t="s">
        <v>43</v>
      </c>
      <c r="N287" s="384"/>
      <c r="O287" s="384"/>
      <c r="P287" s="384"/>
      <c r="Q287" s="384"/>
      <c r="R287" s="384"/>
      <c r="S287" s="385"/>
      <c r="T287" s="43" t="s">
        <v>42</v>
      </c>
      <c r="U287" s="44">
        <f>IFERROR(U286/H286,"0")</f>
        <v>3.0000000000000004</v>
      </c>
      <c r="V287" s="44">
        <f>IFERROR(V286/H286,"0")</f>
        <v>3</v>
      </c>
      <c r="W287" s="44">
        <f>IFERROR(IF(W286="",0,W286),"0")</f>
        <v>2.2589999999999999E-2</v>
      </c>
      <c r="X287" s="68"/>
      <c r="Y287" s="68"/>
    </row>
    <row r="288" spans="1:52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7"/>
      <c r="M288" s="383" t="s">
        <v>43</v>
      </c>
      <c r="N288" s="384"/>
      <c r="O288" s="384"/>
      <c r="P288" s="384"/>
      <c r="Q288" s="384"/>
      <c r="R288" s="384"/>
      <c r="S288" s="385"/>
      <c r="T288" s="43" t="s">
        <v>0</v>
      </c>
      <c r="U288" s="44">
        <f>IFERROR(SUM(U286:U286),"0")</f>
        <v>7.65</v>
      </c>
      <c r="V288" s="44">
        <f>IFERROR(SUM(V286:V286),"0")</f>
        <v>7.6499999999999995</v>
      </c>
      <c r="W288" s="43"/>
      <c r="X288" s="68"/>
      <c r="Y288" s="68"/>
    </row>
    <row r="289" spans="1:52" ht="27.75" customHeight="1" x14ac:dyDescent="0.2">
      <c r="A289" s="376" t="s">
        <v>436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55"/>
      <c r="Y289" s="55"/>
    </row>
    <row r="290" spans="1:52" ht="16.5" customHeight="1" x14ac:dyDescent="0.25">
      <c r="A290" s="377" t="s">
        <v>437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66"/>
      <c r="Y290" s="66"/>
    </row>
    <row r="291" spans="1:52" ht="14.25" customHeight="1" x14ac:dyDescent="0.25">
      <c r="A291" s="378" t="s">
        <v>113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79">
        <v>4607091383997</v>
      </c>
      <c r="E292" s="37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81"/>
      <c r="O292" s="381"/>
      <c r="P292" s="381"/>
      <c r="Q292" s="38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79">
        <v>4607091383997</v>
      </c>
      <c r="E293" s="37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81"/>
      <c r="O293" s="381"/>
      <c r="P293" s="381"/>
      <c r="Q293" s="38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79">
        <v>4607091384130</v>
      </c>
      <c r="E294" s="379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81"/>
      <c r="O294" s="381"/>
      <c r="P294" s="381"/>
      <c r="Q294" s="38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79">
        <v>4607091384130</v>
      </c>
      <c r="E295" s="37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81"/>
      <c r="O295" s="381"/>
      <c r="P295" s="381"/>
      <c r="Q295" s="38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79">
        <v>4607091384147</v>
      </c>
      <c r="E296" s="37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81"/>
      <c r="O296" s="381"/>
      <c r="P296" s="381"/>
      <c r="Q296" s="382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79">
        <v>4607091384147</v>
      </c>
      <c r="E297" s="37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549" t="s">
        <v>447</v>
      </c>
      <c r="N297" s="381"/>
      <c r="O297" s="381"/>
      <c r="P297" s="381"/>
      <c r="Q297" s="382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79">
        <v>4607091384154</v>
      </c>
      <c r="E298" s="37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81"/>
      <c r="O298" s="381"/>
      <c r="P298" s="381"/>
      <c r="Q298" s="382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79">
        <v>4607091384161</v>
      </c>
      <c r="E299" s="379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81"/>
      <c r="O299" s="381"/>
      <c r="P299" s="381"/>
      <c r="Q299" s="382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7"/>
      <c r="M300" s="383" t="s">
        <v>43</v>
      </c>
      <c r="N300" s="384"/>
      <c r="O300" s="384"/>
      <c r="P300" s="384"/>
      <c r="Q300" s="384"/>
      <c r="R300" s="384"/>
      <c r="S300" s="385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7"/>
      <c r="M301" s="383" t="s">
        <v>43</v>
      </c>
      <c r="N301" s="384"/>
      <c r="O301" s="384"/>
      <c r="P301" s="384"/>
      <c r="Q301" s="384"/>
      <c r="R301" s="384"/>
      <c r="S301" s="385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78" t="s">
        <v>106</v>
      </c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79">
        <v>4607091383980</v>
      </c>
      <c r="E303" s="37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81"/>
      <c r="O303" s="381"/>
      <c r="P303" s="381"/>
      <c r="Q303" s="382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79">
        <v>4607091384178</v>
      </c>
      <c r="E304" s="379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81"/>
      <c r="O304" s="381"/>
      <c r="P304" s="381"/>
      <c r="Q304" s="382"/>
      <c r="R304" s="40" t="s">
        <v>48</v>
      </c>
      <c r="S304" s="40" t="s">
        <v>48</v>
      </c>
      <c r="T304" s="41" t="s">
        <v>0</v>
      </c>
      <c r="U304" s="59">
        <v>12</v>
      </c>
      <c r="V304" s="56">
        <f>IFERROR(IF(U304="",0,CEILING((U304/$H304),1)*$H304),"")</f>
        <v>12</v>
      </c>
      <c r="W304" s="42">
        <f>IFERROR(IF(V304=0,"",ROUNDUP(V304/H304,0)*0.00937),"")</f>
        <v>2.811E-2</v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7"/>
      <c r="M305" s="383" t="s">
        <v>43</v>
      </c>
      <c r="N305" s="384"/>
      <c r="O305" s="384"/>
      <c r="P305" s="384"/>
      <c r="Q305" s="384"/>
      <c r="R305" s="384"/>
      <c r="S305" s="385"/>
      <c r="T305" s="43" t="s">
        <v>42</v>
      </c>
      <c r="U305" s="44">
        <f>IFERROR(U303/H303,"0")+IFERROR(U304/H304,"0")</f>
        <v>3</v>
      </c>
      <c r="V305" s="44">
        <f>IFERROR(V303/H303,"0")+IFERROR(V304/H304,"0")</f>
        <v>3</v>
      </c>
      <c r="W305" s="44">
        <f>IFERROR(IF(W303="",0,W303),"0")+IFERROR(IF(W304="",0,W304),"0")</f>
        <v>2.811E-2</v>
      </c>
      <c r="X305" s="68"/>
      <c r="Y305" s="68"/>
    </row>
    <row r="306" spans="1:52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7"/>
      <c r="M306" s="383" t="s">
        <v>43</v>
      </c>
      <c r="N306" s="384"/>
      <c r="O306" s="384"/>
      <c r="P306" s="384"/>
      <c r="Q306" s="384"/>
      <c r="R306" s="384"/>
      <c r="S306" s="385"/>
      <c r="T306" s="43" t="s">
        <v>0</v>
      </c>
      <c r="U306" s="44">
        <f>IFERROR(SUM(U303:U304),"0")</f>
        <v>12</v>
      </c>
      <c r="V306" s="44">
        <f>IFERROR(SUM(V303:V304),"0")</f>
        <v>12</v>
      </c>
      <c r="W306" s="43"/>
      <c r="X306" s="68"/>
      <c r="Y306" s="68"/>
    </row>
    <row r="307" spans="1:52" ht="14.25" customHeight="1" x14ac:dyDescent="0.25">
      <c r="A307" s="378" t="s">
        <v>79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79">
        <v>4607091384260</v>
      </c>
      <c r="E308" s="37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1"/>
      <c r="O308" s="381"/>
      <c r="P308" s="381"/>
      <c r="Q308" s="38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7"/>
      <c r="M309" s="383" t="s">
        <v>43</v>
      </c>
      <c r="N309" s="384"/>
      <c r="O309" s="384"/>
      <c r="P309" s="384"/>
      <c r="Q309" s="384"/>
      <c r="R309" s="384"/>
      <c r="S309" s="38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7"/>
      <c r="M310" s="383" t="s">
        <v>43</v>
      </c>
      <c r="N310" s="384"/>
      <c r="O310" s="384"/>
      <c r="P310" s="384"/>
      <c r="Q310" s="384"/>
      <c r="R310" s="384"/>
      <c r="S310" s="38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8" t="s">
        <v>224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79">
        <v>4607091384673</v>
      </c>
      <c r="E312" s="37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1"/>
      <c r="O312" s="381"/>
      <c r="P312" s="381"/>
      <c r="Q312" s="382"/>
      <c r="R312" s="40" t="s">
        <v>48</v>
      </c>
      <c r="S312" s="40" t="s">
        <v>48</v>
      </c>
      <c r="T312" s="41" t="s">
        <v>0</v>
      </c>
      <c r="U312" s="59">
        <v>158.6</v>
      </c>
      <c r="V312" s="56">
        <f>IFERROR(IF(U312="",0,CEILING((U312/$H312),1)*$H312),"")</f>
        <v>163.79999999999998</v>
      </c>
      <c r="W312" s="42">
        <f>IFERROR(IF(V312=0,"",ROUNDUP(V312/H312,0)*0.02175),"")</f>
        <v>0.45674999999999999</v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7"/>
      <c r="M313" s="383" t="s">
        <v>43</v>
      </c>
      <c r="N313" s="384"/>
      <c r="O313" s="384"/>
      <c r="P313" s="384"/>
      <c r="Q313" s="384"/>
      <c r="R313" s="384"/>
      <c r="S313" s="385"/>
      <c r="T313" s="43" t="s">
        <v>42</v>
      </c>
      <c r="U313" s="44">
        <f>IFERROR(U312/H312,"0")</f>
        <v>20.333333333333332</v>
      </c>
      <c r="V313" s="44">
        <f>IFERROR(V312/H312,"0")</f>
        <v>21</v>
      </c>
      <c r="W313" s="44">
        <f>IFERROR(IF(W312="",0,W312),"0")</f>
        <v>0.45674999999999999</v>
      </c>
      <c r="X313" s="68"/>
      <c r="Y313" s="68"/>
    </row>
    <row r="314" spans="1:52" x14ac:dyDescent="0.2">
      <c r="A314" s="386"/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7"/>
      <c r="M314" s="383" t="s">
        <v>43</v>
      </c>
      <c r="N314" s="384"/>
      <c r="O314" s="384"/>
      <c r="P314" s="384"/>
      <c r="Q314" s="384"/>
      <c r="R314" s="384"/>
      <c r="S314" s="385"/>
      <c r="T314" s="43" t="s">
        <v>0</v>
      </c>
      <c r="U314" s="44">
        <f>IFERROR(SUM(U312:U312),"0")</f>
        <v>158.6</v>
      </c>
      <c r="V314" s="44">
        <f>IFERROR(SUM(V312:V312),"0")</f>
        <v>163.79999999999998</v>
      </c>
      <c r="W314" s="43"/>
      <c r="X314" s="68"/>
      <c r="Y314" s="68"/>
    </row>
    <row r="315" spans="1:52" ht="16.5" customHeight="1" x14ac:dyDescent="0.25">
      <c r="A315" s="377" t="s">
        <v>460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66"/>
      <c r="Y315" s="66"/>
    </row>
    <row r="316" spans="1:52" ht="14.25" customHeight="1" x14ac:dyDescent="0.25">
      <c r="A316" s="378" t="s">
        <v>113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79">
        <v>4607091384185</v>
      </c>
      <c r="E317" s="37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1"/>
      <c r="O317" s="381"/>
      <c r="P317" s="381"/>
      <c r="Q317" s="38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79">
        <v>4607091384192</v>
      </c>
      <c r="E318" s="37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1"/>
      <c r="O318" s="381"/>
      <c r="P318" s="381"/>
      <c r="Q318" s="38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79">
        <v>4680115881907</v>
      </c>
      <c r="E319" s="37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1"/>
      <c r="O319" s="381"/>
      <c r="P319" s="381"/>
      <c r="Q319" s="38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79">
        <v>4607091384680</v>
      </c>
      <c r="E320" s="37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1"/>
      <c r="O320" s="381"/>
      <c r="P320" s="381"/>
      <c r="Q320" s="382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7"/>
      <c r="M321" s="383" t="s">
        <v>43</v>
      </c>
      <c r="N321" s="384"/>
      <c r="O321" s="384"/>
      <c r="P321" s="384"/>
      <c r="Q321" s="384"/>
      <c r="R321" s="384"/>
      <c r="S321" s="38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6"/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383" t="s">
        <v>43</v>
      </c>
      <c r="N322" s="384"/>
      <c r="O322" s="384"/>
      <c r="P322" s="384"/>
      <c r="Q322" s="384"/>
      <c r="R322" s="384"/>
      <c r="S322" s="38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8" t="s">
        <v>75</v>
      </c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79">
        <v>4607091384802</v>
      </c>
      <c r="E324" s="37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1"/>
      <c r="O324" s="381"/>
      <c r="P324" s="381"/>
      <c r="Q324" s="38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79">
        <v>4607091384826</v>
      </c>
      <c r="E325" s="37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1"/>
      <c r="O325" s="381"/>
      <c r="P325" s="381"/>
      <c r="Q325" s="38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7"/>
      <c r="M326" s="383" t="s">
        <v>43</v>
      </c>
      <c r="N326" s="384"/>
      <c r="O326" s="384"/>
      <c r="P326" s="384"/>
      <c r="Q326" s="384"/>
      <c r="R326" s="384"/>
      <c r="S326" s="38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6"/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7"/>
      <c r="M327" s="383" t="s">
        <v>43</v>
      </c>
      <c r="N327" s="384"/>
      <c r="O327" s="384"/>
      <c r="P327" s="384"/>
      <c r="Q327" s="384"/>
      <c r="R327" s="384"/>
      <c r="S327" s="38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8" t="s">
        <v>79</v>
      </c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79">
        <v>4607091384246</v>
      </c>
      <c r="E329" s="37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1"/>
      <c r="O329" s="381"/>
      <c r="P329" s="381"/>
      <c r="Q329" s="38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79">
        <v>4680115881976</v>
      </c>
      <c r="E330" s="37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1"/>
      <c r="O330" s="381"/>
      <c r="P330" s="381"/>
      <c r="Q330" s="38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79">
        <v>4607091384253</v>
      </c>
      <c r="E331" s="37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1"/>
      <c r="O331" s="381"/>
      <c r="P331" s="381"/>
      <c r="Q331" s="382"/>
      <c r="R331" s="40" t="s">
        <v>48</v>
      </c>
      <c r="S331" s="40" t="s">
        <v>48</v>
      </c>
      <c r="T331" s="41" t="s">
        <v>0</v>
      </c>
      <c r="U331" s="59">
        <v>93.600000000000009</v>
      </c>
      <c r="V331" s="56">
        <f>IFERROR(IF(U331="",0,CEILING((U331/$H331),1)*$H331),"")</f>
        <v>93.6</v>
      </c>
      <c r="W331" s="42">
        <f>IFERROR(IF(V331=0,"",ROUNDUP(V331/H331,0)*0.00753),"")</f>
        <v>0.29366999999999999</v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79">
        <v>4680115881969</v>
      </c>
      <c r="E332" s="37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1"/>
      <c r="O332" s="381"/>
      <c r="P332" s="381"/>
      <c r="Q332" s="38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7"/>
      <c r="M333" s="383" t="s">
        <v>43</v>
      </c>
      <c r="N333" s="384"/>
      <c r="O333" s="384"/>
      <c r="P333" s="384"/>
      <c r="Q333" s="384"/>
      <c r="R333" s="384"/>
      <c r="S333" s="385"/>
      <c r="T333" s="43" t="s">
        <v>42</v>
      </c>
      <c r="U333" s="44">
        <f>IFERROR(U329/H329,"0")+IFERROR(U330/H330,"0")+IFERROR(U331/H331,"0")+IFERROR(U332/H332,"0")</f>
        <v>39.000000000000007</v>
      </c>
      <c r="V333" s="44">
        <f>IFERROR(V329/H329,"0")+IFERROR(V330/H330,"0")+IFERROR(V331/H331,"0")+IFERROR(V332/H332,"0")</f>
        <v>39</v>
      </c>
      <c r="W333" s="44">
        <f>IFERROR(IF(W329="",0,W329),"0")+IFERROR(IF(W330="",0,W330),"0")+IFERROR(IF(W331="",0,W331),"0")+IFERROR(IF(W332="",0,W332),"0")</f>
        <v>0.29366999999999999</v>
      </c>
      <c r="X333" s="68"/>
      <c r="Y333" s="68"/>
    </row>
    <row r="334" spans="1:52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7"/>
      <c r="M334" s="383" t="s">
        <v>43</v>
      </c>
      <c r="N334" s="384"/>
      <c r="O334" s="384"/>
      <c r="P334" s="384"/>
      <c r="Q334" s="384"/>
      <c r="R334" s="384"/>
      <c r="S334" s="385"/>
      <c r="T334" s="43" t="s">
        <v>0</v>
      </c>
      <c r="U334" s="44">
        <f>IFERROR(SUM(U329:U332),"0")</f>
        <v>93.600000000000009</v>
      </c>
      <c r="V334" s="44">
        <f>IFERROR(SUM(V329:V332),"0")</f>
        <v>93.6</v>
      </c>
      <c r="W334" s="43"/>
      <c r="X334" s="68"/>
      <c r="Y334" s="68"/>
    </row>
    <row r="335" spans="1:52" ht="14.25" customHeight="1" x14ac:dyDescent="0.25">
      <c r="A335" s="378" t="s">
        <v>224</v>
      </c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79">
        <v>4607091389357</v>
      </c>
      <c r="E336" s="37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1"/>
      <c r="O336" s="381"/>
      <c r="P336" s="381"/>
      <c r="Q336" s="38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383" t="s">
        <v>43</v>
      </c>
      <c r="N337" s="384"/>
      <c r="O337" s="384"/>
      <c r="P337" s="384"/>
      <c r="Q337" s="384"/>
      <c r="R337" s="384"/>
      <c r="S337" s="38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7"/>
      <c r="M338" s="383" t="s">
        <v>43</v>
      </c>
      <c r="N338" s="384"/>
      <c r="O338" s="384"/>
      <c r="P338" s="384"/>
      <c r="Q338" s="384"/>
      <c r="R338" s="384"/>
      <c r="S338" s="38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6" t="s">
        <v>483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55"/>
      <c r="Y339" s="55"/>
    </row>
    <row r="340" spans="1:52" ht="16.5" customHeight="1" x14ac:dyDescent="0.25">
      <c r="A340" s="377" t="s">
        <v>484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66"/>
      <c r="Y340" s="66"/>
    </row>
    <row r="341" spans="1:52" ht="14.25" customHeight="1" x14ac:dyDescent="0.25">
      <c r="A341" s="378" t="s">
        <v>113</v>
      </c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79">
        <v>4607091389708</v>
      </c>
      <c r="E342" s="37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1"/>
      <c r="O342" s="381"/>
      <c r="P342" s="381"/>
      <c r="Q342" s="382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79">
        <v>4607091389692</v>
      </c>
      <c r="E343" s="37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1"/>
      <c r="O343" s="381"/>
      <c r="P343" s="381"/>
      <c r="Q343" s="382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7"/>
      <c r="M344" s="383" t="s">
        <v>43</v>
      </c>
      <c r="N344" s="384"/>
      <c r="O344" s="384"/>
      <c r="P344" s="384"/>
      <c r="Q344" s="384"/>
      <c r="R344" s="384"/>
      <c r="S344" s="38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7"/>
      <c r="M345" s="383" t="s">
        <v>43</v>
      </c>
      <c r="N345" s="384"/>
      <c r="O345" s="384"/>
      <c r="P345" s="384"/>
      <c r="Q345" s="384"/>
      <c r="R345" s="384"/>
      <c r="S345" s="38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8" t="s">
        <v>75</v>
      </c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79">
        <v>4607091389753</v>
      </c>
      <c r="E347" s="379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1"/>
      <c r="O347" s="381"/>
      <c r="P347" s="381"/>
      <c r="Q347" s="38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79">
        <v>4607091389760</v>
      </c>
      <c r="E348" s="379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1"/>
      <c r="O348" s="381"/>
      <c r="P348" s="381"/>
      <c r="Q348" s="38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79">
        <v>4607091389746</v>
      </c>
      <c r="E349" s="37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1"/>
      <c r="O349" s="381"/>
      <c r="P349" s="381"/>
      <c r="Q349" s="38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79">
        <v>4680115882928</v>
      </c>
      <c r="E350" s="379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1"/>
      <c r="O350" s="381"/>
      <c r="P350" s="381"/>
      <c r="Q350" s="38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79">
        <v>4680115883147</v>
      </c>
      <c r="E351" s="379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1"/>
      <c r="O351" s="381"/>
      <c r="P351" s="381"/>
      <c r="Q351" s="38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79">
        <v>4607091384338</v>
      </c>
      <c r="E352" s="379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1"/>
      <c r="O352" s="381"/>
      <c r="P352" s="381"/>
      <c r="Q352" s="382"/>
      <c r="R352" s="40" t="s">
        <v>48</v>
      </c>
      <c r="S352" s="40" t="s">
        <v>48</v>
      </c>
      <c r="T352" s="41" t="s">
        <v>0</v>
      </c>
      <c r="U352" s="59">
        <v>14.7</v>
      </c>
      <c r="V352" s="56">
        <f t="shared" si="15"/>
        <v>14.700000000000001</v>
      </c>
      <c r="W352" s="42">
        <f t="shared" si="16"/>
        <v>3.5140000000000005E-2</v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79">
        <v>4680115883154</v>
      </c>
      <c r="E353" s="379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1"/>
      <c r="O353" s="381"/>
      <c r="P353" s="381"/>
      <c r="Q353" s="382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79">
        <v>4607091389524</v>
      </c>
      <c r="E354" s="379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1"/>
      <c r="O354" s="381"/>
      <c r="P354" s="381"/>
      <c r="Q354" s="382"/>
      <c r="R354" s="40" t="s">
        <v>48</v>
      </c>
      <c r="S354" s="40" t="s">
        <v>48</v>
      </c>
      <c r="T354" s="41" t="s">
        <v>0</v>
      </c>
      <c r="U354" s="59">
        <v>12.6</v>
      </c>
      <c r="V354" s="56">
        <f t="shared" si="15"/>
        <v>12.600000000000001</v>
      </c>
      <c r="W354" s="42">
        <f t="shared" si="16"/>
        <v>3.0120000000000001E-2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79">
        <v>4680115883161</v>
      </c>
      <c r="E355" s="37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1"/>
      <c r="O355" s="381"/>
      <c r="P355" s="381"/>
      <c r="Q355" s="382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79">
        <v>4607091384345</v>
      </c>
      <c r="E356" s="37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1"/>
      <c r="O356" s="381"/>
      <c r="P356" s="381"/>
      <c r="Q356" s="382"/>
      <c r="R356" s="40" t="s">
        <v>48</v>
      </c>
      <c r="S356" s="40" t="s">
        <v>48</v>
      </c>
      <c r="T356" s="41" t="s">
        <v>0</v>
      </c>
      <c r="U356" s="59">
        <v>8.3999999999999986</v>
      </c>
      <c r="V356" s="56">
        <f t="shared" si="15"/>
        <v>8.4</v>
      </c>
      <c r="W356" s="42">
        <f t="shared" si="16"/>
        <v>2.0080000000000001E-2</v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79">
        <v>4680115883178</v>
      </c>
      <c r="E357" s="37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1"/>
      <c r="O357" s="381"/>
      <c r="P357" s="381"/>
      <c r="Q357" s="382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79">
        <v>4607091389531</v>
      </c>
      <c r="E358" s="37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1"/>
      <c r="O358" s="381"/>
      <c r="P358" s="381"/>
      <c r="Q358" s="382"/>
      <c r="R358" s="40" t="s">
        <v>48</v>
      </c>
      <c r="S358" s="40" t="s">
        <v>48</v>
      </c>
      <c r="T358" s="41" t="s">
        <v>0</v>
      </c>
      <c r="U358" s="59">
        <v>14.7</v>
      </c>
      <c r="V358" s="56">
        <f t="shared" si="15"/>
        <v>14.700000000000001</v>
      </c>
      <c r="W358" s="42">
        <f t="shared" si="16"/>
        <v>3.5140000000000005E-2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79">
        <v>4680115883185</v>
      </c>
      <c r="E359" s="37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81" t="s">
        <v>515</v>
      </c>
      <c r="N359" s="381"/>
      <c r="O359" s="381"/>
      <c r="P359" s="381"/>
      <c r="Q359" s="382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7"/>
      <c r="M360" s="383" t="s">
        <v>43</v>
      </c>
      <c r="N360" s="384"/>
      <c r="O360" s="384"/>
      <c r="P360" s="384"/>
      <c r="Q360" s="384"/>
      <c r="R360" s="384"/>
      <c r="S360" s="38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0.12048000000000002</v>
      </c>
      <c r="X360" s="68"/>
      <c r="Y360" s="68"/>
    </row>
    <row r="361" spans="1:52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7"/>
      <c r="M361" s="383" t="s">
        <v>43</v>
      </c>
      <c r="N361" s="384"/>
      <c r="O361" s="384"/>
      <c r="P361" s="384"/>
      <c r="Q361" s="384"/>
      <c r="R361" s="384"/>
      <c r="S361" s="385"/>
      <c r="T361" s="43" t="s">
        <v>0</v>
      </c>
      <c r="U361" s="44">
        <f>IFERROR(SUM(U347:U359),"0")</f>
        <v>50.399999999999991</v>
      </c>
      <c r="V361" s="44">
        <f>IFERROR(SUM(V347:V359),"0")</f>
        <v>50.400000000000006</v>
      </c>
      <c r="W361" s="43"/>
      <c r="X361" s="68"/>
      <c r="Y361" s="68"/>
    </row>
    <row r="362" spans="1:52" ht="14.25" customHeight="1" x14ac:dyDescent="0.25">
      <c r="A362" s="378" t="s">
        <v>79</v>
      </c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79">
        <v>4607091389685</v>
      </c>
      <c r="E363" s="37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1"/>
      <c r="O363" s="381"/>
      <c r="P363" s="381"/>
      <c r="Q363" s="38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79">
        <v>4607091389654</v>
      </c>
      <c r="E364" s="37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5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1"/>
      <c r="O364" s="381"/>
      <c r="P364" s="381"/>
      <c r="Q364" s="382"/>
      <c r="R364" s="40" t="s">
        <v>48</v>
      </c>
      <c r="S364" s="40" t="s">
        <v>48</v>
      </c>
      <c r="T364" s="41" t="s">
        <v>0</v>
      </c>
      <c r="U364" s="59">
        <v>13.860000000000001</v>
      </c>
      <c r="V364" s="56">
        <f>IFERROR(IF(U364="",0,CEILING((U364/$H364),1)*$H364),"")</f>
        <v>13.86</v>
      </c>
      <c r="W364" s="42">
        <f>IFERROR(IF(V364=0,"",ROUNDUP(V364/H364,0)*0.00753),"")</f>
        <v>5.271E-2</v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79">
        <v>4607091384352</v>
      </c>
      <c r="E365" s="37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1"/>
      <c r="O365" s="381"/>
      <c r="P365" s="381"/>
      <c r="Q365" s="382"/>
      <c r="R365" s="40" t="s">
        <v>48</v>
      </c>
      <c r="S365" s="40" t="s">
        <v>48</v>
      </c>
      <c r="T365" s="41" t="s">
        <v>0</v>
      </c>
      <c r="U365" s="59">
        <v>40.799999999999997</v>
      </c>
      <c r="V365" s="56">
        <f>IFERROR(IF(U365="",0,CEILING((U365/$H365),1)*$H365),"")</f>
        <v>40.799999999999997</v>
      </c>
      <c r="W365" s="42">
        <f>IFERROR(IF(V365=0,"",ROUNDUP(V365/H365,0)*0.00937),"")</f>
        <v>0.15928999999999999</v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79">
        <v>4607091389661</v>
      </c>
      <c r="E366" s="37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1"/>
      <c r="O366" s="381"/>
      <c r="P366" s="381"/>
      <c r="Q366" s="382"/>
      <c r="R366" s="40" t="s">
        <v>48</v>
      </c>
      <c r="S366" s="40" t="s">
        <v>48</v>
      </c>
      <c r="T366" s="41" t="s">
        <v>0</v>
      </c>
      <c r="U366" s="59">
        <v>22</v>
      </c>
      <c r="V366" s="56">
        <f>IFERROR(IF(U366="",0,CEILING((U366/$H366),1)*$H366),"")</f>
        <v>22</v>
      </c>
      <c r="W366" s="42">
        <f>IFERROR(IF(V366=0,"",ROUNDUP(V366/H366,0)*0.00937),"")</f>
        <v>9.3700000000000006E-2</v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86"/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383" t="s">
        <v>43</v>
      </c>
      <c r="N367" s="384"/>
      <c r="O367" s="384"/>
      <c r="P367" s="384"/>
      <c r="Q367" s="384"/>
      <c r="R367" s="384"/>
      <c r="S367" s="385"/>
      <c r="T367" s="43" t="s">
        <v>42</v>
      </c>
      <c r="U367" s="44">
        <f>IFERROR(U363/H363,"0")+IFERROR(U364/H364,"0")+IFERROR(U365/H365,"0")+IFERROR(U366/H366,"0")</f>
        <v>34</v>
      </c>
      <c r="V367" s="44">
        <f>IFERROR(V363/H363,"0")+IFERROR(V364/H364,"0")+IFERROR(V365/H365,"0")+IFERROR(V366/H366,"0")</f>
        <v>34</v>
      </c>
      <c r="W367" s="44">
        <f>IFERROR(IF(W363="",0,W363),"0")+IFERROR(IF(W364="",0,W364),"0")+IFERROR(IF(W365="",0,W365),"0")+IFERROR(IF(W366="",0,W366),"0")</f>
        <v>0.30569999999999997</v>
      </c>
      <c r="X367" s="68"/>
      <c r="Y367" s="68"/>
    </row>
    <row r="368" spans="1:52" x14ac:dyDescent="0.2">
      <c r="A368" s="38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7"/>
      <c r="M368" s="383" t="s">
        <v>43</v>
      </c>
      <c r="N368" s="384"/>
      <c r="O368" s="384"/>
      <c r="P368" s="384"/>
      <c r="Q368" s="384"/>
      <c r="R368" s="384"/>
      <c r="S368" s="385"/>
      <c r="T368" s="43" t="s">
        <v>0</v>
      </c>
      <c r="U368" s="44">
        <f>IFERROR(SUM(U363:U366),"0")</f>
        <v>76.66</v>
      </c>
      <c r="V368" s="44">
        <f>IFERROR(SUM(V363:V366),"0")</f>
        <v>76.66</v>
      </c>
      <c r="W368" s="43"/>
      <c r="X368" s="68"/>
      <c r="Y368" s="68"/>
    </row>
    <row r="369" spans="1:52" ht="14.25" customHeight="1" x14ac:dyDescent="0.25">
      <c r="A369" s="378" t="s">
        <v>224</v>
      </c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79">
        <v>4680115881648</v>
      </c>
      <c r="E370" s="37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1"/>
      <c r="O370" s="381"/>
      <c r="P370" s="381"/>
      <c r="Q370" s="38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86"/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7"/>
      <c r="M371" s="383" t="s">
        <v>43</v>
      </c>
      <c r="N371" s="384"/>
      <c r="O371" s="384"/>
      <c r="P371" s="384"/>
      <c r="Q371" s="384"/>
      <c r="R371" s="384"/>
      <c r="S371" s="38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383" t="s">
        <v>43</v>
      </c>
      <c r="N372" s="384"/>
      <c r="O372" s="384"/>
      <c r="P372" s="384"/>
      <c r="Q372" s="384"/>
      <c r="R372" s="384"/>
      <c r="S372" s="38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8" t="s">
        <v>92</v>
      </c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79">
        <v>4680115883017</v>
      </c>
      <c r="E374" s="379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58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1"/>
      <c r="O374" s="381"/>
      <c r="P374" s="381"/>
      <c r="Q374" s="38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79">
        <v>4680115883031</v>
      </c>
      <c r="E375" s="379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58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1"/>
      <c r="O375" s="381"/>
      <c r="P375" s="381"/>
      <c r="Q375" s="38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79">
        <v>4680115883024</v>
      </c>
      <c r="E376" s="379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58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1"/>
      <c r="O376" s="381"/>
      <c r="P376" s="381"/>
      <c r="Q376" s="38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7"/>
      <c r="M377" s="383" t="s">
        <v>43</v>
      </c>
      <c r="N377" s="384"/>
      <c r="O377" s="384"/>
      <c r="P377" s="384"/>
      <c r="Q377" s="384"/>
      <c r="R377" s="384"/>
      <c r="S377" s="38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7"/>
      <c r="M378" s="383" t="s">
        <v>43</v>
      </c>
      <c r="N378" s="384"/>
      <c r="O378" s="384"/>
      <c r="P378" s="384"/>
      <c r="Q378" s="384"/>
      <c r="R378" s="384"/>
      <c r="S378" s="38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8" t="s">
        <v>101</v>
      </c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79">
        <v>4680115882997</v>
      </c>
      <c r="E380" s="379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590" t="s">
        <v>535</v>
      </c>
      <c r="N380" s="381"/>
      <c r="O380" s="381"/>
      <c r="P380" s="381"/>
      <c r="Q380" s="382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7"/>
      <c r="M381" s="383" t="s">
        <v>43</v>
      </c>
      <c r="N381" s="384"/>
      <c r="O381" s="384"/>
      <c r="P381" s="384"/>
      <c r="Q381" s="384"/>
      <c r="R381" s="384"/>
      <c r="S381" s="385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6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383" t="s">
        <v>43</v>
      </c>
      <c r="N382" s="384"/>
      <c r="O382" s="384"/>
      <c r="P382" s="384"/>
      <c r="Q382" s="384"/>
      <c r="R382" s="384"/>
      <c r="S382" s="385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7" t="s">
        <v>536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66"/>
      <c r="Y383" s="66"/>
    </row>
    <row r="384" spans="1:52" ht="14.25" customHeight="1" x14ac:dyDescent="0.25">
      <c r="A384" s="378" t="s">
        <v>106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79">
        <v>4607091389388</v>
      </c>
      <c r="E385" s="379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1"/>
      <c r="O385" s="381"/>
      <c r="P385" s="381"/>
      <c r="Q385" s="382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79">
        <v>4607091389364</v>
      </c>
      <c r="E386" s="379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1"/>
      <c r="O386" s="381"/>
      <c r="P386" s="381"/>
      <c r="Q386" s="382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7"/>
      <c r="M387" s="383" t="s">
        <v>43</v>
      </c>
      <c r="N387" s="384"/>
      <c r="O387" s="384"/>
      <c r="P387" s="384"/>
      <c r="Q387" s="384"/>
      <c r="R387" s="384"/>
      <c r="S387" s="385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6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383" t="s">
        <v>43</v>
      </c>
      <c r="N388" s="384"/>
      <c r="O388" s="384"/>
      <c r="P388" s="384"/>
      <c r="Q388" s="384"/>
      <c r="R388" s="384"/>
      <c r="S388" s="385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8" t="s">
        <v>75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79">
        <v>4607091389739</v>
      </c>
      <c r="E390" s="37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1"/>
      <c r="O390" s="381"/>
      <c r="P390" s="381"/>
      <c r="Q390" s="38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79">
        <v>4680115883048</v>
      </c>
      <c r="E391" s="379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1"/>
      <c r="O391" s="381"/>
      <c r="P391" s="381"/>
      <c r="Q391" s="38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79">
        <v>4607091389425</v>
      </c>
      <c r="E392" s="379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1"/>
      <c r="O392" s="381"/>
      <c r="P392" s="381"/>
      <c r="Q392" s="38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79">
        <v>4680115882911</v>
      </c>
      <c r="E393" s="379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96" t="s">
        <v>549</v>
      </c>
      <c r="N393" s="381"/>
      <c r="O393" s="381"/>
      <c r="P393" s="381"/>
      <c r="Q393" s="382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79">
        <v>4680115880771</v>
      </c>
      <c r="E394" s="37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1"/>
      <c r="O394" s="381"/>
      <c r="P394" s="381"/>
      <c r="Q394" s="382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79">
        <v>4607091389500</v>
      </c>
      <c r="E395" s="379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1"/>
      <c r="O395" s="381"/>
      <c r="P395" s="381"/>
      <c r="Q395" s="382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79">
        <v>4680115881983</v>
      </c>
      <c r="E396" s="379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1"/>
      <c r="O396" s="381"/>
      <c r="P396" s="381"/>
      <c r="Q396" s="382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383" t="s">
        <v>43</v>
      </c>
      <c r="N397" s="384"/>
      <c r="O397" s="384"/>
      <c r="P397" s="384"/>
      <c r="Q397" s="384"/>
      <c r="R397" s="384"/>
      <c r="S397" s="385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6"/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7"/>
      <c r="M398" s="383" t="s">
        <v>43</v>
      </c>
      <c r="N398" s="384"/>
      <c r="O398" s="384"/>
      <c r="P398" s="384"/>
      <c r="Q398" s="384"/>
      <c r="R398" s="384"/>
      <c r="S398" s="385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8" t="s">
        <v>92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79">
        <v>4680115883000</v>
      </c>
      <c r="E400" s="379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60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1"/>
      <c r="O400" s="381"/>
      <c r="P400" s="381"/>
      <c r="Q400" s="38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86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7"/>
      <c r="M401" s="383" t="s">
        <v>43</v>
      </c>
      <c r="N401" s="384"/>
      <c r="O401" s="384"/>
      <c r="P401" s="384"/>
      <c r="Q401" s="384"/>
      <c r="R401" s="384"/>
      <c r="S401" s="38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7"/>
      <c r="M402" s="383" t="s">
        <v>43</v>
      </c>
      <c r="N402" s="384"/>
      <c r="O402" s="384"/>
      <c r="P402" s="384"/>
      <c r="Q402" s="384"/>
      <c r="R402" s="384"/>
      <c r="S402" s="38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8" t="s">
        <v>101</v>
      </c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79">
        <v>4680115882980</v>
      </c>
      <c r="E404" s="379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1"/>
      <c r="O404" s="381"/>
      <c r="P404" s="381"/>
      <c r="Q404" s="382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7"/>
      <c r="M405" s="383" t="s">
        <v>43</v>
      </c>
      <c r="N405" s="384"/>
      <c r="O405" s="384"/>
      <c r="P405" s="384"/>
      <c r="Q405" s="384"/>
      <c r="R405" s="384"/>
      <c r="S405" s="385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7"/>
      <c r="M406" s="383" t="s">
        <v>43</v>
      </c>
      <c r="N406" s="384"/>
      <c r="O406" s="384"/>
      <c r="P406" s="384"/>
      <c r="Q406" s="384"/>
      <c r="R406" s="384"/>
      <c r="S406" s="385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6" t="s">
        <v>560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55"/>
      <c r="Y407" s="55"/>
    </row>
    <row r="408" spans="1:52" ht="16.5" customHeight="1" x14ac:dyDescent="0.25">
      <c r="A408" s="377" t="s">
        <v>560</v>
      </c>
      <c r="B408" s="377"/>
      <c r="C408" s="377"/>
      <c r="D408" s="377"/>
      <c r="E408" s="377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  <c r="X408" s="66"/>
      <c r="Y408" s="66"/>
    </row>
    <row r="409" spans="1:52" ht="14.25" customHeight="1" x14ac:dyDescent="0.25">
      <c r="A409" s="378" t="s">
        <v>113</v>
      </c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79">
        <v>4607091389067</v>
      </c>
      <c r="E410" s="37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1"/>
      <c r="O410" s="381"/>
      <c r="P410" s="381"/>
      <c r="Q410" s="382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79">
        <v>4607091383522</v>
      </c>
      <c r="E411" s="37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1"/>
      <c r="O411" s="381"/>
      <c r="P411" s="381"/>
      <c r="Q411" s="38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79">
        <v>4607091384437</v>
      </c>
      <c r="E412" s="37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1"/>
      <c r="O412" s="381"/>
      <c r="P412" s="381"/>
      <c r="Q412" s="382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79">
        <v>4607091389104</v>
      </c>
      <c r="E413" s="37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1"/>
      <c r="O413" s="381"/>
      <c r="P413" s="381"/>
      <c r="Q413" s="38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79">
        <v>4680115880603</v>
      </c>
      <c r="E414" s="37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1"/>
      <c r="O414" s="381"/>
      <c r="P414" s="381"/>
      <c r="Q414" s="382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79">
        <v>4607091389999</v>
      </c>
      <c r="E415" s="37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1"/>
      <c r="O415" s="381"/>
      <c r="P415" s="381"/>
      <c r="Q415" s="38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79">
        <v>4680115882782</v>
      </c>
      <c r="E416" s="37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1"/>
      <c r="O416" s="381"/>
      <c r="P416" s="381"/>
      <c r="Q416" s="382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79">
        <v>4607091389098</v>
      </c>
      <c r="E417" s="37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1"/>
      <c r="O417" s="381"/>
      <c r="P417" s="381"/>
      <c r="Q417" s="382"/>
      <c r="R417" s="40" t="s">
        <v>48</v>
      </c>
      <c r="S417" s="40" t="s">
        <v>48</v>
      </c>
      <c r="T417" s="41" t="s">
        <v>0</v>
      </c>
      <c r="U417" s="59">
        <v>40.800000000000004</v>
      </c>
      <c r="V417" s="56">
        <f t="shared" si="18"/>
        <v>40.799999999999997</v>
      </c>
      <c r="W417" s="42">
        <f>IFERROR(IF(V417=0,"",ROUNDUP(V417/H417,0)*0.00753),"")</f>
        <v>0.12801000000000001</v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79">
        <v>4607091389982</v>
      </c>
      <c r="E418" s="37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1"/>
      <c r="O418" s="381"/>
      <c r="P418" s="381"/>
      <c r="Q418" s="382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7"/>
      <c r="M419" s="383" t="s">
        <v>43</v>
      </c>
      <c r="N419" s="384"/>
      <c r="O419" s="384"/>
      <c r="P419" s="384"/>
      <c r="Q419" s="384"/>
      <c r="R419" s="384"/>
      <c r="S419" s="385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17.000000000000004</v>
      </c>
      <c r="V419" s="44">
        <f>IFERROR(V410/H410,"0")+IFERROR(V411/H411,"0")+IFERROR(V412/H412,"0")+IFERROR(V413/H413,"0")+IFERROR(V414/H414,"0")+IFERROR(V415/H415,"0")+IFERROR(V416/H416,"0")+IFERROR(V417/H417,"0")+IFERROR(V418/H418,"0")</f>
        <v>17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0.12801000000000001</v>
      </c>
      <c r="X419" s="68"/>
      <c r="Y419" s="68"/>
    </row>
    <row r="420" spans="1:52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7"/>
      <c r="M420" s="383" t="s">
        <v>43</v>
      </c>
      <c r="N420" s="384"/>
      <c r="O420" s="384"/>
      <c r="P420" s="384"/>
      <c r="Q420" s="384"/>
      <c r="R420" s="384"/>
      <c r="S420" s="385"/>
      <c r="T420" s="43" t="s">
        <v>0</v>
      </c>
      <c r="U420" s="44">
        <f>IFERROR(SUM(U410:U418),"0")</f>
        <v>40.800000000000004</v>
      </c>
      <c r="V420" s="44">
        <f>IFERROR(SUM(V410:V418),"0")</f>
        <v>40.799999999999997</v>
      </c>
      <c r="W420" s="43"/>
      <c r="X420" s="68"/>
      <c r="Y420" s="68"/>
    </row>
    <row r="421" spans="1:52" ht="14.25" customHeight="1" x14ac:dyDescent="0.25">
      <c r="A421" s="378" t="s">
        <v>106</v>
      </c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79">
        <v>4607091388930</v>
      </c>
      <c r="E422" s="37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1"/>
      <c r="O422" s="381"/>
      <c r="P422" s="381"/>
      <c r="Q422" s="382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79">
        <v>4680115880054</v>
      </c>
      <c r="E423" s="37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1"/>
      <c r="O423" s="381"/>
      <c r="P423" s="381"/>
      <c r="Q423" s="382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8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7"/>
      <c r="M424" s="383" t="s">
        <v>43</v>
      </c>
      <c r="N424" s="384"/>
      <c r="O424" s="384"/>
      <c r="P424" s="384"/>
      <c r="Q424" s="384"/>
      <c r="R424" s="384"/>
      <c r="S424" s="385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7"/>
      <c r="M425" s="383" t="s">
        <v>43</v>
      </c>
      <c r="N425" s="384"/>
      <c r="O425" s="384"/>
      <c r="P425" s="384"/>
      <c r="Q425" s="384"/>
      <c r="R425" s="384"/>
      <c r="S425" s="385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8" t="s">
        <v>75</v>
      </c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79">
        <v>4680115883116</v>
      </c>
      <c r="E427" s="37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1"/>
      <c r="O427" s="381"/>
      <c r="P427" s="381"/>
      <c r="Q427" s="38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79">
        <v>4680115883093</v>
      </c>
      <c r="E428" s="37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1"/>
      <c r="O428" s="381"/>
      <c r="P428" s="381"/>
      <c r="Q428" s="38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79">
        <v>4680115883109</v>
      </c>
      <c r="E429" s="37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1"/>
      <c r="O429" s="381"/>
      <c r="P429" s="381"/>
      <c r="Q429" s="38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79">
        <v>4680115882072</v>
      </c>
      <c r="E430" s="37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616" t="s">
        <v>591</v>
      </c>
      <c r="N430" s="381"/>
      <c r="O430" s="381"/>
      <c r="P430" s="381"/>
      <c r="Q430" s="38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79">
        <v>4680115882102</v>
      </c>
      <c r="E431" s="37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7" t="s">
        <v>594</v>
      </c>
      <c r="N431" s="381"/>
      <c r="O431" s="381"/>
      <c r="P431" s="381"/>
      <c r="Q431" s="38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79">
        <v>4680115882096</v>
      </c>
      <c r="E432" s="37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8" t="s">
        <v>597</v>
      </c>
      <c r="N432" s="381"/>
      <c r="O432" s="381"/>
      <c r="P432" s="381"/>
      <c r="Q432" s="38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7"/>
      <c r="M433" s="383" t="s">
        <v>43</v>
      </c>
      <c r="N433" s="384"/>
      <c r="O433" s="384"/>
      <c r="P433" s="384"/>
      <c r="Q433" s="384"/>
      <c r="R433" s="384"/>
      <c r="S433" s="385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7"/>
      <c r="M434" s="383" t="s">
        <v>43</v>
      </c>
      <c r="N434" s="384"/>
      <c r="O434" s="384"/>
      <c r="P434" s="384"/>
      <c r="Q434" s="384"/>
      <c r="R434" s="384"/>
      <c r="S434" s="385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8" t="s">
        <v>79</v>
      </c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79">
        <v>4607091383409</v>
      </c>
      <c r="E436" s="37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1"/>
      <c r="O436" s="381"/>
      <c r="P436" s="381"/>
      <c r="Q436" s="382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79">
        <v>4607091383416</v>
      </c>
      <c r="E437" s="37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1"/>
      <c r="O437" s="381"/>
      <c r="P437" s="381"/>
      <c r="Q437" s="382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7"/>
      <c r="M438" s="383" t="s">
        <v>43</v>
      </c>
      <c r="N438" s="384"/>
      <c r="O438" s="384"/>
      <c r="P438" s="384"/>
      <c r="Q438" s="384"/>
      <c r="R438" s="384"/>
      <c r="S438" s="38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7"/>
      <c r="M439" s="383" t="s">
        <v>43</v>
      </c>
      <c r="N439" s="384"/>
      <c r="O439" s="384"/>
      <c r="P439" s="384"/>
      <c r="Q439" s="384"/>
      <c r="R439" s="384"/>
      <c r="S439" s="38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6" t="s">
        <v>602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55"/>
      <c r="Y440" s="55"/>
    </row>
    <row r="441" spans="1:52" ht="16.5" customHeight="1" x14ac:dyDescent="0.25">
      <c r="A441" s="377" t="s">
        <v>603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66"/>
      <c r="Y441" s="66"/>
    </row>
    <row r="442" spans="1:52" ht="14.25" customHeight="1" x14ac:dyDescent="0.25">
      <c r="A442" s="378" t="s">
        <v>113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79">
        <v>4680115881099</v>
      </c>
      <c r="E443" s="37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6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1"/>
      <c r="O443" s="381"/>
      <c r="P443" s="381"/>
      <c r="Q443" s="38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79">
        <v>4680115881150</v>
      </c>
      <c r="E444" s="37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62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1"/>
      <c r="O444" s="381"/>
      <c r="P444" s="381"/>
      <c r="Q444" s="38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7"/>
      <c r="M445" s="383" t="s">
        <v>43</v>
      </c>
      <c r="N445" s="384"/>
      <c r="O445" s="384"/>
      <c r="P445" s="384"/>
      <c r="Q445" s="384"/>
      <c r="R445" s="384"/>
      <c r="S445" s="38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6"/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7"/>
      <c r="M446" s="383" t="s">
        <v>43</v>
      </c>
      <c r="N446" s="384"/>
      <c r="O446" s="384"/>
      <c r="P446" s="384"/>
      <c r="Q446" s="384"/>
      <c r="R446" s="384"/>
      <c r="S446" s="38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8" t="s">
        <v>106</v>
      </c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79">
        <v>4640242180526</v>
      </c>
      <c r="E448" s="379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3" t="s">
        <v>610</v>
      </c>
      <c r="N448" s="381"/>
      <c r="O448" s="381"/>
      <c r="P448" s="381"/>
      <c r="Q448" s="38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79">
        <v>4640242180519</v>
      </c>
      <c r="E449" s="379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624" t="s">
        <v>613</v>
      </c>
      <c r="N449" s="381"/>
      <c r="O449" s="381"/>
      <c r="P449" s="381"/>
      <c r="Q449" s="38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79">
        <v>4680115881112</v>
      </c>
      <c r="E450" s="37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62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81"/>
      <c r="O450" s="381"/>
      <c r="P450" s="381"/>
      <c r="Q450" s="382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7"/>
      <c r="M451" s="383" t="s">
        <v>43</v>
      </c>
      <c r="N451" s="384"/>
      <c r="O451" s="384"/>
      <c r="P451" s="384"/>
      <c r="Q451" s="384"/>
      <c r="R451" s="384"/>
      <c r="S451" s="385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7"/>
      <c r="M452" s="383" t="s">
        <v>43</v>
      </c>
      <c r="N452" s="384"/>
      <c r="O452" s="384"/>
      <c r="P452" s="384"/>
      <c r="Q452" s="384"/>
      <c r="R452" s="384"/>
      <c r="S452" s="385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78" t="s">
        <v>75</v>
      </c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79">
        <v>4680115881167</v>
      </c>
      <c r="E454" s="37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81"/>
      <c r="O454" s="381"/>
      <c r="P454" s="381"/>
      <c r="Q454" s="38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79">
        <v>4640242180595</v>
      </c>
      <c r="E455" s="37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627" t="s">
        <v>619</v>
      </c>
      <c r="N455" s="381"/>
      <c r="O455" s="381"/>
      <c r="P455" s="381"/>
      <c r="Q455" s="382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79">
        <v>4680115881136</v>
      </c>
      <c r="E456" s="379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62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81"/>
      <c r="O456" s="381"/>
      <c r="P456" s="381"/>
      <c r="Q456" s="382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383" t="s">
        <v>43</v>
      </c>
      <c r="N457" s="384"/>
      <c r="O457" s="384"/>
      <c r="P457" s="384"/>
      <c r="Q457" s="384"/>
      <c r="R457" s="384"/>
      <c r="S457" s="385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86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7"/>
      <c r="M458" s="383" t="s">
        <v>43</v>
      </c>
      <c r="N458" s="384"/>
      <c r="O458" s="384"/>
      <c r="P458" s="384"/>
      <c r="Q458" s="384"/>
      <c r="R458" s="384"/>
      <c r="S458" s="385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78" t="s">
        <v>79</v>
      </c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79">
        <v>4680115881068</v>
      </c>
      <c r="E460" s="379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81"/>
      <c r="O460" s="381"/>
      <c r="P460" s="381"/>
      <c r="Q460" s="38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79">
        <v>4680115881075</v>
      </c>
      <c r="E461" s="379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81"/>
      <c r="O461" s="381"/>
      <c r="P461" s="381"/>
      <c r="Q461" s="382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86"/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7"/>
      <c r="M462" s="383" t="s">
        <v>43</v>
      </c>
      <c r="N462" s="384"/>
      <c r="O462" s="384"/>
      <c r="P462" s="384"/>
      <c r="Q462" s="384"/>
      <c r="R462" s="384"/>
      <c r="S462" s="385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86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7"/>
      <c r="M463" s="383" t="s">
        <v>43</v>
      </c>
      <c r="N463" s="384"/>
      <c r="O463" s="384"/>
      <c r="P463" s="384"/>
      <c r="Q463" s="384"/>
      <c r="R463" s="384"/>
      <c r="S463" s="385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77" t="s">
        <v>625</v>
      </c>
      <c r="B464" s="377"/>
      <c r="C464" s="377"/>
      <c r="D464" s="377"/>
      <c r="E464" s="377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  <c r="X464" s="66"/>
      <c r="Y464" s="66"/>
    </row>
    <row r="465" spans="1:52" ht="14.25" customHeight="1" x14ac:dyDescent="0.25">
      <c r="A465" s="378" t="s">
        <v>79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79">
        <v>4680115880870</v>
      </c>
      <c r="E466" s="379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81"/>
      <c r="O466" s="381"/>
      <c r="P466" s="381"/>
      <c r="Q466" s="382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86"/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7"/>
      <c r="M467" s="383" t="s">
        <v>43</v>
      </c>
      <c r="N467" s="384"/>
      <c r="O467" s="384"/>
      <c r="P467" s="384"/>
      <c r="Q467" s="384"/>
      <c r="R467" s="384"/>
      <c r="S467" s="385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7"/>
      <c r="M468" s="383" t="s">
        <v>43</v>
      </c>
      <c r="N468" s="384"/>
      <c r="O468" s="384"/>
      <c r="P468" s="384"/>
      <c r="Q468" s="384"/>
      <c r="R468" s="384"/>
      <c r="S468" s="385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635"/>
      <c r="M469" s="632" t="s">
        <v>36</v>
      </c>
      <c r="N469" s="633"/>
      <c r="O469" s="633"/>
      <c r="P469" s="633"/>
      <c r="Q469" s="633"/>
      <c r="R469" s="633"/>
      <c r="S469" s="6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1701.33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1706.53</v>
      </c>
      <c r="W469" s="43"/>
      <c r="X469" s="68"/>
      <c r="Y469" s="68"/>
    </row>
    <row r="470" spans="1:52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635"/>
      <c r="M470" s="632" t="s">
        <v>37</v>
      </c>
      <c r="N470" s="633"/>
      <c r="O470" s="633"/>
      <c r="P470" s="633"/>
      <c r="Q470" s="633"/>
      <c r="R470" s="633"/>
      <c r="S470" s="6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1867.7849999999999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1873.3609999999999</v>
      </c>
      <c r="W470" s="43"/>
      <c r="X470" s="68"/>
      <c r="Y470" s="68"/>
    </row>
    <row r="471" spans="1:52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635"/>
      <c r="M471" s="632" t="s">
        <v>38</v>
      </c>
      <c r="N471" s="633"/>
      <c r="O471" s="633"/>
      <c r="P471" s="633"/>
      <c r="Q471" s="633"/>
      <c r="R471" s="633"/>
      <c r="S471" s="6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5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5</v>
      </c>
      <c r="W471" s="43"/>
      <c r="X471" s="68"/>
      <c r="Y471" s="68"/>
    </row>
    <row r="472" spans="1:52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635"/>
      <c r="M472" s="632" t="s">
        <v>39</v>
      </c>
      <c r="N472" s="633"/>
      <c r="O472" s="633"/>
      <c r="P472" s="633"/>
      <c r="Q472" s="633"/>
      <c r="R472" s="633"/>
      <c r="S472" s="634"/>
      <c r="T472" s="43" t="s">
        <v>0</v>
      </c>
      <c r="U472" s="44">
        <f>GrossWeightTotal+PalletQtyTotal*25</f>
        <v>1992.7849999999999</v>
      </c>
      <c r="V472" s="44">
        <f>GrossWeightTotalR+PalletQtyTotalR*25</f>
        <v>1998.3609999999999</v>
      </c>
      <c r="W472" s="43"/>
      <c r="X472" s="68"/>
      <c r="Y472" s="68"/>
    </row>
    <row r="473" spans="1:52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635"/>
      <c r="M473" s="632" t="s">
        <v>40</v>
      </c>
      <c r="N473" s="633"/>
      <c r="O473" s="633"/>
      <c r="P473" s="633"/>
      <c r="Q473" s="633"/>
      <c r="R473" s="633"/>
      <c r="S473" s="6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629.33333333333337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630</v>
      </c>
      <c r="W473" s="43"/>
      <c r="X473" s="68"/>
      <c r="Y473" s="68"/>
    </row>
    <row r="474" spans="1:52" ht="14.25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635"/>
      <c r="M474" s="632" t="s">
        <v>41</v>
      </c>
      <c r="N474" s="633"/>
      <c r="O474" s="633"/>
      <c r="P474" s="633"/>
      <c r="Q474" s="633"/>
      <c r="R474" s="633"/>
      <c r="S474" s="6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5.0928499999999985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636" t="s">
        <v>104</v>
      </c>
      <c r="D476" s="636" t="s">
        <v>104</v>
      </c>
      <c r="E476" s="636" t="s">
        <v>104</v>
      </c>
      <c r="F476" s="636" t="s">
        <v>104</v>
      </c>
      <c r="G476" s="636" t="s">
        <v>246</v>
      </c>
      <c r="H476" s="636" t="s">
        <v>246</v>
      </c>
      <c r="I476" s="636" t="s">
        <v>246</v>
      </c>
      <c r="J476" s="636" t="s">
        <v>246</v>
      </c>
      <c r="K476" s="636" t="s">
        <v>246</v>
      </c>
      <c r="L476" s="636" t="s">
        <v>246</v>
      </c>
      <c r="M476" s="636" t="s">
        <v>436</v>
      </c>
      <c r="N476" s="636" t="s">
        <v>436</v>
      </c>
      <c r="O476" s="636" t="s">
        <v>483</v>
      </c>
      <c r="P476" s="636" t="s">
        <v>483</v>
      </c>
      <c r="Q476" s="72" t="s">
        <v>560</v>
      </c>
      <c r="R476" s="636" t="s">
        <v>602</v>
      </c>
      <c r="S476" s="636" t="s">
        <v>602</v>
      </c>
      <c r="T476" s="1"/>
      <c r="Y476" s="61"/>
      <c r="AB476" s="1"/>
    </row>
    <row r="477" spans="1:52" ht="14.25" customHeight="1" thickTop="1" x14ac:dyDescent="0.2">
      <c r="A477" s="637" t="s">
        <v>10</v>
      </c>
      <c r="B477" s="636" t="s">
        <v>74</v>
      </c>
      <c r="C477" s="636" t="s">
        <v>105</v>
      </c>
      <c r="D477" s="636" t="s">
        <v>112</v>
      </c>
      <c r="E477" s="636" t="s">
        <v>104</v>
      </c>
      <c r="F477" s="636" t="s">
        <v>237</v>
      </c>
      <c r="G477" s="636" t="s">
        <v>247</v>
      </c>
      <c r="H477" s="636" t="s">
        <v>254</v>
      </c>
      <c r="I477" s="636" t="s">
        <v>271</v>
      </c>
      <c r="J477" s="636" t="s">
        <v>331</v>
      </c>
      <c r="K477" s="636" t="s">
        <v>404</v>
      </c>
      <c r="L477" s="636" t="s">
        <v>422</v>
      </c>
      <c r="M477" s="636" t="s">
        <v>437</v>
      </c>
      <c r="N477" s="636" t="s">
        <v>460</v>
      </c>
      <c r="O477" s="636" t="s">
        <v>484</v>
      </c>
      <c r="P477" s="636" t="s">
        <v>536</v>
      </c>
      <c r="Q477" s="636" t="s">
        <v>560</v>
      </c>
      <c r="R477" s="636" t="s">
        <v>603</v>
      </c>
      <c r="S477" s="636" t="s">
        <v>625</v>
      </c>
      <c r="T477" s="1"/>
      <c r="Y477" s="61"/>
      <c r="AB477" s="1"/>
    </row>
    <row r="478" spans="1:52" ht="13.5" thickBot="1" x14ac:dyDescent="0.25">
      <c r="A478" s="638"/>
      <c r="B478" s="636"/>
      <c r="C478" s="636"/>
      <c r="D478" s="636"/>
      <c r="E478" s="636"/>
      <c r="F478" s="636"/>
      <c r="G478" s="636"/>
      <c r="H478" s="636"/>
      <c r="I478" s="636"/>
      <c r="J478" s="636"/>
      <c r="K478" s="636"/>
      <c r="L478" s="636"/>
      <c r="M478" s="636"/>
      <c r="N478" s="636"/>
      <c r="O478" s="636"/>
      <c r="P478" s="636"/>
      <c r="Q478" s="636"/>
      <c r="R478" s="636"/>
      <c r="S478" s="636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17.64</v>
      </c>
      <c r="C479" s="53">
        <f>IFERROR(V49*1,"0")+IFERROR(V50*1,"0")</f>
        <v>37.800000000000004</v>
      </c>
      <c r="D479" s="53">
        <f>IFERROR(V55*1,"0")+IFERROR(V56*1,"0")+IFERROR(V57*1,"0")+IFERROR(V58*1,"0")</f>
        <v>0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48.3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0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433.68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65</v>
      </c>
      <c r="K479" s="53">
        <f>IFERROR(V256*1,"0")+IFERROR(V257*1,"0")+IFERROR(V258*1,"0")+IFERROR(V259*1,"0")+IFERROR(V260*1,"0")+IFERROR(V261*1,"0")+IFERROR(V262*1,"0")+IFERROR(V266*1,"0")+IFERROR(V267*1,"0")</f>
        <v>40</v>
      </c>
      <c r="L479" s="53">
        <f>IFERROR(V272*1,"0")+IFERROR(V276*1,"0")+IFERROR(V277*1,"0")+IFERROR(V278*1,"0")+IFERROR(V282*1,"0")+IFERROR(V286*1,"0")</f>
        <v>626.85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175.79999999999998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93.6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127.06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40.799999999999997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2023-10-26T06:30:02Z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