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10,23 филиалы КИ\"/>
    </mc:Choice>
  </mc:AlternateContent>
  <xr:revisionPtr revIDLastSave="0" documentId="13_ncr:1_{5C514683-2C00-4DDD-BEDA-D37B7E439485}" xr6:coauthVersionLast="45" xr6:coauthVersionMax="45" xr10:uidLastSave="{00000000-0000-0000-0000-000000000000}"/>
  <bookViews>
    <workbookView xWindow="-120" yWindow="-120" windowWidth="29040" windowHeight="15840" tabRatio="253" xr2:uid="{00000000-000D-0000-FFFF-FFFF00000000}"/>
  </bookViews>
  <sheets>
    <sheet name="TDSheet" sheetId="1" r:id="rId1"/>
    <sheet name="Гермес" sheetId="2" r:id="rId2"/>
  </sheets>
  <externalReferences>
    <externalReference r:id="rId3"/>
    <externalReference r:id="rId4"/>
  </externalReferences>
  <definedNames>
    <definedName name="_xlnm._FilterDatabase" localSheetId="0" hidden="1">TDSheet!$A$3:$AB$121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7" i="1" l="1"/>
  <c r="AB83" i="1"/>
  <c r="AB102" i="1"/>
  <c r="AA41" i="1"/>
  <c r="AA74" i="1"/>
  <c r="AA86" i="1"/>
  <c r="AA93" i="1"/>
  <c r="AA94" i="1"/>
  <c r="AA95" i="1"/>
  <c r="AA96" i="1"/>
  <c r="I7" i="1"/>
  <c r="I8" i="1"/>
  <c r="I9" i="1"/>
  <c r="I10" i="1"/>
  <c r="I11" i="1"/>
  <c r="I12" i="1"/>
  <c r="I13" i="1"/>
  <c r="I14" i="1"/>
  <c r="I15" i="1"/>
  <c r="I16" i="1"/>
  <c r="I20" i="1"/>
  <c r="I25" i="1"/>
  <c r="I28" i="1"/>
  <c r="I30" i="1"/>
  <c r="I33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9" i="1"/>
  <c r="I70" i="1"/>
  <c r="I71" i="1"/>
  <c r="I72" i="1"/>
  <c r="I73" i="1"/>
  <c r="I74" i="1"/>
  <c r="I75" i="1"/>
  <c r="I81" i="1"/>
  <c r="I82" i="1"/>
  <c r="I88" i="1"/>
  <c r="I89" i="1"/>
  <c r="I90" i="1"/>
  <c r="I91" i="1"/>
  <c r="I92" i="1"/>
  <c r="I93" i="1"/>
  <c r="I94" i="1"/>
  <c r="I95" i="1"/>
  <c r="I96" i="1"/>
  <c r="I100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6" i="1"/>
  <c r="H17" i="1"/>
  <c r="I17" i="1" s="1"/>
  <c r="H18" i="1"/>
  <c r="I18" i="1" s="1"/>
  <c r="H19" i="1"/>
  <c r="I19" i="1" s="1"/>
  <c r="H21" i="1"/>
  <c r="I21" i="1" s="1"/>
  <c r="H22" i="1"/>
  <c r="I22" i="1" s="1"/>
  <c r="H23" i="1"/>
  <c r="I23" i="1" s="1"/>
  <c r="H24" i="1"/>
  <c r="I24" i="1" s="1"/>
  <c r="H26" i="1"/>
  <c r="I26" i="1" s="1"/>
  <c r="H27" i="1"/>
  <c r="I27" i="1" s="1"/>
  <c r="H29" i="1"/>
  <c r="I29" i="1" s="1"/>
  <c r="H31" i="1"/>
  <c r="I31" i="1" s="1"/>
  <c r="H32" i="1"/>
  <c r="I32" i="1" s="1"/>
  <c r="H34" i="1"/>
  <c r="I34" i="1" s="1"/>
  <c r="H35" i="1"/>
  <c r="I35" i="1" s="1"/>
  <c r="H52" i="1"/>
  <c r="I52" i="1" s="1"/>
  <c r="H66" i="1"/>
  <c r="I66" i="1" s="1"/>
  <c r="H67" i="1"/>
  <c r="I67" i="1" s="1"/>
  <c r="H68" i="1"/>
  <c r="I68" i="1" s="1"/>
  <c r="H76" i="1"/>
  <c r="I76" i="1" s="1"/>
  <c r="H77" i="1"/>
  <c r="I77" i="1" s="1"/>
  <c r="H78" i="1"/>
  <c r="I78" i="1" s="1"/>
  <c r="H79" i="1"/>
  <c r="I79" i="1" s="1"/>
  <c r="H80" i="1"/>
  <c r="I80" i="1" s="1"/>
  <c r="H83" i="1"/>
  <c r="I83" i="1" s="1"/>
  <c r="H84" i="1"/>
  <c r="I84" i="1" s="1"/>
  <c r="H85" i="1"/>
  <c r="I85" i="1" s="1"/>
  <c r="H86" i="1"/>
  <c r="I86" i="1" s="1"/>
  <c r="H87" i="1"/>
  <c r="I87" i="1" s="1"/>
  <c r="H97" i="1"/>
  <c r="I97" i="1" s="1"/>
  <c r="H98" i="1"/>
  <c r="I98" i="1" s="1"/>
  <c r="H99" i="1"/>
  <c r="I99" i="1" s="1"/>
  <c r="H101" i="1"/>
  <c r="I101" i="1" s="1"/>
  <c r="H102" i="1"/>
  <c r="I102" i="1" s="1"/>
  <c r="I5" i="1" l="1"/>
  <c r="H5" i="1"/>
  <c r="M7" i="1"/>
  <c r="Q7" i="1" s="1"/>
  <c r="V7" i="1" s="1"/>
  <c r="M8" i="1"/>
  <c r="Q8" i="1" s="1"/>
  <c r="V8" i="1" s="1"/>
  <c r="M9" i="1"/>
  <c r="Q9" i="1" s="1"/>
  <c r="M10" i="1"/>
  <c r="Q10" i="1" s="1"/>
  <c r="V10" i="1" s="1"/>
  <c r="M11" i="1"/>
  <c r="Q11" i="1" s="1"/>
  <c r="R11" i="1" s="1"/>
  <c r="M12" i="1"/>
  <c r="Q12" i="1" s="1"/>
  <c r="U12" i="1" s="1"/>
  <c r="M14" i="1"/>
  <c r="Q14" i="1" s="1"/>
  <c r="R14" i="1" s="1"/>
  <c r="M15" i="1"/>
  <c r="Q15" i="1" s="1"/>
  <c r="M16" i="1"/>
  <c r="Q16" i="1" s="1"/>
  <c r="V16" i="1" s="1"/>
  <c r="M20" i="1"/>
  <c r="Q20" i="1" s="1"/>
  <c r="M25" i="1"/>
  <c r="Q25" i="1" s="1"/>
  <c r="U25" i="1" s="1"/>
  <c r="M30" i="1"/>
  <c r="Q30" i="1" s="1"/>
  <c r="V30" i="1" s="1"/>
  <c r="M36" i="1"/>
  <c r="Q36" i="1" s="1"/>
  <c r="M37" i="1"/>
  <c r="Q37" i="1" s="1"/>
  <c r="R37" i="1" s="1"/>
  <c r="U37" i="1" s="1"/>
  <c r="M38" i="1"/>
  <c r="Q38" i="1" s="1"/>
  <c r="U38" i="1" s="1"/>
  <c r="M39" i="1"/>
  <c r="Q39" i="1" s="1"/>
  <c r="U39" i="1" s="1"/>
  <c r="M40" i="1"/>
  <c r="Q40" i="1" s="1"/>
  <c r="R40" i="1" s="1"/>
  <c r="M41" i="1"/>
  <c r="Q41" i="1" s="1"/>
  <c r="R41" i="1" s="1"/>
  <c r="M42" i="1"/>
  <c r="Q42" i="1" s="1"/>
  <c r="R42" i="1" s="1"/>
  <c r="M43" i="1"/>
  <c r="Q43" i="1" s="1"/>
  <c r="M44" i="1"/>
  <c r="Q44" i="1" s="1"/>
  <c r="M45" i="1"/>
  <c r="Q45" i="1" s="1"/>
  <c r="U45" i="1" s="1"/>
  <c r="M46" i="1"/>
  <c r="Q46" i="1" s="1"/>
  <c r="R46" i="1" s="1"/>
  <c r="M47" i="1"/>
  <c r="Q47" i="1" s="1"/>
  <c r="V47" i="1" s="1"/>
  <c r="M48" i="1"/>
  <c r="Q48" i="1" s="1"/>
  <c r="R48" i="1" s="1"/>
  <c r="M49" i="1"/>
  <c r="Q49" i="1" s="1"/>
  <c r="M50" i="1"/>
  <c r="Q50" i="1" s="1"/>
  <c r="R50" i="1" s="1"/>
  <c r="M51" i="1"/>
  <c r="Q51" i="1" s="1"/>
  <c r="U51" i="1" s="1"/>
  <c r="M53" i="1"/>
  <c r="Q53" i="1" s="1"/>
  <c r="M54" i="1"/>
  <c r="Q54" i="1" s="1"/>
  <c r="U54" i="1" s="1"/>
  <c r="M55" i="1"/>
  <c r="Q55" i="1" s="1"/>
  <c r="V55" i="1" s="1"/>
  <c r="M56" i="1"/>
  <c r="Q56" i="1" s="1"/>
  <c r="R56" i="1" s="1"/>
  <c r="M57" i="1"/>
  <c r="Q57" i="1" s="1"/>
  <c r="U57" i="1" s="1"/>
  <c r="M58" i="1"/>
  <c r="Q58" i="1" s="1"/>
  <c r="U58" i="1" s="1"/>
  <c r="M59" i="1"/>
  <c r="Q59" i="1" s="1"/>
  <c r="R59" i="1" s="1"/>
  <c r="M60" i="1"/>
  <c r="Q60" i="1" s="1"/>
  <c r="R60" i="1" s="1"/>
  <c r="M61" i="1"/>
  <c r="Q61" i="1" s="1"/>
  <c r="M62" i="1"/>
  <c r="Q62" i="1" s="1"/>
  <c r="R62" i="1" s="1"/>
  <c r="M63" i="1"/>
  <c r="Q63" i="1" s="1"/>
  <c r="M64" i="1"/>
  <c r="Q64" i="1" s="1"/>
  <c r="M65" i="1"/>
  <c r="Q65" i="1" s="1"/>
  <c r="M69" i="1"/>
  <c r="Q69" i="1" s="1"/>
  <c r="V69" i="1" s="1"/>
  <c r="M70" i="1"/>
  <c r="Q70" i="1" s="1"/>
  <c r="R70" i="1" s="1"/>
  <c r="M71" i="1"/>
  <c r="Q71" i="1" s="1"/>
  <c r="U71" i="1" s="1"/>
  <c r="M72" i="1"/>
  <c r="Q72" i="1" s="1"/>
  <c r="V72" i="1" s="1"/>
  <c r="M73" i="1"/>
  <c r="Q73" i="1" s="1"/>
  <c r="M74" i="1"/>
  <c r="Q74" i="1" s="1"/>
  <c r="R74" i="1" s="1"/>
  <c r="M75" i="1"/>
  <c r="Q75" i="1" s="1"/>
  <c r="M76" i="1"/>
  <c r="Q76" i="1" s="1"/>
  <c r="U76" i="1" s="1"/>
  <c r="M77" i="1"/>
  <c r="Q77" i="1" s="1"/>
  <c r="U77" i="1" s="1"/>
  <c r="M79" i="1"/>
  <c r="Q79" i="1" s="1"/>
  <c r="V79" i="1" s="1"/>
  <c r="M82" i="1"/>
  <c r="Q82" i="1" s="1"/>
  <c r="U82" i="1" s="1"/>
  <c r="M83" i="1"/>
  <c r="Q83" i="1" s="1"/>
  <c r="U83" i="1" s="1"/>
  <c r="M88" i="1"/>
  <c r="Q88" i="1" s="1"/>
  <c r="V88" i="1" s="1"/>
  <c r="M89" i="1"/>
  <c r="Q89" i="1" s="1"/>
  <c r="V89" i="1" s="1"/>
  <c r="M90" i="1"/>
  <c r="Q90" i="1" s="1"/>
  <c r="M91" i="1"/>
  <c r="Q91" i="1" s="1"/>
  <c r="U91" i="1" s="1"/>
  <c r="M92" i="1"/>
  <c r="Q92" i="1" s="1"/>
  <c r="R92" i="1" s="1"/>
  <c r="M93" i="1"/>
  <c r="Q93" i="1" s="1"/>
  <c r="M94" i="1"/>
  <c r="Q94" i="1" s="1"/>
  <c r="M95" i="1"/>
  <c r="Q95" i="1" s="1"/>
  <c r="R95" i="1" s="1"/>
  <c r="M96" i="1"/>
  <c r="Q96" i="1" s="1"/>
  <c r="R96" i="1" s="1"/>
  <c r="M102" i="1"/>
  <c r="Q102" i="1" s="1"/>
  <c r="V102" i="1" s="1"/>
  <c r="M103" i="1"/>
  <c r="Q103" i="1" s="1"/>
  <c r="M104" i="1"/>
  <c r="Q104" i="1" s="1"/>
  <c r="M105" i="1"/>
  <c r="Q105" i="1" s="1"/>
  <c r="V105" i="1" s="1"/>
  <c r="M106" i="1"/>
  <c r="Q106" i="1" s="1"/>
  <c r="U106" i="1" s="1"/>
  <c r="M107" i="1"/>
  <c r="Q107" i="1" s="1"/>
  <c r="V107" i="1" s="1"/>
  <c r="M108" i="1"/>
  <c r="Q108" i="1" s="1"/>
  <c r="U108" i="1" s="1"/>
  <c r="M109" i="1"/>
  <c r="Q109" i="1" s="1"/>
  <c r="U109" i="1" s="1"/>
  <c r="M110" i="1"/>
  <c r="Q110" i="1" s="1"/>
  <c r="U110" i="1" s="1"/>
  <c r="M111" i="1"/>
  <c r="Q111" i="1" s="1"/>
  <c r="V111" i="1" s="1"/>
  <c r="M112" i="1"/>
  <c r="Q112" i="1" s="1"/>
  <c r="V112" i="1" s="1"/>
  <c r="M113" i="1"/>
  <c r="Q113" i="1" s="1"/>
  <c r="V113" i="1" s="1"/>
  <c r="M114" i="1"/>
  <c r="Q114" i="1" s="1"/>
  <c r="U114" i="1" s="1"/>
  <c r="M115" i="1"/>
  <c r="Q115" i="1" s="1"/>
  <c r="U115" i="1" s="1"/>
  <c r="M116" i="1"/>
  <c r="Q116" i="1" s="1"/>
  <c r="V116" i="1" s="1"/>
  <c r="M117" i="1"/>
  <c r="Q117" i="1" s="1"/>
  <c r="U117" i="1" s="1"/>
  <c r="M118" i="1"/>
  <c r="Q118" i="1" s="1"/>
  <c r="U118" i="1" s="1"/>
  <c r="M119" i="1"/>
  <c r="Q119" i="1" s="1"/>
  <c r="V119" i="1" s="1"/>
  <c r="M120" i="1"/>
  <c r="Q120" i="1" s="1"/>
  <c r="U120" i="1" s="1"/>
  <c r="M121" i="1"/>
  <c r="Q121" i="1" s="1"/>
  <c r="V121" i="1" s="1"/>
  <c r="M6" i="1"/>
  <c r="N13" i="1"/>
  <c r="M13" i="1" s="1"/>
  <c r="Q13" i="1" s="1"/>
  <c r="V13" i="1" s="1"/>
  <c r="N17" i="1"/>
  <c r="M17" i="1" s="1"/>
  <c r="Q17" i="1" s="1"/>
  <c r="U17" i="1" s="1"/>
  <c r="N18" i="1"/>
  <c r="M18" i="1" s="1"/>
  <c r="Q18" i="1" s="1"/>
  <c r="V18" i="1" s="1"/>
  <c r="N19" i="1"/>
  <c r="M19" i="1" s="1"/>
  <c r="Q19" i="1" s="1"/>
  <c r="V19" i="1" s="1"/>
  <c r="N21" i="1"/>
  <c r="M21" i="1" s="1"/>
  <c r="Q21" i="1" s="1"/>
  <c r="V21" i="1" s="1"/>
  <c r="N22" i="1"/>
  <c r="M22" i="1" s="1"/>
  <c r="Q22" i="1" s="1"/>
  <c r="U22" i="1" s="1"/>
  <c r="N23" i="1"/>
  <c r="M23" i="1" s="1"/>
  <c r="Q23" i="1" s="1"/>
  <c r="R23" i="1" s="1"/>
  <c r="N24" i="1"/>
  <c r="M24" i="1" s="1"/>
  <c r="Q24" i="1" s="1"/>
  <c r="V24" i="1" s="1"/>
  <c r="N26" i="1"/>
  <c r="M26" i="1" s="1"/>
  <c r="Q26" i="1" s="1"/>
  <c r="U26" i="1" s="1"/>
  <c r="N27" i="1"/>
  <c r="M27" i="1" s="1"/>
  <c r="Q27" i="1" s="1"/>
  <c r="U27" i="1" s="1"/>
  <c r="N28" i="1"/>
  <c r="M28" i="1" s="1"/>
  <c r="Q28" i="1" s="1"/>
  <c r="V28" i="1" s="1"/>
  <c r="N29" i="1"/>
  <c r="M29" i="1" s="1"/>
  <c r="Q29" i="1" s="1"/>
  <c r="U29" i="1" s="1"/>
  <c r="N31" i="1"/>
  <c r="M31" i="1" s="1"/>
  <c r="Q31" i="1" s="1"/>
  <c r="U31" i="1" s="1"/>
  <c r="N32" i="1"/>
  <c r="M32" i="1" s="1"/>
  <c r="Q32" i="1" s="1"/>
  <c r="V32" i="1" s="1"/>
  <c r="N33" i="1"/>
  <c r="M33" i="1" s="1"/>
  <c r="Q33" i="1" s="1"/>
  <c r="R33" i="1" s="1"/>
  <c r="N34" i="1"/>
  <c r="M34" i="1" s="1"/>
  <c r="Q34" i="1" s="1"/>
  <c r="U34" i="1" s="1"/>
  <c r="N35" i="1"/>
  <c r="M35" i="1" s="1"/>
  <c r="Q35" i="1" s="1"/>
  <c r="U35" i="1" s="1"/>
  <c r="N52" i="1"/>
  <c r="M52" i="1" s="1"/>
  <c r="Q52" i="1" s="1"/>
  <c r="N66" i="1"/>
  <c r="M66" i="1" s="1"/>
  <c r="Q66" i="1" s="1"/>
  <c r="N67" i="1"/>
  <c r="M67" i="1" s="1"/>
  <c r="Q67" i="1" s="1"/>
  <c r="R67" i="1" s="1"/>
  <c r="N68" i="1"/>
  <c r="M68" i="1" s="1"/>
  <c r="Q68" i="1" s="1"/>
  <c r="V68" i="1" s="1"/>
  <c r="N78" i="1"/>
  <c r="M78" i="1" s="1"/>
  <c r="Q78" i="1" s="1"/>
  <c r="V78" i="1" s="1"/>
  <c r="N80" i="1"/>
  <c r="M80" i="1" s="1"/>
  <c r="Q80" i="1" s="1"/>
  <c r="V80" i="1" s="1"/>
  <c r="N81" i="1"/>
  <c r="M81" i="1" s="1"/>
  <c r="Q81" i="1" s="1"/>
  <c r="U81" i="1" s="1"/>
  <c r="N84" i="1"/>
  <c r="M84" i="1" s="1"/>
  <c r="Q84" i="1" s="1"/>
  <c r="V84" i="1" s="1"/>
  <c r="N85" i="1"/>
  <c r="M85" i="1" s="1"/>
  <c r="Q85" i="1" s="1"/>
  <c r="V85" i="1" s="1"/>
  <c r="N86" i="1"/>
  <c r="M86" i="1" s="1"/>
  <c r="Q86" i="1" s="1"/>
  <c r="N87" i="1"/>
  <c r="M87" i="1" s="1"/>
  <c r="Q87" i="1" s="1"/>
  <c r="U87" i="1" s="1"/>
  <c r="N97" i="1"/>
  <c r="M97" i="1" s="1"/>
  <c r="Q97" i="1" s="1"/>
  <c r="U97" i="1" s="1"/>
  <c r="N98" i="1"/>
  <c r="M98" i="1" s="1"/>
  <c r="Q98" i="1" s="1"/>
  <c r="U98" i="1" s="1"/>
  <c r="N99" i="1"/>
  <c r="M99" i="1" s="1"/>
  <c r="Q99" i="1" s="1"/>
  <c r="U99" i="1" s="1"/>
  <c r="N100" i="1"/>
  <c r="M100" i="1" s="1"/>
  <c r="Q100" i="1" s="1"/>
  <c r="U100" i="1" s="1"/>
  <c r="N101" i="1"/>
  <c r="M101" i="1" s="1"/>
  <c r="Q101" i="1" s="1"/>
  <c r="U101" i="1" s="1"/>
  <c r="G5" i="1"/>
  <c r="F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8" i="1"/>
  <c r="Y79" i="1"/>
  <c r="Y80" i="1"/>
  <c r="Y81" i="1"/>
  <c r="Y82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8" i="1"/>
  <c r="X79" i="1"/>
  <c r="X80" i="1"/>
  <c r="X81" i="1"/>
  <c r="X82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8" i="1"/>
  <c r="W79" i="1"/>
  <c r="W80" i="1"/>
  <c r="W81" i="1"/>
  <c r="W82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6" i="1"/>
  <c r="J7" i="1"/>
  <c r="AB7" i="1" s="1"/>
  <c r="J8" i="1"/>
  <c r="AB8" i="1" s="1"/>
  <c r="J9" i="1"/>
  <c r="AB9" i="1" s="1"/>
  <c r="J10" i="1"/>
  <c r="AB10" i="1" s="1"/>
  <c r="J11" i="1"/>
  <c r="AB11" i="1" s="1"/>
  <c r="J12" i="1"/>
  <c r="AB12" i="1" s="1"/>
  <c r="J13" i="1"/>
  <c r="AB13" i="1" s="1"/>
  <c r="J14" i="1"/>
  <c r="AB14" i="1" s="1"/>
  <c r="J15" i="1"/>
  <c r="AB15" i="1" s="1"/>
  <c r="J16" i="1"/>
  <c r="AB16" i="1" s="1"/>
  <c r="J17" i="1"/>
  <c r="AB17" i="1" s="1"/>
  <c r="J18" i="1"/>
  <c r="AB18" i="1" s="1"/>
  <c r="J19" i="1"/>
  <c r="AB19" i="1" s="1"/>
  <c r="J20" i="1"/>
  <c r="AB20" i="1" s="1"/>
  <c r="J21" i="1"/>
  <c r="AB21" i="1" s="1"/>
  <c r="J22" i="1"/>
  <c r="AB22" i="1" s="1"/>
  <c r="J23" i="1"/>
  <c r="AB23" i="1" s="1"/>
  <c r="J24" i="1"/>
  <c r="AB24" i="1" s="1"/>
  <c r="J25" i="1"/>
  <c r="AB25" i="1" s="1"/>
  <c r="J26" i="1"/>
  <c r="AB26" i="1" s="1"/>
  <c r="J27" i="1"/>
  <c r="AB27" i="1" s="1"/>
  <c r="J28" i="1"/>
  <c r="AB28" i="1" s="1"/>
  <c r="J29" i="1"/>
  <c r="AB29" i="1" s="1"/>
  <c r="J30" i="1"/>
  <c r="AB30" i="1" s="1"/>
  <c r="J31" i="1"/>
  <c r="AB31" i="1" s="1"/>
  <c r="J32" i="1"/>
  <c r="AB32" i="1" s="1"/>
  <c r="J33" i="1"/>
  <c r="AB33" i="1" s="1"/>
  <c r="J34" i="1"/>
  <c r="AB34" i="1" s="1"/>
  <c r="J35" i="1"/>
  <c r="AB35" i="1" s="1"/>
  <c r="J36" i="1"/>
  <c r="AB36" i="1" s="1"/>
  <c r="J37" i="1"/>
  <c r="AB37" i="1" s="1"/>
  <c r="J38" i="1"/>
  <c r="AB38" i="1" s="1"/>
  <c r="J39" i="1"/>
  <c r="AB39" i="1" s="1"/>
  <c r="J40" i="1"/>
  <c r="AB40" i="1" s="1"/>
  <c r="J41" i="1"/>
  <c r="AB41" i="1" s="1"/>
  <c r="J42" i="1"/>
  <c r="AB42" i="1" s="1"/>
  <c r="J43" i="1"/>
  <c r="AB43" i="1" s="1"/>
  <c r="J44" i="1"/>
  <c r="AB44" i="1" s="1"/>
  <c r="J45" i="1"/>
  <c r="AB45" i="1" s="1"/>
  <c r="J46" i="1"/>
  <c r="AB46" i="1" s="1"/>
  <c r="J47" i="1"/>
  <c r="AB47" i="1" s="1"/>
  <c r="J48" i="1"/>
  <c r="AB48" i="1" s="1"/>
  <c r="J49" i="1"/>
  <c r="AB49" i="1" s="1"/>
  <c r="J50" i="1"/>
  <c r="AB50" i="1" s="1"/>
  <c r="J51" i="1"/>
  <c r="AB51" i="1" s="1"/>
  <c r="J52" i="1"/>
  <c r="AB52" i="1" s="1"/>
  <c r="J53" i="1"/>
  <c r="AB53" i="1" s="1"/>
  <c r="J54" i="1"/>
  <c r="AB54" i="1" s="1"/>
  <c r="J55" i="1"/>
  <c r="AB55" i="1" s="1"/>
  <c r="J56" i="1"/>
  <c r="AB56" i="1" s="1"/>
  <c r="J57" i="1"/>
  <c r="AB57" i="1" s="1"/>
  <c r="J58" i="1"/>
  <c r="AB58" i="1" s="1"/>
  <c r="J59" i="1"/>
  <c r="AB59" i="1" s="1"/>
  <c r="J60" i="1"/>
  <c r="AB60" i="1" s="1"/>
  <c r="J61" i="1"/>
  <c r="AB61" i="1" s="1"/>
  <c r="J62" i="1"/>
  <c r="AB62" i="1" s="1"/>
  <c r="J63" i="1"/>
  <c r="AB63" i="1" s="1"/>
  <c r="J64" i="1"/>
  <c r="AB64" i="1" s="1"/>
  <c r="J65" i="1"/>
  <c r="AB65" i="1" s="1"/>
  <c r="J66" i="1"/>
  <c r="AB66" i="1" s="1"/>
  <c r="J67" i="1"/>
  <c r="AB67" i="1" s="1"/>
  <c r="J68" i="1"/>
  <c r="AB68" i="1" s="1"/>
  <c r="J69" i="1"/>
  <c r="AB69" i="1" s="1"/>
  <c r="J70" i="1"/>
  <c r="AB70" i="1" s="1"/>
  <c r="J71" i="1"/>
  <c r="AB71" i="1" s="1"/>
  <c r="J72" i="1"/>
  <c r="AB72" i="1" s="1"/>
  <c r="J73" i="1"/>
  <c r="AB73" i="1" s="1"/>
  <c r="J74" i="1"/>
  <c r="AB74" i="1" s="1"/>
  <c r="J75" i="1"/>
  <c r="AB75" i="1" s="1"/>
  <c r="J76" i="1"/>
  <c r="AB76" i="1" s="1"/>
  <c r="J78" i="1"/>
  <c r="AB78" i="1" s="1"/>
  <c r="J79" i="1"/>
  <c r="AB79" i="1" s="1"/>
  <c r="J80" i="1"/>
  <c r="AB80" i="1" s="1"/>
  <c r="J81" i="1"/>
  <c r="AB81" i="1" s="1"/>
  <c r="J82" i="1"/>
  <c r="AB82" i="1" s="1"/>
  <c r="J84" i="1"/>
  <c r="AB84" i="1" s="1"/>
  <c r="J85" i="1"/>
  <c r="AB85" i="1" s="1"/>
  <c r="J86" i="1"/>
  <c r="AB86" i="1" s="1"/>
  <c r="J87" i="1"/>
  <c r="AB87" i="1" s="1"/>
  <c r="J88" i="1"/>
  <c r="AB88" i="1" s="1"/>
  <c r="J89" i="1"/>
  <c r="AB89" i="1" s="1"/>
  <c r="J90" i="1"/>
  <c r="AB90" i="1" s="1"/>
  <c r="J91" i="1"/>
  <c r="AB91" i="1" s="1"/>
  <c r="J92" i="1"/>
  <c r="AB92" i="1" s="1"/>
  <c r="J93" i="1"/>
  <c r="AB93" i="1" s="1"/>
  <c r="J94" i="1"/>
  <c r="AB94" i="1" s="1"/>
  <c r="J95" i="1"/>
  <c r="AB95" i="1" s="1"/>
  <c r="J96" i="1"/>
  <c r="AB96" i="1" s="1"/>
  <c r="J97" i="1"/>
  <c r="AB97" i="1" s="1"/>
  <c r="J98" i="1"/>
  <c r="AB98" i="1" s="1"/>
  <c r="J99" i="1"/>
  <c r="AB99" i="1" s="1"/>
  <c r="J100" i="1"/>
  <c r="AB100" i="1" s="1"/>
  <c r="J101" i="1"/>
  <c r="AB101" i="1" s="1"/>
  <c r="J103" i="1"/>
  <c r="AB103" i="1" s="1"/>
  <c r="J104" i="1"/>
  <c r="AB104" i="1" s="1"/>
  <c r="J105" i="1"/>
  <c r="AB105" i="1" s="1"/>
  <c r="J106" i="1"/>
  <c r="AB106" i="1" s="1"/>
  <c r="J107" i="1"/>
  <c r="AB107" i="1" s="1"/>
  <c r="J108" i="1"/>
  <c r="AB108" i="1" s="1"/>
  <c r="J109" i="1"/>
  <c r="AB109" i="1" s="1"/>
  <c r="J110" i="1"/>
  <c r="AB110" i="1" s="1"/>
  <c r="J111" i="1"/>
  <c r="AB111" i="1" s="1"/>
  <c r="J112" i="1"/>
  <c r="AB112" i="1" s="1"/>
  <c r="J113" i="1"/>
  <c r="AB113" i="1" s="1"/>
  <c r="J114" i="1"/>
  <c r="AB114" i="1" s="1"/>
  <c r="J115" i="1"/>
  <c r="AB115" i="1" s="1"/>
  <c r="J116" i="1"/>
  <c r="AB116" i="1" s="1"/>
  <c r="J117" i="1"/>
  <c r="AB117" i="1" s="1"/>
  <c r="J118" i="1"/>
  <c r="AB118" i="1" s="1"/>
  <c r="J119" i="1"/>
  <c r="AB119" i="1" s="1"/>
  <c r="J120" i="1"/>
  <c r="AB120" i="1" s="1"/>
  <c r="J121" i="1"/>
  <c r="AB121" i="1" s="1"/>
  <c r="J6" i="1"/>
  <c r="AB6" i="1" s="1"/>
  <c r="AB5" i="1" s="1"/>
  <c r="S5" i="1"/>
  <c r="P5" i="1"/>
  <c r="O5" i="1"/>
  <c r="L5" i="1"/>
  <c r="K5" i="1"/>
  <c r="V64" i="1" l="1"/>
  <c r="R64" i="1"/>
  <c r="R73" i="1"/>
  <c r="U73" i="1" s="1"/>
  <c r="R66" i="1"/>
  <c r="U66" i="1" s="1"/>
  <c r="V75" i="1"/>
  <c r="R75" i="1"/>
  <c r="U75" i="1" s="1"/>
  <c r="U10" i="1"/>
  <c r="V99" i="1"/>
  <c r="U8" i="1"/>
  <c r="U111" i="1"/>
  <c r="U80" i="1"/>
  <c r="V51" i="1"/>
  <c r="U21" i="1"/>
  <c r="U68" i="1"/>
  <c r="V37" i="1"/>
  <c r="V115" i="1"/>
  <c r="U30" i="1"/>
  <c r="U119" i="1"/>
  <c r="V97" i="1"/>
  <c r="V45" i="1"/>
  <c r="V58" i="1"/>
  <c r="V71" i="1"/>
  <c r="V26" i="1"/>
  <c r="V101" i="1"/>
  <c r="R104" i="1"/>
  <c r="U104" i="1" s="1"/>
  <c r="U95" i="1"/>
  <c r="V93" i="1"/>
  <c r="U93" i="1"/>
  <c r="V74" i="1"/>
  <c r="V70" i="1"/>
  <c r="U70" i="1"/>
  <c r="V65" i="1"/>
  <c r="R65" i="1"/>
  <c r="U65" i="1" s="1"/>
  <c r="V63" i="1"/>
  <c r="R63" i="1"/>
  <c r="U63" i="1" s="1"/>
  <c r="R61" i="1"/>
  <c r="U61" i="1" s="1"/>
  <c r="V59" i="1"/>
  <c r="U59" i="1"/>
  <c r="R53" i="1"/>
  <c r="U53" i="1" s="1"/>
  <c r="U50" i="1"/>
  <c r="U48" i="1"/>
  <c r="V46" i="1"/>
  <c r="U46" i="1"/>
  <c r="V44" i="1"/>
  <c r="R44" i="1"/>
  <c r="U44" i="1" s="1"/>
  <c r="V42" i="1"/>
  <c r="U42" i="1"/>
  <c r="U40" i="1"/>
  <c r="V36" i="1"/>
  <c r="R36" i="1"/>
  <c r="U36" i="1" s="1"/>
  <c r="V14" i="1"/>
  <c r="U14" i="1"/>
  <c r="V11" i="1"/>
  <c r="U11" i="1"/>
  <c r="R9" i="1"/>
  <c r="U9" i="1" s="1"/>
  <c r="R86" i="1"/>
  <c r="U86" i="1" s="1"/>
  <c r="U33" i="1"/>
  <c r="U23" i="1"/>
  <c r="V103" i="1"/>
  <c r="R103" i="1"/>
  <c r="U103" i="1" s="1"/>
  <c r="U96" i="1"/>
  <c r="U94" i="1"/>
  <c r="V92" i="1"/>
  <c r="U92" i="1"/>
  <c r="V90" i="1"/>
  <c r="R90" i="1"/>
  <c r="U90" i="1" s="1"/>
  <c r="U64" i="1"/>
  <c r="U62" i="1"/>
  <c r="V60" i="1"/>
  <c r="U60" i="1"/>
  <c r="U56" i="1"/>
  <c r="V49" i="1"/>
  <c r="R49" i="1"/>
  <c r="U49" i="1" s="1"/>
  <c r="V43" i="1"/>
  <c r="R43" i="1"/>
  <c r="U43" i="1" s="1"/>
  <c r="U41" i="1"/>
  <c r="V20" i="1"/>
  <c r="R20" i="1"/>
  <c r="U20" i="1" s="1"/>
  <c r="V15" i="1"/>
  <c r="R15" i="1"/>
  <c r="U15" i="1" s="1"/>
  <c r="U13" i="1"/>
  <c r="U28" i="1"/>
  <c r="V41" i="1"/>
  <c r="V54" i="1"/>
  <c r="V94" i="1"/>
  <c r="U105" i="1"/>
  <c r="U121" i="1"/>
  <c r="V12" i="1"/>
  <c r="U88" i="1"/>
  <c r="V96" i="1"/>
  <c r="U107" i="1"/>
  <c r="V31" i="1"/>
  <c r="U84" i="1"/>
  <c r="U47" i="1"/>
  <c r="V56" i="1"/>
  <c r="U69" i="1"/>
  <c r="V73" i="1"/>
  <c r="V23" i="1"/>
  <c r="V66" i="1"/>
  <c r="V77" i="1"/>
  <c r="V67" i="1"/>
  <c r="U67" i="1"/>
  <c r="V52" i="1"/>
  <c r="R52" i="1"/>
  <c r="U52" i="1" s="1"/>
  <c r="U7" i="1"/>
  <c r="U74" i="1"/>
  <c r="V22" i="1"/>
  <c r="V38" i="1"/>
  <c r="V83" i="1"/>
  <c r="U89" i="1"/>
  <c r="V110" i="1"/>
  <c r="U16" i="1"/>
  <c r="V40" i="1"/>
  <c r="V48" i="1"/>
  <c r="V50" i="1"/>
  <c r="V53" i="1"/>
  <c r="U55" i="1"/>
  <c r="V61" i="1"/>
  <c r="U72" i="1"/>
  <c r="V81" i="1"/>
  <c r="V17" i="1"/>
  <c r="U24" i="1"/>
  <c r="V34" i="1"/>
  <c r="V76" i="1"/>
  <c r="U78" i="1"/>
  <c r="U102" i="1"/>
  <c r="U85" i="1"/>
  <c r="V98" i="1"/>
  <c r="V106" i="1"/>
  <c r="V100" i="1"/>
  <c r="V104" i="1"/>
  <c r="V108" i="1"/>
  <c r="U112" i="1"/>
  <c r="U116" i="1"/>
  <c r="V120" i="1"/>
  <c r="V29" i="1"/>
  <c r="U32" i="1"/>
  <c r="U79" i="1"/>
  <c r="V39" i="1"/>
  <c r="V9" i="1"/>
  <c r="V33" i="1"/>
  <c r="V27" i="1"/>
  <c r="V86" i="1"/>
  <c r="V91" i="1"/>
  <c r="U113" i="1"/>
  <c r="V118" i="1"/>
  <c r="V25" i="1"/>
  <c r="V57" i="1"/>
  <c r="V109" i="1"/>
  <c r="V117" i="1"/>
  <c r="U19" i="1"/>
  <c r="U18" i="1"/>
  <c r="V35" i="1"/>
  <c r="V62" i="1"/>
  <c r="V82" i="1"/>
  <c r="V87" i="1"/>
  <c r="V95" i="1"/>
  <c r="V114" i="1"/>
  <c r="N5" i="1"/>
  <c r="M5" i="1"/>
  <c r="Q6" i="1"/>
  <c r="X5" i="1"/>
  <c r="W5" i="1"/>
  <c r="Y5" i="1"/>
  <c r="Q5" i="1" l="1"/>
  <c r="V6" i="1"/>
  <c r="U6" i="1" l="1"/>
  <c r="R5" i="1"/>
  <c r="C94" i="1" l="1"/>
  <c r="C93" i="1"/>
  <c r="C6" i="1" l="1"/>
  <c r="C36" i="1"/>
  <c r="C39" i="1"/>
  <c r="C41" i="1"/>
  <c r="C42" i="1"/>
  <c r="C45" i="1"/>
  <c r="C46" i="1"/>
  <c r="C48" i="1"/>
  <c r="C62" i="1"/>
  <c r="C66" i="1"/>
  <c r="C67" i="1"/>
  <c r="C69" i="1"/>
  <c r="C70" i="1"/>
  <c r="C71" i="1"/>
  <c r="C74" i="1"/>
  <c r="C86" i="1"/>
  <c r="C95" i="1"/>
  <c r="C96" i="1"/>
</calcChain>
</file>

<file path=xl/sharedStrings.xml><?xml version="1.0" encoding="utf-8"?>
<sst xmlns="http://schemas.openxmlformats.org/spreadsheetml/2006/main" count="300" uniqueCount="148">
  <si>
    <t>Период: 18.10.2023 - 25.10.2023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</si>
  <si>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</si>
  <si>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</si>
  <si>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</si>
  <si>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</si>
  <si>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</si>
  <si>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</si>
  <si>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</si>
  <si>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</si>
  <si>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</si>
  <si>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</si>
  <si>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</si>
  <si>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</si>
  <si>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</si>
  <si>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</si>
  <si>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</si>
  <si>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</si>
  <si>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</si>
  <si>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</si>
  <si>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</si>
  <si>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У_369 Колбаса Сливушка ТМ Вязанка в оболочке полиамид вес.  ПОКОМ</t>
  </si>
  <si>
    <t>У_370 Ветчина Сливушка с индейкой ТМ Вязанка в оболочке полиамид.</t>
  </si>
  <si>
    <t>020  Ветчина Столичная Вязанка, вектор 0.5кг, ПОКОМ</t>
  </si>
  <si>
    <t>шт</t>
  </si>
  <si>
    <t>023  Колбаса Докторская ГОСТ, Вязанка вектор, 0,4 кг, ПОКОМ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</si>
  <si>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</si>
  <si>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</si>
  <si>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</si>
  <si>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</si>
  <si>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</si>
  <si>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</si>
  <si>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</si>
  <si>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</si>
  <si>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</si>
  <si>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</si>
  <si>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</si>
  <si>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</si>
  <si>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У_020  Ветчина Столичная Вязанка, вектор 0.5кг,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</si>
  <si>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</si>
  <si>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</si>
  <si>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</si>
  <si>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</si>
  <si>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</si>
  <si>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</si>
  <si>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</si>
  <si>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</si>
  <si>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</si>
  <si>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</si>
  <si>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</si>
  <si>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</si>
  <si>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</si>
  <si>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</si>
  <si>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</si>
  <si>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</si>
  <si>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</si>
  <si>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</si>
  <si>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</si>
  <si>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</si>
  <si>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</si>
  <si>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</si>
  <si>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</si>
  <si>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</si>
  <si>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</si>
  <si>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</si>
  <si>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</si>
  <si>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</si>
  <si>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</si>
  <si>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</si>
  <si>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</si>
  <si>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</si>
  <si>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</si>
  <si>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</si>
  <si>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У_266  Колбаса Филейбургская с сочным окороком, ВЕС, ТМ Баварушка  ПОКОМ</t>
  </si>
  <si>
    <t>У_315 Колбаса Нежная ТМ Зареченские ТС Зареченские продукты в оболочкНТУ.  изделие вар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</si>
  <si>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</si>
  <si>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</si>
  <si>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</si>
  <si>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</si>
  <si>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</si>
  <si>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</si>
  <si>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</si>
  <si>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</si>
  <si>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</si>
  <si>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</si>
  <si>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</si>
  <si>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</si>
  <si>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</si>
  <si>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</si>
  <si>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</si>
  <si>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</si>
  <si>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</si>
  <si>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</si>
  <si>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</si>
  <si>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</si>
  <si>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</si>
  <si>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</si>
  <si>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</si>
  <si>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</si>
  <si>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</si>
  <si>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</si>
  <si>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342 Колбаса вареная Филейбургская ТМ Баварушка ТС Баварушка в оболочке вектор 0,45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</si>
  <si>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</si>
  <si>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</si>
  <si>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</si>
  <si>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</si>
  <si>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</si>
  <si>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</si>
  <si>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</si>
  <si>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</si>
  <si>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</si>
  <si>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</si>
  <si>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</si>
  <si>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</si>
  <si>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</si>
  <si>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</si>
  <si>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</si>
  <si>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</si>
  <si>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</si>
  <si>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</si>
  <si>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</si>
  <si>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</si>
  <si>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У_096  Сосиски Баварские,  0.42кг,ПОКОМ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</si>
  <si>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</si>
  <si>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</si>
  <si>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</si>
  <si>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</si>
  <si>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</si>
  <si>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</si>
  <si>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</si>
  <si>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</si>
  <si>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</si>
  <si>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</si>
  <si>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04,10</t>
  </si>
  <si>
    <t>ср 11,10</t>
  </si>
  <si>
    <t>коментарий</t>
  </si>
  <si>
    <t>вес</t>
  </si>
  <si>
    <t>Гермес</t>
  </si>
  <si>
    <t>от филиала</t>
  </si>
  <si>
    <t>комментарий филиала</t>
  </si>
  <si>
    <t>ср 18,10</t>
  </si>
  <si>
    <t>312  Ветчина Филейская ТМ Вязанка ТС Столичная ВЕС  ПОКОМ</t>
  </si>
  <si>
    <t>315 Колбаса Нежная ТМ Зареченские ТС Зареченские продукты в оболочкНТУ.  изделие вар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</si>
  <si>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</si>
  <si>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</si>
  <si>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АКЦИЯ</t>
  </si>
  <si>
    <t>Гермес остатки</t>
  </si>
  <si>
    <t>Остаток</t>
  </si>
  <si>
    <t>пометка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</si>
</sst>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6" fillId="7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5" fillId="6" borderId="0" xfId="0" applyNumberFormat="1" applyFont="1" applyFill="1" applyBorder="1" applyAlignment="1">
      <alignment horizontal="right" vertical="top"/>
    </xf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0" fillId="10" borderId="1" xfId="0" applyNumberFormat="1" applyFill="1" applyBorder="1" applyAlignment="1">
      <alignment horizontal="right" vertical="top"/>
    </xf>
    <xf numFmtId="164" fontId="0" fillId="10" borderId="3" xfId="0" applyNumberFormat="1" applyFill="1" applyBorder="1" applyAlignment="1"/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8,10,23%20&#1050;&#1048;/&#1076;&#1074;%2018,10,23%20&#1076;&#1085;&#1088;&#1089;&#1095;%20&#1086;&#1090;&#1074;&#1077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19,10,23-25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11.10.2023 - 18.10.2023</v>
          </cell>
        </row>
        <row r="2">
          <cell r="M2" t="str">
            <v>продажи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Гермес</v>
          </cell>
          <cell r="I3" t="str">
            <v>Остаток</v>
          </cell>
          <cell r="J3" t="str">
            <v>крат</v>
          </cell>
          <cell r="K3" t="str">
            <v>заяв</v>
          </cell>
          <cell r="L3" t="str">
            <v>раз</v>
          </cell>
          <cell r="M3" t="str">
            <v>без опта</v>
          </cell>
          <cell r="N3" t="str">
            <v>опт</v>
          </cell>
          <cell r="O3" t="str">
            <v>заказ</v>
          </cell>
          <cell r="P3" t="str">
            <v>перемещение</v>
          </cell>
          <cell r="Q3" t="str">
            <v>заказ</v>
          </cell>
          <cell r="R3" t="str">
            <v>ср</v>
          </cell>
          <cell r="S3" t="str">
            <v>заказ 1</v>
          </cell>
          <cell r="T3" t="str">
            <v>заказ</v>
          </cell>
          <cell r="U3" t="str">
            <v xml:space="preserve">ЗАКАЗ </v>
          </cell>
          <cell r="W3" t="str">
            <v>запас</v>
          </cell>
          <cell r="X3" t="str">
            <v>запас без заказа</v>
          </cell>
          <cell r="Y3" t="str">
            <v>ср 28,09</v>
          </cell>
          <cell r="Z3" t="str">
            <v>ср 04,10</v>
          </cell>
          <cell r="AA3" t="str">
            <v>ср 11,10</v>
          </cell>
          <cell r="AB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 t="str">
            <v>последний заказ</v>
          </cell>
          <cell r="I4" t="str">
            <v>без Гермеса</v>
          </cell>
          <cell r="N4" t="str">
            <v>Гермес</v>
          </cell>
          <cell r="P4" t="str">
            <v>из Мелитополя</v>
          </cell>
          <cell r="Q4" t="str">
            <v>в дороге</v>
          </cell>
          <cell r="T4" t="str">
            <v>УСРЕДНЕННЫЕ</v>
          </cell>
          <cell r="U4" t="str">
            <v>от филиала</v>
          </cell>
          <cell r="V4" t="str">
            <v>комментарий филиала</v>
          </cell>
        </row>
        <row r="5">
          <cell r="F5">
            <v>28118.398999999994</v>
          </cell>
          <cell r="G5">
            <v>36688.691000000021</v>
          </cell>
          <cell r="H5">
            <v>6919.9769999999999</v>
          </cell>
          <cell r="I5">
            <v>29768.714</v>
          </cell>
          <cell r="K5">
            <v>0</v>
          </cell>
          <cell r="L5">
            <v>0</v>
          </cell>
          <cell r="M5">
            <v>19566.474999999999</v>
          </cell>
          <cell r="N5">
            <v>8551.9239999999991</v>
          </cell>
          <cell r="O5">
            <v>0</v>
          </cell>
          <cell r="P5">
            <v>800</v>
          </cell>
          <cell r="Q5">
            <v>11699.6517</v>
          </cell>
          <cell r="R5">
            <v>3913.2949999999992</v>
          </cell>
          <cell r="S5">
            <v>9082.1293999999998</v>
          </cell>
          <cell r="T5">
            <v>12318.112000000001</v>
          </cell>
          <cell r="U5">
            <v>6110</v>
          </cell>
          <cell r="Y5">
            <v>6423.376400000001</v>
          </cell>
          <cell r="Z5">
            <v>4158.8441999999995</v>
          </cell>
          <cell r="AA5">
            <v>5226.007999999998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-6.7009999999999996</v>
          </cell>
          <cell r="E6">
            <v>8.0410000000000004</v>
          </cell>
          <cell r="F6">
            <v>-9.7439999999999998</v>
          </cell>
          <cell r="I6">
            <v>0</v>
          </cell>
          <cell r="J6">
            <v>0</v>
          </cell>
          <cell r="M6">
            <v>-9.7439999999999998</v>
          </cell>
          <cell r="Q6">
            <v>0</v>
          </cell>
          <cell r="R6">
            <v>-1.9487999999999999</v>
          </cell>
          <cell r="T6">
            <v>0</v>
          </cell>
          <cell r="W6">
            <v>0</v>
          </cell>
          <cell r="X6">
            <v>0</v>
          </cell>
          <cell r="Y6">
            <v>35.879399999999997</v>
          </cell>
          <cell r="Z6">
            <v>13.456200000000001</v>
          </cell>
          <cell r="AA6">
            <v>6.7341999999999995</v>
          </cell>
          <cell r="AB6" t="str">
            <v>убран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287.76</v>
          </cell>
          <cell r="F7">
            <v>188.68700000000001</v>
          </cell>
          <cell r="G7">
            <v>39.371000000000002</v>
          </cell>
          <cell r="I7">
            <v>39.371000000000002</v>
          </cell>
          <cell r="J7">
            <v>1</v>
          </cell>
          <cell r="M7">
            <v>188.68700000000001</v>
          </cell>
          <cell r="Q7">
            <v>0</v>
          </cell>
          <cell r="R7">
            <v>37.737400000000001</v>
          </cell>
          <cell r="S7">
            <v>187.05339999999998</v>
          </cell>
          <cell r="T7">
            <v>250</v>
          </cell>
          <cell r="U7">
            <v>250</v>
          </cell>
          <cell r="V7" t="str">
            <v>вымылась под ноль</v>
          </cell>
          <cell r="W7">
            <v>7.6680163445282394</v>
          </cell>
          <cell r="X7">
            <v>1.0432886208376837</v>
          </cell>
          <cell r="Y7">
            <v>78.255399999999995</v>
          </cell>
          <cell r="Z7">
            <v>45.182200000000002</v>
          </cell>
          <cell r="AA7">
            <v>56.745799999999996</v>
          </cell>
        </row>
        <row r="8">
          <cell r="A8" t="str">
            <v>012  Колбаса Сервелат Столичный, Вязанка фиброуз в/у, ПОКОМ</v>
          </cell>
          <cell r="B8" t="str">
            <v>кг</v>
          </cell>
          <cell r="D8">
            <v>214.203</v>
          </cell>
          <cell r="G8">
            <v>214.203</v>
          </cell>
          <cell r="I8">
            <v>214.203</v>
          </cell>
          <cell r="J8">
            <v>0</v>
          </cell>
          <cell r="M8">
            <v>0</v>
          </cell>
          <cell r="Q8">
            <v>0</v>
          </cell>
          <cell r="R8">
            <v>0</v>
          </cell>
          <cell r="T8">
            <v>0</v>
          </cell>
          <cell r="W8" t="e">
            <v>#DIV/0!</v>
          </cell>
          <cell r="X8" t="e">
            <v>#DIV/0!</v>
          </cell>
          <cell r="Y8">
            <v>0</v>
          </cell>
          <cell r="Z8">
            <v>0.16999999999999998</v>
          </cell>
          <cell r="AA8">
            <v>0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D9">
            <v>393.58699999999999</v>
          </cell>
          <cell r="F9">
            <v>268.27699999999999</v>
          </cell>
          <cell r="G9">
            <v>35.534999999999997</v>
          </cell>
          <cell r="I9">
            <v>35.534999999999997</v>
          </cell>
          <cell r="J9">
            <v>1</v>
          </cell>
          <cell r="M9">
            <v>268.27699999999999</v>
          </cell>
          <cell r="Q9">
            <v>0</v>
          </cell>
          <cell r="R9">
            <v>53.6554</v>
          </cell>
          <cell r="S9">
            <v>393.70820000000003</v>
          </cell>
          <cell r="T9">
            <v>600</v>
          </cell>
          <cell r="U9">
            <v>600</v>
          </cell>
          <cell r="V9" t="str">
            <v>вымылись</v>
          </cell>
          <cell r="W9">
            <v>11.844753743332451</v>
          </cell>
          <cell r="X9">
            <v>0.66228189520532876</v>
          </cell>
          <cell r="Y9">
            <v>49.535199999999996</v>
          </cell>
          <cell r="Z9">
            <v>43.878</v>
          </cell>
          <cell r="AA9">
            <v>20.05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D10">
            <v>1281.681</v>
          </cell>
          <cell r="F10">
            <v>385.88299999999998</v>
          </cell>
          <cell r="G10">
            <v>754.29399999999998</v>
          </cell>
          <cell r="I10">
            <v>754.29399999999998</v>
          </cell>
          <cell r="J10">
            <v>1</v>
          </cell>
          <cell r="M10">
            <v>385.88299999999998</v>
          </cell>
          <cell r="Q10">
            <v>0</v>
          </cell>
          <cell r="R10">
            <v>77.176599999999993</v>
          </cell>
          <cell r="S10">
            <v>171.82519999999988</v>
          </cell>
          <cell r="T10">
            <v>180</v>
          </cell>
          <cell r="W10">
            <v>12.105923297994471</v>
          </cell>
          <cell r="X10">
            <v>9.773610135714712</v>
          </cell>
          <cell r="Y10">
            <v>163.167</v>
          </cell>
          <cell r="Z10">
            <v>96.173000000000002</v>
          </cell>
          <cell r="AA10">
            <v>82.043599999999998</v>
          </cell>
        </row>
        <row r="11">
          <cell r="A11" t="str">
            <v>020  Ветчина Столичная Вязанка, вектор 0.5кг, ПОКОМ</v>
          </cell>
          <cell r="B11" t="str">
            <v>шт</v>
          </cell>
          <cell r="D11">
            <v>8</v>
          </cell>
          <cell r="F11">
            <v>1</v>
          </cell>
          <cell r="G11">
            <v>5</v>
          </cell>
          <cell r="I11">
            <v>5</v>
          </cell>
          <cell r="J11">
            <v>0</v>
          </cell>
          <cell r="M11">
            <v>1</v>
          </cell>
          <cell r="Q11">
            <v>0</v>
          </cell>
          <cell r="R11">
            <v>0.2</v>
          </cell>
          <cell r="T11">
            <v>0</v>
          </cell>
          <cell r="W11">
            <v>25</v>
          </cell>
          <cell r="X11">
            <v>25</v>
          </cell>
          <cell r="Y11">
            <v>2.4</v>
          </cell>
          <cell r="Z11">
            <v>4</v>
          </cell>
          <cell r="AA11">
            <v>1.4</v>
          </cell>
        </row>
        <row r="12">
          <cell r="A12" t="str">
            <v>023  Колбаса Докторская ГОСТ, Вязанка вектор, 0,4 кг, ПОКОМ</v>
          </cell>
          <cell r="B12" t="str">
            <v>шт</v>
          </cell>
          <cell r="D12">
            <v>74</v>
          </cell>
          <cell r="E12">
            <v>30</v>
          </cell>
          <cell r="F12">
            <v>38</v>
          </cell>
          <cell r="G12">
            <v>49</v>
          </cell>
          <cell r="I12">
            <v>49</v>
          </cell>
          <cell r="J12">
            <v>0.4</v>
          </cell>
          <cell r="M12">
            <v>38</v>
          </cell>
          <cell r="Q12">
            <v>20.400000000000006</v>
          </cell>
          <cell r="R12">
            <v>7.6</v>
          </cell>
          <cell r="S12">
            <v>21.799999999999983</v>
          </cell>
          <cell r="T12">
            <v>25</v>
          </cell>
          <cell r="W12">
            <v>12.421052631578949</v>
          </cell>
          <cell r="X12">
            <v>9.131578947368423</v>
          </cell>
          <cell r="Y12">
            <v>10.199999999999999</v>
          </cell>
          <cell r="Z12">
            <v>8</v>
          </cell>
          <cell r="AA12">
            <v>8.8000000000000007</v>
          </cell>
        </row>
        <row r="13">
          <cell r="A13" t="str">
            <v>027  Колбаса Сервелат Столичный, Вязанка фиброуз в/у, 0.35кг, ПОКОМ</v>
          </cell>
          <cell r="B13" t="str">
            <v>шт</v>
          </cell>
          <cell r="D13">
            <v>32</v>
          </cell>
          <cell r="F13">
            <v>3</v>
          </cell>
          <cell r="G13">
            <v>26</v>
          </cell>
          <cell r="I13">
            <v>26</v>
          </cell>
          <cell r="J13">
            <v>0</v>
          </cell>
          <cell r="M13">
            <v>3</v>
          </cell>
          <cell r="Q13">
            <v>0</v>
          </cell>
          <cell r="R13">
            <v>0.6</v>
          </cell>
          <cell r="T13">
            <v>0</v>
          </cell>
          <cell r="W13">
            <v>43.333333333333336</v>
          </cell>
          <cell r="X13">
            <v>43.333333333333336</v>
          </cell>
          <cell r="Y13">
            <v>0</v>
          </cell>
          <cell r="Z13">
            <v>0</v>
          </cell>
          <cell r="AA13">
            <v>0.6</v>
          </cell>
        </row>
        <row r="14">
          <cell r="A14" t="str">
            <v>029  Сосиски Венские, Вязанка NDX МГС, 0.5кг, ПОКОМ</v>
          </cell>
          <cell r="B14" t="str">
            <v>шт</v>
          </cell>
          <cell r="D14">
            <v>102</v>
          </cell>
          <cell r="E14">
            <v>318</v>
          </cell>
          <cell r="F14">
            <v>102</v>
          </cell>
          <cell r="G14">
            <v>318</v>
          </cell>
          <cell r="H14">
            <v>318</v>
          </cell>
          <cell r="I14">
            <v>0</v>
          </cell>
          <cell r="J14">
            <v>0</v>
          </cell>
          <cell r="M14">
            <v>0</v>
          </cell>
          <cell r="N14">
            <v>102</v>
          </cell>
          <cell r="Q14">
            <v>0</v>
          </cell>
          <cell r="R14">
            <v>0</v>
          </cell>
          <cell r="T14">
            <v>0</v>
          </cell>
          <cell r="W14" t="e">
            <v>#DIV/0!</v>
          </cell>
          <cell r="X14" t="e">
            <v>#DIV/0!</v>
          </cell>
          <cell r="Y14">
            <v>-0.4</v>
          </cell>
          <cell r="Z14">
            <v>0</v>
          </cell>
          <cell r="AA14">
            <v>0</v>
          </cell>
        </row>
        <row r="15">
          <cell r="A15" t="str">
            <v>030  Сосиски Вязанка Молочные, Вязанка вискофан МГС, 0.45кг, ПОКОМ</v>
          </cell>
          <cell r="B15" t="str">
            <v>шт</v>
          </cell>
          <cell r="D15">
            <v>150</v>
          </cell>
          <cell r="E15">
            <v>216</v>
          </cell>
          <cell r="F15">
            <v>14</v>
          </cell>
          <cell r="G15">
            <v>227</v>
          </cell>
          <cell r="I15">
            <v>227</v>
          </cell>
          <cell r="J15">
            <v>0.45</v>
          </cell>
          <cell r="M15">
            <v>14</v>
          </cell>
          <cell r="Q15">
            <v>210.29999999999998</v>
          </cell>
          <cell r="R15">
            <v>2.8</v>
          </cell>
          <cell r="T15">
            <v>0</v>
          </cell>
          <cell r="W15">
            <v>156.17857142857142</v>
          </cell>
          <cell r="X15">
            <v>156.17857142857142</v>
          </cell>
          <cell r="Y15">
            <v>62.118399999999994</v>
          </cell>
          <cell r="Z15">
            <v>0</v>
          </cell>
          <cell r="AA15">
            <v>72.599999999999994</v>
          </cell>
        </row>
        <row r="16">
          <cell r="A16" t="str">
            <v>032  Сосиски Вязанка Сливочные, Вязанка амицел МГС, 0.45кг, ПОКОМ</v>
          </cell>
          <cell r="B16" t="str">
            <v>шт</v>
          </cell>
          <cell r="D16">
            <v>1055</v>
          </cell>
          <cell r="E16">
            <v>66</v>
          </cell>
          <cell r="F16">
            <v>539</v>
          </cell>
          <cell r="G16">
            <v>381</v>
          </cell>
          <cell r="I16">
            <v>381</v>
          </cell>
          <cell r="J16">
            <v>0.45</v>
          </cell>
          <cell r="M16">
            <v>539</v>
          </cell>
          <cell r="Q16">
            <v>0</v>
          </cell>
          <cell r="R16">
            <v>107.8</v>
          </cell>
          <cell r="S16">
            <v>804.8</v>
          </cell>
          <cell r="T16">
            <v>850</v>
          </cell>
          <cell r="W16">
            <v>11.419294990723563</v>
          </cell>
          <cell r="X16">
            <v>3.5343228200371057</v>
          </cell>
          <cell r="Y16">
            <v>116.7538</v>
          </cell>
          <cell r="Z16">
            <v>101</v>
          </cell>
          <cell r="AA16">
            <v>75.400000000000006</v>
          </cell>
        </row>
        <row r="17">
          <cell r="A17" t="str">
            <v>036  Колбаса Сервелат Запекуша с сочным окороком, Вязанка 0,35кг,  ПОКОМ</v>
          </cell>
          <cell r="B17" t="str">
            <v>шт</v>
          </cell>
          <cell r="D17">
            <v>131</v>
          </cell>
          <cell r="F17">
            <v>11</v>
          </cell>
          <cell r="G17">
            <v>118</v>
          </cell>
          <cell r="I17">
            <v>118</v>
          </cell>
          <cell r="J17">
            <v>0.35</v>
          </cell>
          <cell r="M17">
            <v>11</v>
          </cell>
          <cell r="Q17">
            <v>0</v>
          </cell>
          <cell r="R17">
            <v>2.2000000000000002</v>
          </cell>
          <cell r="T17">
            <v>0</v>
          </cell>
          <cell r="W17">
            <v>53.636363636363633</v>
          </cell>
          <cell r="X17">
            <v>53.636363636363633</v>
          </cell>
          <cell r="Y17">
            <v>2.4</v>
          </cell>
          <cell r="Z17">
            <v>0.8</v>
          </cell>
          <cell r="AA17">
            <v>1.2</v>
          </cell>
        </row>
        <row r="18">
          <cell r="A18" t="str">
            <v>043  Ветчина Нежная ТМ Особый рецепт, п/а, 0,4кг    ПОКОМ</v>
          </cell>
          <cell r="B18" t="str">
            <v>шт</v>
          </cell>
          <cell r="D18">
            <v>317</v>
          </cell>
          <cell r="E18">
            <v>170</v>
          </cell>
          <cell r="F18">
            <v>144</v>
          </cell>
          <cell r="G18">
            <v>339</v>
          </cell>
          <cell r="H18">
            <v>170</v>
          </cell>
          <cell r="I18">
            <v>169</v>
          </cell>
          <cell r="J18">
            <v>0</v>
          </cell>
          <cell r="M18">
            <v>24</v>
          </cell>
          <cell r="N18">
            <v>120</v>
          </cell>
          <cell r="Q18">
            <v>0</v>
          </cell>
          <cell r="R18">
            <v>4.8</v>
          </cell>
          <cell r="T18">
            <v>0</v>
          </cell>
          <cell r="W18">
            <v>35.208333333333336</v>
          </cell>
          <cell r="X18">
            <v>35.208333333333336</v>
          </cell>
          <cell r="Y18">
            <v>2</v>
          </cell>
          <cell r="Z18">
            <v>3.2</v>
          </cell>
          <cell r="AA18">
            <v>2.2000000000000002</v>
          </cell>
        </row>
        <row r="19">
          <cell r="A19" t="str">
            <v>047  Кол Баварская, белков.обол. в термоусад. пакете 0.17 кг, ТМ Стародворье  ПОКОМ</v>
          </cell>
          <cell r="B19" t="str">
            <v>шт</v>
          </cell>
          <cell r="D19">
            <v>150</v>
          </cell>
          <cell r="E19">
            <v>135</v>
          </cell>
          <cell r="F19">
            <v>150</v>
          </cell>
          <cell r="G19">
            <v>135</v>
          </cell>
          <cell r="H19">
            <v>135</v>
          </cell>
          <cell r="I19">
            <v>0</v>
          </cell>
          <cell r="J19">
            <v>0</v>
          </cell>
          <cell r="M19">
            <v>0</v>
          </cell>
          <cell r="N19">
            <v>150</v>
          </cell>
          <cell r="Q19">
            <v>0</v>
          </cell>
          <cell r="R19">
            <v>0</v>
          </cell>
          <cell r="T19">
            <v>0</v>
          </cell>
          <cell r="W19" t="e">
            <v>#DIV/0!</v>
          </cell>
          <cell r="X19" t="e">
            <v>#DIV/0!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054  Колбаса вареная Филейбургская с филе сочного окорока, 0,45 кг, БАВАРУШКА ПОКОМ</v>
          </cell>
          <cell r="B20" t="str">
            <v>шт</v>
          </cell>
          <cell r="D20">
            <v>108</v>
          </cell>
          <cell r="E20">
            <v>24</v>
          </cell>
          <cell r="F20">
            <v>108</v>
          </cell>
          <cell r="G20">
            <v>24</v>
          </cell>
          <cell r="H20">
            <v>24</v>
          </cell>
          <cell r="I20">
            <v>0</v>
          </cell>
          <cell r="J20">
            <v>0</v>
          </cell>
          <cell r="M20">
            <v>0</v>
          </cell>
          <cell r="N20">
            <v>108</v>
          </cell>
          <cell r="Q20">
            <v>0</v>
          </cell>
          <cell r="R20">
            <v>0</v>
          </cell>
          <cell r="T20">
            <v>0</v>
          </cell>
          <cell r="W20" t="e">
            <v>#DIV/0!</v>
          </cell>
          <cell r="X20" t="e">
            <v>#DIV/0!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055  Колбаса вареная Филейбургская, 0,45 кг, БАВАРУШКА ПОКОМ</v>
          </cell>
          <cell r="B21" t="str">
            <v>шт</v>
          </cell>
          <cell r="D21">
            <v>84</v>
          </cell>
          <cell r="F21">
            <v>84</v>
          </cell>
          <cell r="I21">
            <v>0</v>
          </cell>
          <cell r="J21">
            <v>0</v>
          </cell>
          <cell r="M21">
            <v>0</v>
          </cell>
          <cell r="N21">
            <v>84</v>
          </cell>
          <cell r="Q21">
            <v>0</v>
          </cell>
          <cell r="R21">
            <v>0</v>
          </cell>
          <cell r="T21">
            <v>0</v>
          </cell>
          <cell r="W21" t="e">
            <v>#DIV/0!</v>
          </cell>
          <cell r="X21" t="e">
            <v>#DIV/0!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058  Колбаса Докторская Особая ТМ Особый рецепт,  0,5кг, ПОКОМ</v>
          </cell>
          <cell r="B22" t="str">
            <v>шт</v>
          </cell>
          <cell r="D22">
            <v>172</v>
          </cell>
          <cell r="F22">
            <v>71</v>
          </cell>
          <cell r="G22">
            <v>100</v>
          </cell>
          <cell r="I22">
            <v>100</v>
          </cell>
          <cell r="J22">
            <v>0.5</v>
          </cell>
          <cell r="M22">
            <v>71</v>
          </cell>
          <cell r="Q22">
            <v>0</v>
          </cell>
          <cell r="R22">
            <v>14.2</v>
          </cell>
          <cell r="S22">
            <v>70.399999999999977</v>
          </cell>
          <cell r="T22">
            <v>70.399999999999977</v>
          </cell>
          <cell r="W22">
            <v>11.999999999999998</v>
          </cell>
          <cell r="X22">
            <v>7.042253521126761</v>
          </cell>
          <cell r="Y22">
            <v>17.600000000000001</v>
          </cell>
          <cell r="Z22">
            <v>6.4</v>
          </cell>
          <cell r="AA22">
            <v>1.8</v>
          </cell>
        </row>
        <row r="23">
          <cell r="A23" t="str">
            <v>059  Колбаса Докторская по-стародворски  0.5 кг, ПОКОМ</v>
          </cell>
          <cell r="B23" t="str">
            <v>шт</v>
          </cell>
          <cell r="D23">
            <v>180</v>
          </cell>
          <cell r="E23">
            <v>220</v>
          </cell>
          <cell r="F23">
            <v>172</v>
          </cell>
          <cell r="G23">
            <v>220</v>
          </cell>
          <cell r="H23">
            <v>220</v>
          </cell>
          <cell r="I23">
            <v>0</v>
          </cell>
          <cell r="J23">
            <v>0</v>
          </cell>
          <cell r="M23">
            <v>12</v>
          </cell>
          <cell r="N23">
            <v>160</v>
          </cell>
          <cell r="Q23">
            <v>0</v>
          </cell>
          <cell r="R23">
            <v>2.4</v>
          </cell>
          <cell r="T23">
            <v>0</v>
          </cell>
          <cell r="W23">
            <v>0</v>
          </cell>
          <cell r="X23">
            <v>0</v>
          </cell>
          <cell r="Y23">
            <v>1.4</v>
          </cell>
          <cell r="Z23">
            <v>0.4</v>
          </cell>
          <cell r="AA23">
            <v>3.8</v>
          </cell>
        </row>
        <row r="24">
          <cell r="A24" t="str">
            <v>060  Колбаса Докторская стародворская  0,5 кг,ПОКОМ</v>
          </cell>
          <cell r="B24" t="str">
            <v>шт</v>
          </cell>
          <cell r="D24">
            <v>142</v>
          </cell>
          <cell r="E24">
            <v>254</v>
          </cell>
          <cell r="F24">
            <v>100</v>
          </cell>
          <cell r="G24">
            <v>296</v>
          </cell>
          <cell r="H24">
            <v>200</v>
          </cell>
          <cell r="I24">
            <v>96</v>
          </cell>
          <cell r="J24">
            <v>0</v>
          </cell>
          <cell r="M24">
            <v>0</v>
          </cell>
          <cell r="N24">
            <v>100</v>
          </cell>
          <cell r="Q24">
            <v>0</v>
          </cell>
          <cell r="R24">
            <v>0</v>
          </cell>
          <cell r="T24">
            <v>0</v>
          </cell>
          <cell r="W24" t="e">
            <v>#DIV/0!</v>
          </cell>
          <cell r="X24" t="e">
            <v>#DIV/0!</v>
          </cell>
          <cell r="Y24">
            <v>0.8</v>
          </cell>
          <cell r="Z24">
            <v>2.4</v>
          </cell>
          <cell r="AA24">
            <v>0.2</v>
          </cell>
        </row>
        <row r="25">
          <cell r="A25" t="str">
            <v>062  Колбаса Кракушка пряная с сальцем, 0.3кг в/у п/к, БАВАРУШКА ПОКОМ</v>
          </cell>
          <cell r="B25" t="str">
            <v>шт</v>
          </cell>
          <cell r="D25">
            <v>312</v>
          </cell>
          <cell r="E25">
            <v>228</v>
          </cell>
          <cell r="F25">
            <v>280</v>
          </cell>
          <cell r="G25">
            <v>243</v>
          </cell>
          <cell r="H25">
            <v>204</v>
          </cell>
          <cell r="I25">
            <v>39</v>
          </cell>
          <cell r="J25">
            <v>0.3</v>
          </cell>
          <cell r="M25">
            <v>28</v>
          </cell>
          <cell r="N25">
            <v>252</v>
          </cell>
          <cell r="Q25">
            <v>22.5</v>
          </cell>
          <cell r="R25">
            <v>5.6</v>
          </cell>
          <cell r="S25">
            <v>5.6999999999999886</v>
          </cell>
          <cell r="T25">
            <v>10</v>
          </cell>
          <cell r="W25">
            <v>12.767857142857144</v>
          </cell>
          <cell r="X25">
            <v>10.982142857142858</v>
          </cell>
          <cell r="Y25">
            <v>6</v>
          </cell>
          <cell r="Z25">
            <v>6.4</v>
          </cell>
          <cell r="AA25">
            <v>8</v>
          </cell>
        </row>
        <row r="26">
          <cell r="A26" t="str">
            <v>064  Колбаса Молочная Дугушка, вектор 0,4 кг, ТМ Стародворье  ПОКОМ</v>
          </cell>
          <cell r="B26" t="str">
            <v>шт</v>
          </cell>
          <cell r="D26">
            <v>168</v>
          </cell>
          <cell r="E26">
            <v>402</v>
          </cell>
          <cell r="F26">
            <v>168</v>
          </cell>
          <cell r="G26">
            <v>402</v>
          </cell>
          <cell r="I26">
            <v>402</v>
          </cell>
          <cell r="J26">
            <v>0</v>
          </cell>
          <cell r="M26">
            <v>0</v>
          </cell>
          <cell r="N26">
            <v>168</v>
          </cell>
          <cell r="Q26">
            <v>0</v>
          </cell>
          <cell r="R26">
            <v>0</v>
          </cell>
          <cell r="T26">
            <v>0</v>
          </cell>
          <cell r="W26" t="e">
            <v>#DIV/0!</v>
          </cell>
          <cell r="X26" t="e">
            <v>#DIV/0!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084  Колбаски Баварские копченые, NDX в МГС 0,28 кг, ТМ Стародворье  ПОКОМ</v>
          </cell>
          <cell r="B27" t="str">
            <v>шт</v>
          </cell>
          <cell r="D27">
            <v>5</v>
          </cell>
          <cell r="G27">
            <v>5</v>
          </cell>
          <cell r="I27">
            <v>5</v>
          </cell>
          <cell r="J27">
            <v>0.28000000000000003</v>
          </cell>
          <cell r="M27">
            <v>0</v>
          </cell>
          <cell r="Q27">
            <v>0</v>
          </cell>
          <cell r="R27">
            <v>0</v>
          </cell>
          <cell r="T27">
            <v>0</v>
          </cell>
          <cell r="W27" t="e">
            <v>#DIV/0!</v>
          </cell>
          <cell r="X27" t="e">
            <v>#DIV/0!</v>
          </cell>
          <cell r="Y27">
            <v>9.6</v>
          </cell>
          <cell r="Z27">
            <v>1</v>
          </cell>
          <cell r="AA27">
            <v>0</v>
          </cell>
        </row>
        <row r="28">
          <cell r="A28" t="str">
            <v>091  Сардельки Баварские, МГС 0.38кг, ТМ Стародворье  ПОКОМ</v>
          </cell>
          <cell r="B28" t="str">
            <v>шт</v>
          </cell>
          <cell r="D28">
            <v>402</v>
          </cell>
          <cell r="E28">
            <v>120</v>
          </cell>
          <cell r="F28">
            <v>404</v>
          </cell>
          <cell r="G28">
            <v>118</v>
          </cell>
          <cell r="H28">
            <v>120</v>
          </cell>
          <cell r="I28">
            <v>-2</v>
          </cell>
          <cell r="J28">
            <v>0</v>
          </cell>
          <cell r="M28">
            <v>2</v>
          </cell>
          <cell r="N28">
            <v>402</v>
          </cell>
          <cell r="Q28">
            <v>0</v>
          </cell>
          <cell r="R28">
            <v>0.4</v>
          </cell>
          <cell r="T28">
            <v>0</v>
          </cell>
          <cell r="W28">
            <v>-5</v>
          </cell>
          <cell r="X28">
            <v>-5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092  Сосиски Баварские с сыром,  0.42кг,ПОКОМ</v>
          </cell>
          <cell r="B29" t="str">
            <v>шт</v>
          </cell>
          <cell r="D29">
            <v>820</v>
          </cell>
          <cell r="E29">
            <v>366</v>
          </cell>
          <cell r="F29">
            <v>790</v>
          </cell>
          <cell r="G29">
            <v>388</v>
          </cell>
          <cell r="H29">
            <v>366</v>
          </cell>
          <cell r="I29">
            <v>22</v>
          </cell>
          <cell r="J29">
            <v>0.42</v>
          </cell>
          <cell r="M29">
            <v>40</v>
          </cell>
          <cell r="N29">
            <v>750</v>
          </cell>
          <cell r="Q29">
            <v>0</v>
          </cell>
          <cell r="R29">
            <v>8</v>
          </cell>
          <cell r="S29">
            <v>58</v>
          </cell>
          <cell r="T29">
            <v>60</v>
          </cell>
          <cell r="U29">
            <v>60</v>
          </cell>
          <cell r="V29" t="str">
            <v>округлил</v>
          </cell>
          <cell r="W29">
            <v>10.25</v>
          </cell>
          <cell r="X29">
            <v>2.75</v>
          </cell>
          <cell r="Y29">
            <v>5</v>
          </cell>
          <cell r="Z29">
            <v>7.6</v>
          </cell>
          <cell r="AA29">
            <v>2</v>
          </cell>
        </row>
        <row r="30">
          <cell r="A30" t="str">
            <v>096  Сосиски Баварские,  0.42кг,ПОКОМ</v>
          </cell>
          <cell r="B30" t="str">
            <v>шт</v>
          </cell>
          <cell r="D30">
            <v>1213</v>
          </cell>
          <cell r="E30">
            <v>800</v>
          </cell>
          <cell r="F30">
            <v>791</v>
          </cell>
          <cell r="G30">
            <v>715</v>
          </cell>
          <cell r="H30">
            <v>150</v>
          </cell>
          <cell r="I30">
            <v>565</v>
          </cell>
          <cell r="J30">
            <v>0.42</v>
          </cell>
          <cell r="M30">
            <v>65</v>
          </cell>
          <cell r="N30">
            <v>726</v>
          </cell>
          <cell r="Q30">
            <v>0</v>
          </cell>
          <cell r="R30">
            <v>13</v>
          </cell>
          <cell r="T30">
            <v>0</v>
          </cell>
          <cell r="W30">
            <v>43.46153846153846</v>
          </cell>
          <cell r="X30">
            <v>43.46153846153846</v>
          </cell>
          <cell r="Y30">
            <v>38.799999999999997</v>
          </cell>
          <cell r="Z30">
            <v>38.6</v>
          </cell>
          <cell r="AA30">
            <v>30.2</v>
          </cell>
        </row>
        <row r="31">
          <cell r="A31" t="str">
            <v>100  Сосиски Баварушки, 0.6кг, БАВАРУШКА ПОКОМ</v>
          </cell>
          <cell r="B31" t="str">
            <v>шт</v>
          </cell>
          <cell r="D31">
            <v>144</v>
          </cell>
          <cell r="E31">
            <v>220</v>
          </cell>
          <cell r="F31">
            <v>144</v>
          </cell>
          <cell r="G31">
            <v>220</v>
          </cell>
          <cell r="H31">
            <v>220</v>
          </cell>
          <cell r="I31">
            <v>0</v>
          </cell>
          <cell r="J31">
            <v>0</v>
          </cell>
          <cell r="M31">
            <v>0</v>
          </cell>
          <cell r="N31">
            <v>144</v>
          </cell>
          <cell r="Q31">
            <v>0</v>
          </cell>
          <cell r="R31">
            <v>0</v>
          </cell>
          <cell r="T31">
            <v>0</v>
          </cell>
          <cell r="W31" t="e">
            <v>#DIV/0!</v>
          </cell>
          <cell r="X31" t="e">
            <v>#DIV/0!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102  Сосиски Ганноверские, амилюкс МГС, 0.6кг, ТМ Стародворье    ПОКОМ</v>
          </cell>
          <cell r="B32" t="str">
            <v>шт</v>
          </cell>
          <cell r="D32">
            <v>18</v>
          </cell>
          <cell r="G32">
            <v>18</v>
          </cell>
          <cell r="I32">
            <v>18</v>
          </cell>
          <cell r="J32">
            <v>0</v>
          </cell>
          <cell r="M32">
            <v>0</v>
          </cell>
          <cell r="Q32">
            <v>0</v>
          </cell>
          <cell r="R32">
            <v>0</v>
          </cell>
          <cell r="T32">
            <v>0</v>
          </cell>
          <cell r="W32" t="e">
            <v>#DIV/0!</v>
          </cell>
          <cell r="X32" t="e">
            <v>#DIV/0!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108  Сосиски С сыром,  0.42кг,ядрена копоть ПОКОМ</v>
          </cell>
          <cell r="B33" t="str">
            <v>шт</v>
          </cell>
          <cell r="D33">
            <v>120</v>
          </cell>
          <cell r="E33">
            <v>252</v>
          </cell>
          <cell r="F33">
            <v>120</v>
          </cell>
          <cell r="G33">
            <v>252</v>
          </cell>
          <cell r="H33">
            <v>252</v>
          </cell>
          <cell r="I33">
            <v>0</v>
          </cell>
          <cell r="J33">
            <v>0</v>
          </cell>
          <cell r="M33">
            <v>0</v>
          </cell>
          <cell r="N33">
            <v>120</v>
          </cell>
          <cell r="Q33">
            <v>0</v>
          </cell>
          <cell r="R33">
            <v>0</v>
          </cell>
          <cell r="T33">
            <v>0</v>
          </cell>
          <cell r="W33" t="e">
            <v>#DIV/0!</v>
          </cell>
          <cell r="X33" t="e">
            <v>#DIV/0!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114  Сосиски Филейбургские с филе сочного окорока, 0,55 кг, БАВАРУШКА ПОКОМ</v>
          </cell>
          <cell r="B34" t="str">
            <v>шт</v>
          </cell>
          <cell r="D34">
            <v>172</v>
          </cell>
          <cell r="E34">
            <v>180</v>
          </cell>
          <cell r="F34">
            <v>172</v>
          </cell>
          <cell r="G34">
            <v>180</v>
          </cell>
          <cell r="H34">
            <v>180</v>
          </cell>
          <cell r="I34">
            <v>0</v>
          </cell>
          <cell r="J34">
            <v>0</v>
          </cell>
          <cell r="M34">
            <v>0</v>
          </cell>
          <cell r="N34">
            <v>172</v>
          </cell>
          <cell r="Q34">
            <v>0</v>
          </cell>
          <cell r="R34">
            <v>0</v>
          </cell>
          <cell r="T34">
            <v>0</v>
          </cell>
          <cell r="W34" t="e">
            <v>#DIV/0!</v>
          </cell>
          <cell r="X34" t="e">
            <v>#DIV/0!</v>
          </cell>
          <cell r="Y34">
            <v>0.2</v>
          </cell>
          <cell r="Z34">
            <v>0</v>
          </cell>
          <cell r="AA34">
            <v>0</v>
          </cell>
        </row>
        <row r="35">
          <cell r="A35" t="str">
            <v>115  Колбаса Салями Филейбургская зернистая, в/у 0,35 кг срез, БАВАРУШКА ПОКОМ</v>
          </cell>
          <cell r="B35" t="str">
            <v>шт</v>
          </cell>
          <cell r="D35">
            <v>155</v>
          </cell>
          <cell r="E35">
            <v>78</v>
          </cell>
          <cell r="F35">
            <v>102</v>
          </cell>
          <cell r="G35">
            <v>125</v>
          </cell>
          <cell r="H35">
            <v>78</v>
          </cell>
          <cell r="I35">
            <v>47</v>
          </cell>
          <cell r="J35">
            <v>0.35</v>
          </cell>
          <cell r="M35">
            <v>6</v>
          </cell>
          <cell r="N35">
            <v>96</v>
          </cell>
          <cell r="Q35">
            <v>0</v>
          </cell>
          <cell r="R35">
            <v>1.2</v>
          </cell>
          <cell r="T35">
            <v>0</v>
          </cell>
          <cell r="W35">
            <v>39.166666666666671</v>
          </cell>
          <cell r="X35">
            <v>39.166666666666671</v>
          </cell>
          <cell r="Y35">
            <v>2.6</v>
          </cell>
          <cell r="Z35">
            <v>2.4</v>
          </cell>
          <cell r="AA35">
            <v>1.8</v>
          </cell>
        </row>
        <row r="36">
          <cell r="A36" t="str">
            <v>117  Колбаса Сервелат Филейбургский с ароматными пряностями, в/у 0,35 кг срез, БАВАРУШКА ПОКОМ</v>
          </cell>
          <cell r="B36" t="str">
            <v>шт</v>
          </cell>
          <cell r="D36">
            <v>171</v>
          </cell>
          <cell r="E36">
            <v>108</v>
          </cell>
          <cell r="F36">
            <v>168</v>
          </cell>
          <cell r="G36">
            <v>111</v>
          </cell>
          <cell r="H36">
            <v>108</v>
          </cell>
          <cell r="I36">
            <v>3</v>
          </cell>
          <cell r="J36">
            <v>0</v>
          </cell>
          <cell r="M36">
            <v>0</v>
          </cell>
          <cell r="N36">
            <v>168</v>
          </cell>
          <cell r="Q36">
            <v>0</v>
          </cell>
          <cell r="R36">
            <v>0</v>
          </cell>
          <cell r="T36">
            <v>0</v>
          </cell>
          <cell r="W36" t="e">
            <v>#DIV/0!</v>
          </cell>
          <cell r="X36" t="e">
            <v>#DIV/0!</v>
          </cell>
          <cell r="Y36">
            <v>1.4</v>
          </cell>
          <cell r="Z36">
            <v>2.8</v>
          </cell>
          <cell r="AA36">
            <v>1.8</v>
          </cell>
        </row>
        <row r="37">
          <cell r="A37" t="str">
            <v>118  Колбаса Сервелат Филейбургский с филе сочного окорока, в/у 0,35 кг срез, БАВАРУШКА ПОКОМ</v>
          </cell>
          <cell r="B37" t="str">
            <v>шт</v>
          </cell>
          <cell r="D37">
            <v>150</v>
          </cell>
          <cell r="E37">
            <v>84</v>
          </cell>
          <cell r="F37">
            <v>150</v>
          </cell>
          <cell r="G37">
            <v>84</v>
          </cell>
          <cell r="H37">
            <v>84</v>
          </cell>
          <cell r="I37">
            <v>0</v>
          </cell>
          <cell r="J37">
            <v>0</v>
          </cell>
          <cell r="M37">
            <v>0</v>
          </cell>
          <cell r="N37">
            <v>150</v>
          </cell>
          <cell r="Q37">
            <v>0</v>
          </cell>
          <cell r="R37">
            <v>0</v>
          </cell>
          <cell r="T37">
            <v>0</v>
          </cell>
          <cell r="W37" t="e">
            <v>#DIV/0!</v>
          </cell>
          <cell r="X37" t="e">
            <v>#DIV/0!</v>
          </cell>
          <cell r="Y37">
            <v>3</v>
          </cell>
          <cell r="Z37">
            <v>3</v>
          </cell>
          <cell r="AA37">
            <v>0</v>
          </cell>
        </row>
        <row r="38">
          <cell r="A38" t="str">
            <v>200  Ветчина Дугушка ТМ Стародворье, вектор в/у    ПОКОМ</v>
          </cell>
          <cell r="B38" t="str">
            <v>кг</v>
          </cell>
          <cell r="C38" t="str">
            <v>Окт</v>
          </cell>
          <cell r="D38">
            <v>1238.3910000000001</v>
          </cell>
          <cell r="E38">
            <v>1189.0740000000001</v>
          </cell>
          <cell r="F38">
            <v>639.80600000000004</v>
          </cell>
          <cell r="G38">
            <v>1390.2760000000001</v>
          </cell>
          <cell r="I38">
            <v>1390.2760000000001</v>
          </cell>
          <cell r="J38">
            <v>1</v>
          </cell>
          <cell r="M38">
            <v>639.80600000000004</v>
          </cell>
          <cell r="Q38">
            <v>400</v>
          </cell>
          <cell r="R38">
            <v>127.96120000000001</v>
          </cell>
          <cell r="T38">
            <v>0</v>
          </cell>
          <cell r="W38">
            <v>13.990772202823981</v>
          </cell>
          <cell r="X38">
            <v>13.990772202823981</v>
          </cell>
          <cell r="Y38">
            <v>278.9196</v>
          </cell>
          <cell r="Z38">
            <v>184.90219999999999</v>
          </cell>
          <cell r="AA38">
            <v>174.34620000000001</v>
          </cell>
        </row>
        <row r="39">
          <cell r="A39" t="str">
            <v>201  Ветчина Нежная ТМ Особый рецепт, (2,5кг), ПОКОМ</v>
          </cell>
          <cell r="B39" t="str">
            <v>кг</v>
          </cell>
          <cell r="D39">
            <v>1753.4159999999999</v>
          </cell>
          <cell r="E39">
            <v>749.07</v>
          </cell>
          <cell r="F39">
            <v>374.37</v>
          </cell>
          <cell r="G39">
            <v>750.21299999999997</v>
          </cell>
          <cell r="I39">
            <v>750.21299999999997</v>
          </cell>
          <cell r="J39">
            <v>1</v>
          </cell>
          <cell r="M39">
            <v>374.37</v>
          </cell>
          <cell r="Q39">
            <v>900</v>
          </cell>
          <cell r="R39">
            <v>74.873999999999995</v>
          </cell>
          <cell r="S39">
            <v>1750</v>
          </cell>
          <cell r="T39">
            <v>2500</v>
          </cell>
          <cell r="U39">
            <v>2250</v>
          </cell>
          <cell r="V39" t="str">
            <v>кратно паллетам и продажам</v>
          </cell>
          <cell r="W39">
            <v>55.429294548174269</v>
          </cell>
          <cell r="X39">
            <v>22.039866976520557</v>
          </cell>
          <cell r="Y39">
            <v>630.96620000000007</v>
          </cell>
          <cell r="Z39">
            <v>251.5292</v>
          </cell>
          <cell r="AA39">
            <v>286.96300000000002</v>
          </cell>
        </row>
        <row r="40">
          <cell r="A40" t="str">
            <v>215  Колбаса Докторская ГОСТ Дугушка, ВЕС, ТМ Стародворье ПОКОМ</v>
          </cell>
          <cell r="B40" t="str">
            <v>кг</v>
          </cell>
          <cell r="D40">
            <v>53.444000000000003</v>
          </cell>
          <cell r="E40">
            <v>25.417999999999999</v>
          </cell>
          <cell r="F40">
            <v>18.884</v>
          </cell>
          <cell r="G40">
            <v>55.655999999999999</v>
          </cell>
          <cell r="I40">
            <v>55.655999999999999</v>
          </cell>
          <cell r="J40">
            <v>1</v>
          </cell>
          <cell r="M40">
            <v>18.884</v>
          </cell>
          <cell r="Q40">
            <v>32</v>
          </cell>
          <cell r="R40">
            <v>3.7768000000000002</v>
          </cell>
          <cell r="T40">
            <v>0</v>
          </cell>
          <cell r="W40">
            <v>23.209065875873755</v>
          </cell>
          <cell r="X40">
            <v>23.209065875873755</v>
          </cell>
          <cell r="Y40">
            <v>4.2214</v>
          </cell>
          <cell r="Z40">
            <v>3.5055999999999998</v>
          </cell>
          <cell r="AA40">
            <v>6.7416</v>
          </cell>
        </row>
        <row r="41">
          <cell r="A41" t="str">
            <v>217  Колбаса Докторская Дугушка, ВЕС, НЕ ГОСТ, ТМ Стародворье ПОКОМ</v>
          </cell>
          <cell r="B41" t="str">
            <v>кг</v>
          </cell>
          <cell r="C41" t="str">
            <v>Окт</v>
          </cell>
          <cell r="D41">
            <v>2352.364</v>
          </cell>
          <cell r="E41">
            <v>2631.84</v>
          </cell>
          <cell r="F41">
            <v>912.779</v>
          </cell>
          <cell r="G41">
            <v>3012.223</v>
          </cell>
          <cell r="I41">
            <v>3012.223</v>
          </cell>
          <cell r="J41">
            <v>1</v>
          </cell>
          <cell r="M41">
            <v>912.779</v>
          </cell>
          <cell r="Q41">
            <v>0</v>
          </cell>
          <cell r="R41">
            <v>182.5558</v>
          </cell>
          <cell r="T41">
            <v>0</v>
          </cell>
          <cell r="W41">
            <v>16.500286487747854</v>
          </cell>
          <cell r="X41">
            <v>16.500286487747854</v>
          </cell>
          <cell r="Y41">
            <v>344.6198</v>
          </cell>
          <cell r="Z41">
            <v>174.2296</v>
          </cell>
          <cell r="AA41">
            <v>219.05940000000001</v>
          </cell>
        </row>
        <row r="42">
          <cell r="A42" t="str">
            <v>219  Колбаса Докторская Особая ТМ Особый рецепт, ВЕС  ПОКОМ</v>
          </cell>
          <cell r="B42" t="str">
            <v>кг</v>
          </cell>
          <cell r="D42">
            <v>6457.2520000000004</v>
          </cell>
          <cell r="E42">
            <v>2411.9850000000001</v>
          </cell>
          <cell r="F42">
            <v>3557.9949999999999</v>
          </cell>
          <cell r="G42">
            <v>3538.7849999999999</v>
          </cell>
          <cell r="I42">
            <v>3538.7849999999999</v>
          </cell>
          <cell r="J42">
            <v>1</v>
          </cell>
          <cell r="M42">
            <v>3557.9949999999999</v>
          </cell>
          <cell r="Q42">
            <v>2400</v>
          </cell>
          <cell r="R42">
            <v>711.59899999999993</v>
          </cell>
          <cell r="S42">
            <v>2600.4029999999984</v>
          </cell>
          <cell r="T42">
            <v>2700</v>
          </cell>
          <cell r="U42">
            <v>700</v>
          </cell>
          <cell r="V42" t="str">
            <v xml:space="preserve">перетарка, большой остаток </v>
          </cell>
          <cell r="W42">
            <v>12.139962254022281</v>
          </cell>
          <cell r="X42">
            <v>8.3456904801721201</v>
          </cell>
          <cell r="Y42">
            <v>1013.4631999999999</v>
          </cell>
          <cell r="Z42">
            <v>200.1054</v>
          </cell>
          <cell r="AA42">
            <v>789.05460000000005</v>
          </cell>
        </row>
        <row r="43">
          <cell r="A43" t="str">
            <v>225  Колбаса Дугушка со шпиком, ВЕС, ТМ Стародворье   ПОКОМ</v>
          </cell>
          <cell r="B43" t="str">
            <v>кг</v>
          </cell>
          <cell r="C43" t="str">
            <v>Окт</v>
          </cell>
          <cell r="D43">
            <v>468.04300000000001</v>
          </cell>
          <cell r="E43">
            <v>63.63</v>
          </cell>
          <cell r="F43">
            <v>80.731999999999999</v>
          </cell>
          <cell r="G43">
            <v>73.751999999999995</v>
          </cell>
          <cell r="I43">
            <v>73.751999999999995</v>
          </cell>
          <cell r="J43">
            <v>1</v>
          </cell>
          <cell r="M43">
            <v>80.731999999999999</v>
          </cell>
          <cell r="Q43">
            <v>60</v>
          </cell>
          <cell r="R43">
            <v>16.1464</v>
          </cell>
          <cell r="S43">
            <v>27.712000000000003</v>
          </cell>
          <cell r="T43">
            <v>27.712000000000003</v>
          </cell>
          <cell r="W43">
            <v>10</v>
          </cell>
          <cell r="X43">
            <v>8.2837041074171331</v>
          </cell>
          <cell r="Y43">
            <v>69.379800000000003</v>
          </cell>
          <cell r="Z43">
            <v>30.003800000000002</v>
          </cell>
          <cell r="AA43">
            <v>22.808</v>
          </cell>
          <cell r="AB43" t="str">
            <v>акция/вывод</v>
          </cell>
        </row>
        <row r="44">
          <cell r="A44" t="str">
            <v>229  Колбаса Молочная Дугушка, в/у, ВЕС, ТМ Стародворье   ПОКОМ</v>
          </cell>
          <cell r="B44" t="str">
            <v>кг</v>
          </cell>
          <cell r="C44" t="str">
            <v>Окт</v>
          </cell>
          <cell r="D44">
            <v>1514.941</v>
          </cell>
          <cell r="E44">
            <v>817.61300000000006</v>
          </cell>
          <cell r="F44">
            <v>692.19100000000003</v>
          </cell>
          <cell r="G44">
            <v>520.71500000000003</v>
          </cell>
          <cell r="I44">
            <v>520.71500000000003</v>
          </cell>
          <cell r="J44">
            <v>1</v>
          </cell>
          <cell r="M44">
            <v>692.19100000000003</v>
          </cell>
          <cell r="Q44">
            <v>330</v>
          </cell>
          <cell r="R44">
            <v>138.43819999999999</v>
          </cell>
          <cell r="T44">
            <v>0</v>
          </cell>
          <cell r="W44">
            <v>6.1450885665950592</v>
          </cell>
          <cell r="X44">
            <v>6.1450885665950592</v>
          </cell>
          <cell r="Y44">
            <v>325.75120000000004</v>
          </cell>
          <cell r="Z44">
            <v>224.91619999999998</v>
          </cell>
          <cell r="AA44">
            <v>209.30500000000001</v>
          </cell>
        </row>
        <row r="45">
          <cell r="A45" t="str">
            <v>230  Колбаса Молочная Особая ТМ Особый рецепт, п/а, ВЕС. ПОКОМ</v>
          </cell>
          <cell r="B45" t="str">
            <v>кг</v>
          </cell>
          <cell r="D45">
            <v>5006.7349999999997</v>
          </cell>
          <cell r="E45">
            <v>3374.96</v>
          </cell>
          <cell r="F45">
            <v>3158.107</v>
          </cell>
          <cell r="G45">
            <v>4015.74</v>
          </cell>
          <cell r="I45">
            <v>4015.74</v>
          </cell>
          <cell r="J45">
            <v>1</v>
          </cell>
          <cell r="M45">
            <v>3158.107</v>
          </cell>
          <cell r="Q45">
            <v>3200</v>
          </cell>
          <cell r="R45">
            <v>631.62139999999999</v>
          </cell>
          <cell r="S45">
            <v>363.71680000000015</v>
          </cell>
          <cell r="T45">
            <v>1250</v>
          </cell>
          <cell r="U45">
            <v>750</v>
          </cell>
          <cell r="V45" t="str">
            <v>кратно паллетам и продажам</v>
          </cell>
          <cell r="W45">
            <v>13.403187415752537</v>
          </cell>
          <cell r="X45">
            <v>11.424153773130548</v>
          </cell>
          <cell r="Y45">
            <v>23.363</v>
          </cell>
          <cell r="Z45">
            <v>643.39059999999995</v>
          </cell>
          <cell r="AA45">
            <v>940.77440000000001</v>
          </cell>
        </row>
        <row r="46">
          <cell r="A46" t="str">
            <v>235  Колбаса Особая ТМ Особый рецепт, ВЕС, ТМ Стародворье ПОКОМ</v>
          </cell>
          <cell r="B46" t="str">
            <v>кг</v>
          </cell>
          <cell r="D46">
            <v>3308.326</v>
          </cell>
          <cell r="E46">
            <v>510.31</v>
          </cell>
          <cell r="F46">
            <v>1403.8240000000001</v>
          </cell>
          <cell r="G46">
            <v>1847.0930000000001</v>
          </cell>
          <cell r="I46">
            <v>1847.0930000000001</v>
          </cell>
          <cell r="J46">
            <v>1</v>
          </cell>
          <cell r="M46">
            <v>1403.8240000000001</v>
          </cell>
          <cell r="Q46">
            <v>500</v>
          </cell>
          <cell r="R46">
            <v>280.76480000000004</v>
          </cell>
          <cell r="S46">
            <v>1022.0846000000004</v>
          </cell>
          <cell r="T46">
            <v>2000</v>
          </cell>
          <cell r="U46">
            <v>1500</v>
          </cell>
          <cell r="V46" t="str">
            <v>кратно паллетам и продажам</v>
          </cell>
          <cell r="W46">
            <v>15.483041321419206</v>
          </cell>
          <cell r="X46">
            <v>8.3596412370781508</v>
          </cell>
          <cell r="Y46">
            <v>314.07339999999999</v>
          </cell>
          <cell r="Z46">
            <v>161.18860000000001</v>
          </cell>
          <cell r="AA46">
            <v>311.33859999999999</v>
          </cell>
        </row>
        <row r="47">
          <cell r="A47" t="str">
            <v>236  Колбаса Рубленая ЗАПЕЧ. Дугушка ТМ Стародворье, вектор, в/к    ПОКОМ</v>
          </cell>
          <cell r="B47" t="str">
            <v>кг</v>
          </cell>
          <cell r="C47" t="str">
            <v>Окт</v>
          </cell>
          <cell r="D47">
            <v>452.06900000000002</v>
          </cell>
          <cell r="E47">
            <v>199.01900000000001</v>
          </cell>
          <cell r="F47">
            <v>389.31200000000001</v>
          </cell>
          <cell r="G47">
            <v>111.705</v>
          </cell>
          <cell r="I47">
            <v>111.705</v>
          </cell>
          <cell r="J47">
            <v>1</v>
          </cell>
          <cell r="M47">
            <v>389.31200000000001</v>
          </cell>
          <cell r="P47">
            <v>800</v>
          </cell>
          <cell r="Q47">
            <v>0</v>
          </cell>
          <cell r="R47">
            <v>77.862400000000008</v>
          </cell>
          <cell r="T47">
            <v>0</v>
          </cell>
          <cell r="W47">
            <v>1.434646247739602</v>
          </cell>
          <cell r="X47">
            <v>11.709181838730888</v>
          </cell>
          <cell r="Y47">
            <v>134.22579999999999</v>
          </cell>
          <cell r="Z47">
            <v>91.320799999999991</v>
          </cell>
          <cell r="AA47">
            <v>115.2954</v>
          </cell>
        </row>
        <row r="48">
          <cell r="A48" t="str">
            <v>239  Колбаса Салями запеч Дугушка, оболочка вектор, ВЕС, ТМ Стародворье  ПОКОМ</v>
          </cell>
          <cell r="B48" t="str">
            <v>кг</v>
          </cell>
          <cell r="C48" t="str">
            <v>Окт</v>
          </cell>
          <cell r="D48">
            <v>616.76</v>
          </cell>
          <cell r="E48">
            <v>311.25400000000002</v>
          </cell>
          <cell r="F48">
            <v>438.995</v>
          </cell>
          <cell r="G48">
            <v>317.77199999999999</v>
          </cell>
          <cell r="I48">
            <v>317.77199999999999</v>
          </cell>
          <cell r="J48">
            <v>1</v>
          </cell>
          <cell r="M48">
            <v>438.995</v>
          </cell>
          <cell r="Q48">
            <v>120</v>
          </cell>
          <cell r="R48">
            <v>87.799000000000007</v>
          </cell>
          <cell r="S48">
            <v>89.022000000000105</v>
          </cell>
          <cell r="T48">
            <v>100</v>
          </cell>
          <cell r="W48">
            <v>6.1250355926605078</v>
          </cell>
          <cell r="X48">
            <v>4.98607045638333</v>
          </cell>
          <cell r="Y48">
            <v>162.83420000000001</v>
          </cell>
          <cell r="Z48">
            <v>120.4298</v>
          </cell>
          <cell r="AA48">
            <v>128.93819999999999</v>
          </cell>
        </row>
        <row r="49">
          <cell r="A49" t="str">
            <v>240  Колбаса Салями охотничья, ВЕС. ПОКОМ</v>
          </cell>
          <cell r="B49" t="str">
            <v>кг</v>
          </cell>
          <cell r="D49">
            <v>40.726999999999997</v>
          </cell>
          <cell r="E49">
            <v>8.3230000000000004</v>
          </cell>
          <cell r="F49">
            <v>20.623999999999999</v>
          </cell>
          <cell r="G49">
            <v>20.329000000000001</v>
          </cell>
          <cell r="I49">
            <v>20.329000000000001</v>
          </cell>
          <cell r="J49">
            <v>1</v>
          </cell>
          <cell r="M49">
            <v>20.623999999999999</v>
          </cell>
          <cell r="Q49">
            <v>24</v>
          </cell>
          <cell r="R49">
            <v>4.1247999999999996</v>
          </cell>
          <cell r="S49">
            <v>5.1685999999999908</v>
          </cell>
          <cell r="T49">
            <v>10</v>
          </cell>
          <cell r="W49">
            <v>13.171305275407294</v>
          </cell>
          <cell r="X49">
            <v>10.746945306439102</v>
          </cell>
          <cell r="Y49">
            <v>5.375</v>
          </cell>
          <cell r="Z49">
            <v>2.0324</v>
          </cell>
          <cell r="AA49">
            <v>5.1130000000000004</v>
          </cell>
        </row>
        <row r="50">
          <cell r="A50" t="str">
            <v>242  Колбаса Сервелат ЗАПЕЧ.Дугушка ТМ Стародворье, вектор, в/к     ПОКОМ</v>
          </cell>
          <cell r="B50" t="str">
            <v>кг</v>
          </cell>
          <cell r="C50" t="str">
            <v>Окт</v>
          </cell>
          <cell r="D50">
            <v>841.95600000000002</v>
          </cell>
          <cell r="E50">
            <v>443.34100000000001</v>
          </cell>
          <cell r="F50">
            <v>573.75199999999995</v>
          </cell>
          <cell r="G50">
            <v>511.05200000000002</v>
          </cell>
          <cell r="I50">
            <v>511.05200000000002</v>
          </cell>
          <cell r="J50">
            <v>1</v>
          </cell>
          <cell r="M50">
            <v>573.75199999999995</v>
          </cell>
          <cell r="Q50">
            <v>441.35009999999994</v>
          </cell>
          <cell r="R50">
            <v>114.75039999999998</v>
          </cell>
          <cell r="T50">
            <v>0</v>
          </cell>
          <cell r="W50">
            <v>8.2997715040644753</v>
          </cell>
          <cell r="X50">
            <v>8.2997715040644753</v>
          </cell>
          <cell r="Y50">
            <v>269.60599999999999</v>
          </cell>
          <cell r="Z50">
            <v>189.8236</v>
          </cell>
          <cell r="AA50">
            <v>138.4802</v>
          </cell>
        </row>
        <row r="51">
          <cell r="A51" t="str">
            <v>243  Колбаса Сервелат Зернистый, ВЕС.  ПОКОМ</v>
          </cell>
          <cell r="B51" t="str">
            <v>кг</v>
          </cell>
          <cell r="D51">
            <v>144.643</v>
          </cell>
          <cell r="E51">
            <v>16.875</v>
          </cell>
          <cell r="F51">
            <v>55.448999999999998</v>
          </cell>
          <cell r="G51">
            <v>50.738999999999997</v>
          </cell>
          <cell r="I51">
            <v>50.738999999999997</v>
          </cell>
          <cell r="J51">
            <v>1</v>
          </cell>
          <cell r="M51">
            <v>55.448999999999998</v>
          </cell>
          <cell r="Q51">
            <v>65</v>
          </cell>
          <cell r="R51">
            <v>11.0898</v>
          </cell>
          <cell r="S51">
            <v>17.338600000000014</v>
          </cell>
          <cell r="T51">
            <v>25</v>
          </cell>
          <cell r="W51">
            <v>12.690851052318347</v>
          </cell>
          <cell r="X51">
            <v>10.436527259283306</v>
          </cell>
          <cell r="Y51">
            <v>17.7332</v>
          </cell>
          <cell r="Z51">
            <v>9.904399999999999</v>
          </cell>
          <cell r="AA51">
            <v>14.145199999999999</v>
          </cell>
        </row>
        <row r="52">
          <cell r="A52" t="str">
            <v>244  Колбаса Сервелат Кремлевский, ВЕС. ПОКОМ</v>
          </cell>
          <cell r="B52" t="str">
            <v>кг</v>
          </cell>
          <cell r="D52">
            <v>74.186999999999998</v>
          </cell>
          <cell r="E52">
            <v>29.777999999999999</v>
          </cell>
          <cell r="F52">
            <v>41.119</v>
          </cell>
          <cell r="G52">
            <v>55.697000000000003</v>
          </cell>
          <cell r="I52">
            <v>55.697000000000003</v>
          </cell>
          <cell r="J52">
            <v>1</v>
          </cell>
          <cell r="M52">
            <v>41.119</v>
          </cell>
          <cell r="Q52">
            <v>16.497599999999998</v>
          </cell>
          <cell r="R52">
            <v>8.2238000000000007</v>
          </cell>
          <cell r="S52">
            <v>26.491000000000007</v>
          </cell>
          <cell r="T52">
            <v>30</v>
          </cell>
          <cell r="W52">
            <v>12.426688392227437</v>
          </cell>
          <cell r="X52">
            <v>8.7787397553442457</v>
          </cell>
          <cell r="Y52">
            <v>17.451599999999999</v>
          </cell>
          <cell r="Z52">
            <v>5.3206000000000007</v>
          </cell>
          <cell r="AA52">
            <v>9.1601999999999997</v>
          </cell>
        </row>
        <row r="53">
          <cell r="A53" t="str">
            <v>247  Сардельки Нежные, ВЕС.  ПОКОМ</v>
          </cell>
          <cell r="B53" t="str">
            <v>кг</v>
          </cell>
          <cell r="D53">
            <v>264.02499999999998</v>
          </cell>
          <cell r="F53">
            <v>98.989000000000004</v>
          </cell>
          <cell r="G53">
            <v>147.922</v>
          </cell>
          <cell r="I53">
            <v>147.922</v>
          </cell>
          <cell r="J53">
            <v>1</v>
          </cell>
          <cell r="M53">
            <v>98.989000000000004</v>
          </cell>
          <cell r="Q53">
            <v>0</v>
          </cell>
          <cell r="R53">
            <v>19.797800000000002</v>
          </cell>
          <cell r="S53">
            <v>89.65160000000003</v>
          </cell>
          <cell r="T53">
            <v>100</v>
          </cell>
          <cell r="W53">
            <v>12.522704542929011</v>
          </cell>
          <cell r="X53">
            <v>7.4716382628372839</v>
          </cell>
          <cell r="Y53">
            <v>26.894200000000001</v>
          </cell>
          <cell r="Z53">
            <v>14.851599999999999</v>
          </cell>
          <cell r="AA53">
            <v>3.1754000000000002</v>
          </cell>
        </row>
        <row r="54">
          <cell r="A54" t="str">
            <v>248  Сардельки Сочные ТМ Особый рецепт,   ПОКОМ</v>
          </cell>
          <cell r="B54" t="str">
            <v>кг</v>
          </cell>
          <cell r="D54">
            <v>218.94399999999999</v>
          </cell>
          <cell r="E54">
            <v>190.607</v>
          </cell>
          <cell r="F54">
            <v>171.16200000000001</v>
          </cell>
          <cell r="G54">
            <v>191.40700000000001</v>
          </cell>
          <cell r="H54">
            <v>90.977000000000004</v>
          </cell>
          <cell r="I54">
            <v>100.43</v>
          </cell>
          <cell r="J54">
            <v>1</v>
          </cell>
          <cell r="M54">
            <v>103.238</v>
          </cell>
          <cell r="N54">
            <v>67.924000000000007</v>
          </cell>
          <cell r="Q54">
            <v>90.666499999999999</v>
          </cell>
          <cell r="R54">
            <v>20.647600000000001</v>
          </cell>
          <cell r="S54">
            <v>56.674700000000016</v>
          </cell>
          <cell r="T54">
            <v>65</v>
          </cell>
          <cell r="W54">
            <v>12.403209089676281</v>
          </cell>
          <cell r="X54">
            <v>9.2551434549293852</v>
          </cell>
          <cell r="Y54">
            <v>22.137</v>
          </cell>
          <cell r="Z54">
            <v>6.2683999999999971</v>
          </cell>
          <cell r="AA54">
            <v>28.413</v>
          </cell>
        </row>
        <row r="55">
          <cell r="A55" t="str">
            <v>250  Сардельки стародворские с говядиной в обол. NDX, ВЕС. ПОКОМ</v>
          </cell>
          <cell r="B55" t="str">
            <v>кг</v>
          </cell>
          <cell r="D55">
            <v>794.55</v>
          </cell>
          <cell r="E55">
            <v>179.251</v>
          </cell>
          <cell r="F55">
            <v>359.786</v>
          </cell>
          <cell r="G55">
            <v>467.19600000000003</v>
          </cell>
          <cell r="I55">
            <v>467.19600000000003</v>
          </cell>
          <cell r="J55">
            <v>1</v>
          </cell>
          <cell r="M55">
            <v>359.786</v>
          </cell>
          <cell r="Q55">
            <v>97.308100000000024</v>
          </cell>
          <cell r="R55">
            <v>71.9572</v>
          </cell>
          <cell r="S55">
            <v>298.98229999999995</v>
          </cell>
          <cell r="T55">
            <v>320</v>
          </cell>
          <cell r="W55">
            <v>12.292086128976671</v>
          </cell>
          <cell r="X55">
            <v>7.8449981377819054</v>
          </cell>
          <cell r="Y55">
            <v>92.735600000000005</v>
          </cell>
          <cell r="Z55">
            <v>80.727400000000003</v>
          </cell>
          <cell r="AA55">
            <v>74.429200000000009</v>
          </cell>
        </row>
        <row r="56">
          <cell r="A56" t="str">
            <v>253  Сосиски Ганноверские   ПОКОМ</v>
          </cell>
          <cell r="B56" t="str">
            <v>кг</v>
          </cell>
          <cell r="D56">
            <v>214.53299999999999</v>
          </cell>
          <cell r="G56">
            <v>214.53299999999999</v>
          </cell>
          <cell r="I56">
            <v>214.53299999999999</v>
          </cell>
          <cell r="J56">
            <v>1</v>
          </cell>
          <cell r="M56">
            <v>0</v>
          </cell>
          <cell r="Q56">
            <v>0</v>
          </cell>
          <cell r="R56">
            <v>0</v>
          </cell>
          <cell r="T56">
            <v>0</v>
          </cell>
          <cell r="W56" t="e">
            <v>#DIV/0!</v>
          </cell>
          <cell r="X56" t="e">
            <v>#DIV/0!</v>
          </cell>
          <cell r="Y56">
            <v>21.461000000000002</v>
          </cell>
          <cell r="Z56">
            <v>11.424200000000001</v>
          </cell>
          <cell r="AA56">
            <v>10.072199999999999</v>
          </cell>
        </row>
        <row r="57">
          <cell r="A57" t="str">
            <v>254  Сосиски Датские, ВЕС, ТМ КОЛБАСНЫЙ СТАНДАРТ ПОКОМ</v>
          </cell>
          <cell r="B57" t="str">
            <v>кг</v>
          </cell>
          <cell r="E57">
            <v>219.143</v>
          </cell>
          <cell r="G57">
            <v>219.143</v>
          </cell>
          <cell r="I57">
            <v>219.143</v>
          </cell>
          <cell r="J57">
            <v>0</v>
          </cell>
          <cell r="M57">
            <v>0</v>
          </cell>
          <cell r="R57">
            <v>0</v>
          </cell>
          <cell r="T57">
            <v>0</v>
          </cell>
          <cell r="W57" t="e">
            <v>#DIV/0!</v>
          </cell>
          <cell r="X57" t="e">
            <v>#DIV/0!</v>
          </cell>
          <cell r="Y57">
            <v>0</v>
          </cell>
          <cell r="Z57">
            <v>0</v>
          </cell>
          <cell r="AA57">
            <v>0</v>
          </cell>
        </row>
        <row r="58">
          <cell r="A58" t="str">
            <v>255  Сосиски Молочные для завтрака ТМ Особый рецепт, п/а МГС, ВЕС, ТМ Стародворье  ПОКОМ</v>
          </cell>
          <cell r="B58" t="str">
            <v>кг</v>
          </cell>
          <cell r="D58">
            <v>1890.606</v>
          </cell>
          <cell r="E58">
            <v>727.64400000000001</v>
          </cell>
          <cell r="F58">
            <v>1296.979</v>
          </cell>
          <cell r="G58">
            <v>948.98299999999995</v>
          </cell>
          <cell r="I58">
            <v>948.98299999999995</v>
          </cell>
          <cell r="J58">
            <v>1</v>
          </cell>
          <cell r="M58">
            <v>1296.979</v>
          </cell>
          <cell r="Q58">
            <v>384.2183</v>
          </cell>
          <cell r="R58">
            <v>259.39580000000001</v>
          </cell>
          <cell r="T58">
            <v>0</v>
          </cell>
          <cell r="W58">
            <v>5.1396410427616788</v>
          </cell>
          <cell r="X58">
            <v>5.1396410427616788</v>
          </cell>
          <cell r="Y58">
            <v>391.11060000000003</v>
          </cell>
          <cell r="Z58">
            <v>351.57220000000001</v>
          </cell>
          <cell r="AA58">
            <v>216.7706</v>
          </cell>
        </row>
        <row r="59">
          <cell r="A59" t="str">
            <v>257  Сосиски Молочные оригинальные ТМ Особый рецепт, ВЕС.   ПОКОМ</v>
          </cell>
          <cell r="B59" t="str">
            <v>кг</v>
          </cell>
          <cell r="E59">
            <v>31.497</v>
          </cell>
          <cell r="G59">
            <v>31.497</v>
          </cell>
          <cell r="I59">
            <v>31.497</v>
          </cell>
          <cell r="J59">
            <v>1</v>
          </cell>
          <cell r="M59">
            <v>0</v>
          </cell>
          <cell r="Q59">
            <v>25</v>
          </cell>
          <cell r="R59">
            <v>0</v>
          </cell>
          <cell r="T59">
            <v>0</v>
          </cell>
          <cell r="W59" t="e">
            <v>#DIV/0!</v>
          </cell>
          <cell r="X59" t="e">
            <v>#DIV/0!</v>
          </cell>
          <cell r="Y59">
            <v>8.0366</v>
          </cell>
          <cell r="Z59">
            <v>-7.8E-2</v>
          </cell>
          <cell r="AA59">
            <v>0</v>
          </cell>
        </row>
        <row r="60">
          <cell r="A60" t="str">
            <v>265  Колбаса Балыкбургская, ВЕС, ТМ Баварушка  ПОКОМ</v>
          </cell>
          <cell r="B60" t="str">
            <v>кг</v>
          </cell>
          <cell r="E60">
            <v>15.587999999999999</v>
          </cell>
          <cell r="G60">
            <v>15.587999999999999</v>
          </cell>
          <cell r="I60">
            <v>15.587999999999999</v>
          </cell>
          <cell r="J60">
            <v>0</v>
          </cell>
          <cell r="M60">
            <v>0</v>
          </cell>
          <cell r="Q60">
            <v>0</v>
          </cell>
          <cell r="R60">
            <v>0</v>
          </cell>
          <cell r="T60">
            <v>0</v>
          </cell>
          <cell r="W60" t="e">
            <v>#DIV/0!</v>
          </cell>
          <cell r="X60" t="e">
            <v>#DIV/0!</v>
          </cell>
          <cell r="Y60">
            <v>3.5646</v>
          </cell>
          <cell r="Z60">
            <v>4.0255999999999998</v>
          </cell>
          <cell r="AA60">
            <v>1.1492</v>
          </cell>
        </row>
        <row r="61">
          <cell r="A61" t="str">
            <v>266  Колбаса Филейбургская с сочным окороком, ВЕС, ТМ Баварушка  ПОКОМ</v>
          </cell>
          <cell r="B61" t="str">
            <v>кг</v>
          </cell>
          <cell r="D61">
            <v>171.4</v>
          </cell>
          <cell r="E61">
            <v>17.02</v>
          </cell>
          <cell r="F61">
            <v>97.409000000000006</v>
          </cell>
          <cell r="G61">
            <v>55.968000000000004</v>
          </cell>
          <cell r="I61">
            <v>55.968000000000004</v>
          </cell>
          <cell r="J61">
            <v>1</v>
          </cell>
          <cell r="M61">
            <v>97.409000000000006</v>
          </cell>
          <cell r="Q61">
            <v>12</v>
          </cell>
          <cell r="R61">
            <v>19.4818</v>
          </cell>
          <cell r="T61">
            <v>0</v>
          </cell>
          <cell r="W61">
            <v>3.4887946698970325</v>
          </cell>
          <cell r="X61">
            <v>3.4887946698970325</v>
          </cell>
          <cell r="Y61">
            <v>33.156199999999998</v>
          </cell>
          <cell r="Z61">
            <v>17.468600000000002</v>
          </cell>
          <cell r="AA61">
            <v>13.487399999999999</v>
          </cell>
        </row>
        <row r="62">
          <cell r="A62" t="str">
            <v>267  Колбаса Салями Филейбургская зернистая, оболочка фиброуз, ВЕС, ТМ Баварушка  ПОКОМ</v>
          </cell>
          <cell r="B62" t="str">
            <v>кг</v>
          </cell>
          <cell r="D62">
            <v>168.01599999999999</v>
          </cell>
          <cell r="F62">
            <v>49.081000000000003</v>
          </cell>
          <cell r="G62">
            <v>105.98</v>
          </cell>
          <cell r="I62">
            <v>105.98</v>
          </cell>
          <cell r="J62">
            <v>1</v>
          </cell>
          <cell r="M62">
            <v>49.081000000000003</v>
          </cell>
          <cell r="Q62">
            <v>0</v>
          </cell>
          <cell r="R62">
            <v>9.8162000000000003</v>
          </cell>
          <cell r="S62">
            <v>11.814399999999992</v>
          </cell>
          <cell r="T62">
            <v>15</v>
          </cell>
          <cell r="W62">
            <v>12.324524765184083</v>
          </cell>
          <cell r="X62">
            <v>10.796438540372039</v>
          </cell>
          <cell r="Y62">
            <v>21.046399999999998</v>
          </cell>
          <cell r="Z62">
            <v>9.3154000000000003</v>
          </cell>
          <cell r="AA62">
            <v>9.0096000000000007</v>
          </cell>
        </row>
        <row r="63">
          <cell r="A63" t="str">
            <v>272  Колбаса Сервелат Филедворский, фиброуз, в/у 0,35 кг срез,  ПОКОМ</v>
          </cell>
          <cell r="B63" t="str">
            <v>шт</v>
          </cell>
          <cell r="D63">
            <v>113</v>
          </cell>
          <cell r="E63">
            <v>60</v>
          </cell>
          <cell r="F63">
            <v>61</v>
          </cell>
          <cell r="G63">
            <v>96</v>
          </cell>
          <cell r="I63">
            <v>96</v>
          </cell>
          <cell r="J63">
            <v>0.35</v>
          </cell>
          <cell r="M63">
            <v>61</v>
          </cell>
          <cell r="Q63">
            <v>42.300000000000011</v>
          </cell>
          <cell r="R63">
            <v>12.2</v>
          </cell>
          <cell r="S63">
            <v>8.0999999999999659</v>
          </cell>
          <cell r="T63">
            <v>10</v>
          </cell>
          <cell r="W63">
            <v>12.155737704918035</v>
          </cell>
          <cell r="X63">
            <v>11.336065573770494</v>
          </cell>
          <cell r="Y63">
            <v>20.2</v>
          </cell>
          <cell r="Z63">
            <v>14.6</v>
          </cell>
          <cell r="AA63">
            <v>16.600000000000001</v>
          </cell>
        </row>
        <row r="64">
          <cell r="A64" t="str">
            <v>273  Сосиски Сочинки с сочной грудинкой, МГС 0.4кг,   ПОКОМ</v>
          </cell>
          <cell r="B64" t="str">
            <v>шт</v>
          </cell>
          <cell r="C64" t="str">
            <v>Окт</v>
          </cell>
          <cell r="D64">
            <v>314</v>
          </cell>
          <cell r="E64">
            <v>450</v>
          </cell>
          <cell r="F64">
            <v>169</v>
          </cell>
          <cell r="G64">
            <v>439</v>
          </cell>
          <cell r="I64">
            <v>439</v>
          </cell>
          <cell r="J64">
            <v>0.4</v>
          </cell>
          <cell r="M64">
            <v>169</v>
          </cell>
          <cell r="Q64">
            <v>444.1</v>
          </cell>
          <cell r="R64">
            <v>33.799999999999997</v>
          </cell>
          <cell r="T64">
            <v>0</v>
          </cell>
          <cell r="W64">
            <v>26.127218934911244</v>
          </cell>
          <cell r="X64">
            <v>26.127218934911244</v>
          </cell>
          <cell r="Y64">
            <v>160.96300000000002</v>
          </cell>
          <cell r="Z64">
            <v>99.4</v>
          </cell>
          <cell r="AA64">
            <v>148.6</v>
          </cell>
        </row>
        <row r="65">
          <cell r="A65" t="str">
            <v>276  Колбаса Сливушка ТМ Вязанка в оболочке полиамид 0,45 кг  ПОКОМ</v>
          </cell>
          <cell r="B65" t="str">
            <v>шт</v>
          </cell>
          <cell r="D65">
            <v>46</v>
          </cell>
          <cell r="F65">
            <v>21</v>
          </cell>
          <cell r="G65">
            <v>8</v>
          </cell>
          <cell r="I65">
            <v>8</v>
          </cell>
          <cell r="J65">
            <v>0.45</v>
          </cell>
          <cell r="M65">
            <v>21</v>
          </cell>
          <cell r="Q65">
            <v>50</v>
          </cell>
          <cell r="R65">
            <v>4.2</v>
          </cell>
          <cell r="T65">
            <v>0</v>
          </cell>
          <cell r="W65">
            <v>13.809523809523808</v>
          </cell>
          <cell r="X65">
            <v>13.809523809523808</v>
          </cell>
          <cell r="Y65">
            <v>4</v>
          </cell>
          <cell r="Z65">
            <v>5.4</v>
          </cell>
          <cell r="AA65">
            <v>7.6</v>
          </cell>
        </row>
        <row r="66">
          <cell r="A66" t="str">
            <v>283  Сосиски Сочинки, ВЕС, ТМ Стародворье ПОКОМ</v>
          </cell>
          <cell r="B66" t="str">
            <v>кг</v>
          </cell>
          <cell r="D66">
            <v>380.23700000000002</v>
          </cell>
          <cell r="E66">
            <v>272.97800000000001</v>
          </cell>
          <cell r="F66">
            <v>102.10899999999999</v>
          </cell>
          <cell r="G66">
            <v>465.39400000000001</v>
          </cell>
          <cell r="I66">
            <v>465.39400000000001</v>
          </cell>
          <cell r="J66">
            <v>1</v>
          </cell>
          <cell r="M66">
            <v>102.10899999999999</v>
          </cell>
          <cell r="Q66">
            <v>264.71350000000001</v>
          </cell>
          <cell r="R66">
            <v>20.421799999999998</v>
          </cell>
          <cell r="T66">
            <v>0</v>
          </cell>
          <cell r="W66">
            <v>35.751378428933798</v>
          </cell>
          <cell r="X66">
            <v>35.751378428933798</v>
          </cell>
          <cell r="Y66">
            <v>82.814599999999999</v>
          </cell>
          <cell r="Z66">
            <v>59.610400000000006</v>
          </cell>
          <cell r="AA66">
            <v>82.253200000000007</v>
          </cell>
        </row>
        <row r="67">
          <cell r="A67" t="str">
            <v>296  Колбаса Мясорубская с рубленой грудинкой 0,35кг срез ТМ Стародворье  ПОКОМ</v>
          </cell>
          <cell r="B67" t="str">
            <v>шт</v>
          </cell>
          <cell r="D67">
            <v>114</v>
          </cell>
          <cell r="E67">
            <v>42</v>
          </cell>
          <cell r="F67">
            <v>74</v>
          </cell>
          <cell r="G67">
            <v>64</v>
          </cell>
          <cell r="I67">
            <v>64</v>
          </cell>
          <cell r="J67">
            <v>0.35</v>
          </cell>
          <cell r="M67">
            <v>74</v>
          </cell>
          <cell r="Q67">
            <v>25</v>
          </cell>
          <cell r="R67">
            <v>14.8</v>
          </cell>
          <cell r="S67">
            <v>73.800000000000011</v>
          </cell>
          <cell r="T67">
            <v>100</v>
          </cell>
          <cell r="W67">
            <v>12.77027027027027</v>
          </cell>
          <cell r="X67">
            <v>6.0135135135135132</v>
          </cell>
          <cell r="Y67">
            <v>15.2</v>
          </cell>
          <cell r="Z67">
            <v>1.2</v>
          </cell>
          <cell r="AA67">
            <v>13</v>
          </cell>
        </row>
        <row r="68">
          <cell r="A68" t="str">
            <v>301  Сосиски Сочинки по-баварски с сыром,  0.4кг, ТМ Стародворье  ПОКОМ</v>
          </cell>
          <cell r="B68" t="str">
            <v>шт</v>
          </cell>
          <cell r="C68" t="str">
            <v>Окт</v>
          </cell>
          <cell r="D68">
            <v>747</v>
          </cell>
          <cell r="E68">
            <v>490</v>
          </cell>
          <cell r="F68">
            <v>459</v>
          </cell>
          <cell r="G68">
            <v>688</v>
          </cell>
          <cell r="H68">
            <v>150</v>
          </cell>
          <cell r="I68">
            <v>538</v>
          </cell>
          <cell r="J68">
            <v>0.4</v>
          </cell>
          <cell r="M68">
            <v>21</v>
          </cell>
          <cell r="N68">
            <v>438</v>
          </cell>
          <cell r="Q68">
            <v>265</v>
          </cell>
          <cell r="R68">
            <v>4.2</v>
          </cell>
          <cell r="T68">
            <v>0</v>
          </cell>
          <cell r="W68">
            <v>191.19047619047618</v>
          </cell>
          <cell r="X68">
            <v>191.19047619047618</v>
          </cell>
          <cell r="Y68">
            <v>146.80000000000001</v>
          </cell>
          <cell r="Z68">
            <v>105.2</v>
          </cell>
          <cell r="AA68">
            <v>82.2</v>
          </cell>
        </row>
        <row r="69">
          <cell r="A69" t="str">
            <v>302  Сосиски Сочинки по-баварски,  0.4кг, ТМ Стародворье  ПОКОМ</v>
          </cell>
          <cell r="B69" t="str">
            <v>шт</v>
          </cell>
          <cell r="C69" t="str">
            <v>Окт</v>
          </cell>
          <cell r="D69">
            <v>1540</v>
          </cell>
          <cell r="E69">
            <v>888</v>
          </cell>
          <cell r="F69">
            <v>1131</v>
          </cell>
          <cell r="G69">
            <v>895</v>
          </cell>
          <cell r="H69">
            <v>420</v>
          </cell>
          <cell r="I69">
            <v>475</v>
          </cell>
          <cell r="J69">
            <v>0.4</v>
          </cell>
          <cell r="M69">
            <v>579</v>
          </cell>
          <cell r="N69">
            <v>552</v>
          </cell>
          <cell r="Q69">
            <v>465</v>
          </cell>
          <cell r="R69">
            <v>115.8</v>
          </cell>
          <cell r="S69">
            <v>102.20000000000005</v>
          </cell>
          <cell r="T69">
            <v>110</v>
          </cell>
          <cell r="W69">
            <v>9.0673575129533681</v>
          </cell>
          <cell r="X69">
            <v>8.1174438687392065</v>
          </cell>
          <cell r="Y69">
            <v>226</v>
          </cell>
          <cell r="Z69">
            <v>190.8</v>
          </cell>
          <cell r="AA69">
            <v>151.19999999999999</v>
          </cell>
        </row>
        <row r="70">
          <cell r="A70" t="str">
            <v>309  Сосиски Сочинки с сыром 0,4 кг ТМ Стародворье  ПОКОМ</v>
          </cell>
          <cell r="B70" t="str">
            <v>шт</v>
          </cell>
          <cell r="D70">
            <v>84</v>
          </cell>
          <cell r="E70">
            <v>192</v>
          </cell>
          <cell r="F70">
            <v>84</v>
          </cell>
          <cell r="G70">
            <v>182</v>
          </cell>
          <cell r="H70">
            <v>192</v>
          </cell>
          <cell r="I70">
            <v>-10</v>
          </cell>
          <cell r="J70">
            <v>0</v>
          </cell>
          <cell r="M70">
            <v>0</v>
          </cell>
          <cell r="N70">
            <v>84</v>
          </cell>
          <cell r="Q70">
            <v>0</v>
          </cell>
          <cell r="R70">
            <v>0</v>
          </cell>
          <cell r="T70">
            <v>0</v>
          </cell>
          <cell r="W70" t="e">
            <v>#DIV/0!</v>
          </cell>
          <cell r="X70" t="e">
            <v>#DIV/0!</v>
          </cell>
          <cell r="Y70">
            <v>0</v>
          </cell>
          <cell r="Z70">
            <v>0</v>
          </cell>
          <cell r="AA70">
            <v>2</v>
          </cell>
        </row>
        <row r="71">
          <cell r="A71" t="str">
            <v>312  Ветчина Филейская ТМ Вязанка ТС Столичная ВЕС  ПОКОМ</v>
          </cell>
          <cell r="B71" t="str">
            <v>кг</v>
          </cell>
          <cell r="C71" t="str">
            <v>Окт</v>
          </cell>
          <cell r="J71">
            <v>1</v>
          </cell>
          <cell r="M71">
            <v>0</v>
          </cell>
          <cell r="Q71">
            <v>0</v>
          </cell>
          <cell r="R71">
            <v>0</v>
          </cell>
          <cell r="T71">
            <v>0</v>
          </cell>
          <cell r="W71" t="e">
            <v>#DIV/0!</v>
          </cell>
          <cell r="X71" t="e">
            <v>#DIV/0!</v>
          </cell>
          <cell r="Y71">
            <v>25.1646</v>
          </cell>
          <cell r="Z71">
            <v>12.034800000000001</v>
          </cell>
          <cell r="AA71">
            <v>7.1227999999999998</v>
          </cell>
        </row>
        <row r="72">
          <cell r="A72" t="str">
            <v>313 Колбаса вареная Молокуша ТМ Вязанка в оболочке полиамид. ВЕС  ПОКОМ</v>
          </cell>
          <cell r="B72" t="str">
            <v>кг</v>
          </cell>
          <cell r="C72" t="str">
            <v>Окт</v>
          </cell>
          <cell r="D72">
            <v>597.10500000000002</v>
          </cell>
          <cell r="E72">
            <v>64.260000000000005</v>
          </cell>
          <cell r="F72">
            <v>284.27100000000002</v>
          </cell>
          <cell r="G72">
            <v>225.19499999999999</v>
          </cell>
          <cell r="I72">
            <v>225.19499999999999</v>
          </cell>
          <cell r="J72">
            <v>1</v>
          </cell>
          <cell r="M72">
            <v>284.27100000000002</v>
          </cell>
          <cell r="Q72">
            <v>44.438999999999965</v>
          </cell>
          <cell r="R72">
            <v>56.854200000000006</v>
          </cell>
          <cell r="S72">
            <v>128.3454000000001</v>
          </cell>
          <cell r="T72">
            <v>130</v>
          </cell>
          <cell r="W72">
            <v>7.0291025113360126</v>
          </cell>
          <cell r="X72">
            <v>4.7425520014352491</v>
          </cell>
          <cell r="Y72">
            <v>118.29220000000001</v>
          </cell>
          <cell r="Z72">
            <v>75.572199999999995</v>
          </cell>
          <cell r="AA72">
            <v>48.418999999999997</v>
          </cell>
        </row>
        <row r="73">
          <cell r="A73" t="str">
            <v>314 Колбаса вареная Филейская ТМ Вязанка ТС Классическая в оболочке полиамид.  ПОКОМ</v>
          </cell>
          <cell r="B73" t="str">
            <v>кг</v>
          </cell>
          <cell r="C73" t="str">
            <v>Окт</v>
          </cell>
          <cell r="D73">
            <v>1460.7470000000001</v>
          </cell>
          <cell r="F73">
            <v>105.613</v>
          </cell>
          <cell r="G73">
            <v>1206.1890000000001</v>
          </cell>
          <cell r="I73">
            <v>1206.1890000000001</v>
          </cell>
          <cell r="J73">
            <v>1</v>
          </cell>
          <cell r="M73">
            <v>105.613</v>
          </cell>
          <cell r="Q73">
            <v>0</v>
          </cell>
          <cell r="R73">
            <v>21.122599999999998</v>
          </cell>
          <cell r="T73">
            <v>0</v>
          </cell>
          <cell r="W73">
            <v>57.104191718822499</v>
          </cell>
          <cell r="X73">
            <v>57.104191718822499</v>
          </cell>
          <cell r="Y73">
            <v>33.095999999999997</v>
          </cell>
          <cell r="Z73">
            <v>15.440799999999999</v>
          </cell>
          <cell r="AA73">
            <v>37.9726</v>
          </cell>
        </row>
        <row r="74">
          <cell r="A74" t="str">
            <v>315 Колбаса Нежная ТМ Зареченские ТС Зареченские продукты в оболочкНТУ.  изделие вар  ПОКОМ</v>
          </cell>
          <cell r="B74" t="str">
            <v>кг</v>
          </cell>
          <cell r="D74">
            <v>-4.4829999999999997</v>
          </cell>
          <cell r="E74">
            <v>256.60300000000001</v>
          </cell>
          <cell r="I74">
            <v>0</v>
          </cell>
          <cell r="J74">
            <v>1</v>
          </cell>
          <cell r="M74">
            <v>0</v>
          </cell>
          <cell r="Q74">
            <v>0</v>
          </cell>
          <cell r="R74">
            <v>0</v>
          </cell>
          <cell r="T74">
            <v>0</v>
          </cell>
          <cell r="W74" t="e">
            <v>#DIV/0!</v>
          </cell>
          <cell r="X74" t="e">
            <v>#DIV/0!</v>
          </cell>
          <cell r="Y74">
            <v>38.384799999999998</v>
          </cell>
          <cell r="Z74">
            <v>22.673999999999999</v>
          </cell>
          <cell r="AA74">
            <v>2.4175999999999997</v>
          </cell>
        </row>
        <row r="75">
          <cell r="A75" t="str">
            <v>318 Сосиски Датские ТМ Зареченские колбасы ТС Зареченские п полиамид в модифициров  ПОКОМ</v>
          </cell>
          <cell r="B75" t="str">
            <v>кг</v>
          </cell>
          <cell r="D75">
            <v>372.75599999999997</v>
          </cell>
          <cell r="F75">
            <v>289.30200000000002</v>
          </cell>
          <cell r="G75">
            <v>12.097</v>
          </cell>
          <cell r="I75">
            <v>12.097</v>
          </cell>
          <cell r="J75">
            <v>1</v>
          </cell>
          <cell r="M75">
            <v>289.30200000000002</v>
          </cell>
          <cell r="Q75">
            <v>213.15600000000001</v>
          </cell>
          <cell r="R75">
            <v>57.860400000000006</v>
          </cell>
          <cell r="S75">
            <v>179.76980000000003</v>
          </cell>
          <cell r="T75">
            <v>200</v>
          </cell>
          <cell r="W75">
            <v>7.3496380944480162</v>
          </cell>
          <cell r="X75">
            <v>3.8930425645173554</v>
          </cell>
          <cell r="Y75">
            <v>95.882199999999997</v>
          </cell>
          <cell r="Z75">
            <v>39.223200000000006</v>
          </cell>
          <cell r="AA75">
            <v>72.637</v>
          </cell>
        </row>
        <row r="76">
          <cell r="A76" t="str">
            <v>320  Сосиски Сочинки с сочным окороком 0,4 кг ТМ Стародворье  ПОКОМ</v>
          </cell>
          <cell r="B76" t="str">
            <v>шт</v>
          </cell>
          <cell r="C76" t="str">
            <v>Окт</v>
          </cell>
          <cell r="E76">
            <v>150</v>
          </cell>
          <cell r="G76">
            <v>150</v>
          </cell>
          <cell r="I76">
            <v>150</v>
          </cell>
          <cell r="J76">
            <v>0.4</v>
          </cell>
          <cell r="M76">
            <v>0</v>
          </cell>
          <cell r="Q76">
            <v>75</v>
          </cell>
          <cell r="R76">
            <v>0</v>
          </cell>
          <cell r="T76">
            <v>0</v>
          </cell>
          <cell r="W76" t="e">
            <v>#DIV/0!</v>
          </cell>
          <cell r="X76" t="e">
            <v>#DIV/0!</v>
          </cell>
          <cell r="Y76">
            <v>46</v>
          </cell>
          <cell r="Z76">
            <v>37.799999999999997</v>
          </cell>
          <cell r="AA76">
            <v>0</v>
          </cell>
          <cell r="AB76" t="str">
            <v>акция/вывод</v>
          </cell>
        </row>
        <row r="77">
          <cell r="A77" t="str">
            <v>325 Колбаса Сервелат Мясорубский ТМ Стародворье с мелкорубленным окороком 0,35 кг  ПОКОМ</v>
          </cell>
          <cell r="B77" t="str">
            <v>шт</v>
          </cell>
          <cell r="D77">
            <v>121</v>
          </cell>
          <cell r="E77">
            <v>12</v>
          </cell>
          <cell r="F77">
            <v>1</v>
          </cell>
          <cell r="G77">
            <v>117</v>
          </cell>
          <cell r="I77">
            <v>117</v>
          </cell>
          <cell r="J77">
            <v>0.35</v>
          </cell>
          <cell r="M77">
            <v>1</v>
          </cell>
          <cell r="Q77">
            <v>0</v>
          </cell>
          <cell r="R77">
            <v>0.2</v>
          </cell>
          <cell r="T77">
            <v>0</v>
          </cell>
          <cell r="W77">
            <v>585</v>
          </cell>
          <cell r="X77">
            <v>585</v>
          </cell>
          <cell r="Y77">
            <v>5.4</v>
          </cell>
          <cell r="Z77">
            <v>7.4</v>
          </cell>
          <cell r="AA77">
            <v>9.4</v>
          </cell>
        </row>
        <row r="78">
          <cell r="A78" t="str">
            <v>340 Ветчина Запекуша с сочным окороком ТМ Стародворские колбасы ТС Вязанка в обо 0,42 кг. ПОКОМ</v>
          </cell>
          <cell r="B78" t="str">
            <v>шт</v>
          </cell>
          <cell r="D78">
            <v>120</v>
          </cell>
          <cell r="F78">
            <v>120</v>
          </cell>
          <cell r="G78">
            <v>-3</v>
          </cell>
          <cell r="I78">
            <v>-3</v>
          </cell>
          <cell r="J78">
            <v>0</v>
          </cell>
          <cell r="M78">
            <v>0</v>
          </cell>
          <cell r="N78">
            <v>120</v>
          </cell>
          <cell r="Q78">
            <v>0</v>
          </cell>
          <cell r="R78">
            <v>0</v>
          </cell>
          <cell r="T78">
            <v>0</v>
          </cell>
          <cell r="W78" t="e">
            <v>#DIV/0!</v>
          </cell>
          <cell r="X78" t="e">
            <v>#DIV/0!</v>
          </cell>
          <cell r="Y78">
            <v>0</v>
          </cell>
          <cell r="Z78">
            <v>0</v>
          </cell>
          <cell r="AA78">
            <v>0.6</v>
          </cell>
        </row>
        <row r="79">
          <cell r="A79" t="str">
            <v>343 Колбаса Докторская оригинальная ТМ Особый рецепт в оболочке полиамид 0,4 кг.  ПОКОМ</v>
          </cell>
          <cell r="B79" t="str">
            <v>шт</v>
          </cell>
          <cell r="D79">
            <v>369</v>
          </cell>
          <cell r="E79">
            <v>310</v>
          </cell>
          <cell r="F79">
            <v>351</v>
          </cell>
          <cell r="G79">
            <v>328</v>
          </cell>
          <cell r="H79">
            <v>310</v>
          </cell>
          <cell r="I79">
            <v>18</v>
          </cell>
          <cell r="J79">
            <v>0</v>
          </cell>
          <cell r="M79">
            <v>1</v>
          </cell>
          <cell r="N79">
            <v>350</v>
          </cell>
          <cell r="Q79">
            <v>0</v>
          </cell>
          <cell r="R79">
            <v>0.2</v>
          </cell>
          <cell r="T79">
            <v>0</v>
          </cell>
          <cell r="W79">
            <v>90</v>
          </cell>
          <cell r="X79">
            <v>90</v>
          </cell>
          <cell r="Y79">
            <v>0.6</v>
          </cell>
          <cell r="Z79">
            <v>0</v>
          </cell>
          <cell r="AA79">
            <v>0.2</v>
          </cell>
        </row>
        <row r="80">
          <cell r="A80" t="str">
            <v>344 Колбаса Салями Финская ТМ Стародворски колбасы ТС Вязанка в оболочке фиброуз в вак 0,35 кг ПОКОМ</v>
          </cell>
          <cell r="B80" t="str">
            <v>шт</v>
          </cell>
          <cell r="D80">
            <v>160</v>
          </cell>
          <cell r="F80">
            <v>160</v>
          </cell>
          <cell r="I80">
            <v>0</v>
          </cell>
          <cell r="J80">
            <v>0</v>
          </cell>
          <cell r="M80">
            <v>0</v>
          </cell>
          <cell r="N80">
            <v>160</v>
          </cell>
          <cell r="Q80">
            <v>0</v>
          </cell>
          <cell r="R80">
            <v>0</v>
          </cell>
          <cell r="T80">
            <v>0</v>
          </cell>
          <cell r="W80" t="e">
            <v>#DIV/0!</v>
          </cell>
          <cell r="X80" t="e">
            <v>#DIV/0!</v>
          </cell>
          <cell r="Y80">
            <v>0</v>
          </cell>
          <cell r="Z80">
            <v>0</v>
          </cell>
          <cell r="AA80">
            <v>0</v>
          </cell>
        </row>
        <row r="81">
          <cell r="A81" t="str">
            <v>346 Колбаса Сервелат Филейбургский с копченой грудинкой ТМ Баварушка в оболов/у 0,35 кг срез  ПОКОМ</v>
          </cell>
          <cell r="B81" t="str">
            <v>шт</v>
          </cell>
          <cell r="D81">
            <v>150</v>
          </cell>
          <cell r="E81">
            <v>150</v>
          </cell>
          <cell r="F81">
            <v>154</v>
          </cell>
          <cell r="G81">
            <v>142</v>
          </cell>
          <cell r="H81">
            <v>150</v>
          </cell>
          <cell r="I81">
            <v>-8</v>
          </cell>
          <cell r="J81">
            <v>0</v>
          </cell>
          <cell r="M81">
            <v>4</v>
          </cell>
          <cell r="N81">
            <v>150</v>
          </cell>
          <cell r="Q81">
            <v>0</v>
          </cell>
          <cell r="R81">
            <v>0.8</v>
          </cell>
          <cell r="T81">
            <v>0</v>
          </cell>
          <cell r="W81">
            <v>-10</v>
          </cell>
          <cell r="X81">
            <v>-10</v>
          </cell>
          <cell r="Y81">
            <v>0</v>
          </cell>
          <cell r="Z81">
            <v>0</v>
          </cell>
          <cell r="AA81">
            <v>0.6</v>
          </cell>
        </row>
        <row r="82">
          <cell r="A82" t="str">
            <v>347 Паштет печеночный со сливочным маслом ТМ Стародворье ламистер 0,1 кг. Консервы   ПОКОМ</v>
          </cell>
          <cell r="B82" t="str">
            <v>шт</v>
          </cell>
          <cell r="D82">
            <v>220</v>
          </cell>
          <cell r="E82">
            <v>1500</v>
          </cell>
          <cell r="F82">
            <v>220</v>
          </cell>
          <cell r="G82">
            <v>1500</v>
          </cell>
          <cell r="H82">
            <v>1500</v>
          </cell>
          <cell r="I82">
            <v>0</v>
          </cell>
          <cell r="J82">
            <v>0</v>
          </cell>
          <cell r="M82">
            <v>0</v>
          </cell>
          <cell r="N82">
            <v>220</v>
          </cell>
          <cell r="Q82">
            <v>0</v>
          </cell>
          <cell r="R82">
            <v>0</v>
          </cell>
          <cell r="T82">
            <v>0</v>
          </cell>
          <cell r="W82" t="e">
            <v>#DIV/0!</v>
          </cell>
          <cell r="X82" t="e">
            <v>#DIV/0!</v>
          </cell>
          <cell r="Y82">
            <v>0</v>
          </cell>
          <cell r="Z82">
            <v>0</v>
          </cell>
          <cell r="AA82">
            <v>0</v>
          </cell>
        </row>
        <row r="83">
          <cell r="A83" t="str">
            <v>348 Сосиски Баварские с сыром ТМ Стародворье в оболочке айпил в мод газовой среде 0,42 кг.  ПОКОМ</v>
          </cell>
          <cell r="B83" t="str">
            <v>шт</v>
          </cell>
          <cell r="D83">
            <v>24</v>
          </cell>
          <cell r="F83">
            <v>6</v>
          </cell>
          <cell r="G83">
            <v>18</v>
          </cell>
          <cell r="I83">
            <v>18</v>
          </cell>
          <cell r="J83">
            <v>0</v>
          </cell>
          <cell r="M83">
            <v>6</v>
          </cell>
          <cell r="Q83">
            <v>0</v>
          </cell>
          <cell r="R83">
            <v>1.2</v>
          </cell>
          <cell r="T83">
            <v>0</v>
          </cell>
          <cell r="W83">
            <v>15</v>
          </cell>
          <cell r="X83">
            <v>15</v>
          </cell>
          <cell r="Y83">
            <v>0</v>
          </cell>
          <cell r="Z83">
            <v>0</v>
          </cell>
          <cell r="AA83">
            <v>0</v>
          </cell>
        </row>
        <row r="84">
          <cell r="A84" t="str">
            <v>350 Сосиски Молокуши миникушай ТМ Вязанка в оболочке амицел в модифиц газовой среде 0,45 кг  Поком</v>
          </cell>
          <cell r="B84" t="str">
            <v>шт</v>
          </cell>
          <cell r="D84">
            <v>455</v>
          </cell>
          <cell r="E84">
            <v>324</v>
          </cell>
          <cell r="F84">
            <v>286</v>
          </cell>
          <cell r="G84">
            <v>491</v>
          </cell>
          <cell r="H84">
            <v>324</v>
          </cell>
          <cell r="I84">
            <v>167</v>
          </cell>
          <cell r="J84">
            <v>0</v>
          </cell>
          <cell r="M84">
            <v>-2</v>
          </cell>
          <cell r="N84">
            <v>288</v>
          </cell>
          <cell r="Q84">
            <v>0</v>
          </cell>
          <cell r="R84">
            <v>-0.4</v>
          </cell>
          <cell r="T84">
            <v>0</v>
          </cell>
          <cell r="W84">
            <v>-417.5</v>
          </cell>
          <cell r="X84">
            <v>-417.5</v>
          </cell>
          <cell r="Y84">
            <v>27.2</v>
          </cell>
          <cell r="Z84">
            <v>32.4</v>
          </cell>
          <cell r="AA84">
            <v>-1.4</v>
          </cell>
        </row>
        <row r="85">
          <cell r="A85" t="str">
            <v>351 Сосиски Филейбургские с грудкой ТМ Баварушка в оболо амицел в моди газовой среде 0,33 кг  Поком</v>
          </cell>
          <cell r="B85" t="str">
            <v>шт</v>
          </cell>
          <cell r="D85">
            <v>114</v>
          </cell>
          <cell r="E85">
            <v>120</v>
          </cell>
          <cell r="F85">
            <v>117</v>
          </cell>
          <cell r="G85">
            <v>117</v>
          </cell>
          <cell r="H85">
            <v>120</v>
          </cell>
          <cell r="I85">
            <v>-3</v>
          </cell>
          <cell r="J85">
            <v>0</v>
          </cell>
          <cell r="M85">
            <v>3</v>
          </cell>
          <cell r="N85">
            <v>114</v>
          </cell>
          <cell r="Q85">
            <v>0</v>
          </cell>
          <cell r="R85">
            <v>0.6</v>
          </cell>
          <cell r="T85">
            <v>0</v>
          </cell>
          <cell r="W85">
            <v>-5</v>
          </cell>
          <cell r="X85">
            <v>-5</v>
          </cell>
          <cell r="Y85">
            <v>0</v>
          </cell>
          <cell r="Z85">
            <v>0</v>
          </cell>
          <cell r="AA85">
            <v>0</v>
          </cell>
        </row>
        <row r="86">
          <cell r="A86" t="str">
            <v>352  Сардельки Сочинки с сыром 0,4 кг ТМ Стародворье   ПОКОМ</v>
          </cell>
          <cell r="B86" t="str">
            <v>шт</v>
          </cell>
          <cell r="C86" t="str">
            <v>Окт</v>
          </cell>
          <cell r="D86">
            <v>720</v>
          </cell>
          <cell r="E86">
            <v>222</v>
          </cell>
          <cell r="F86">
            <v>508</v>
          </cell>
          <cell r="G86">
            <v>378</v>
          </cell>
          <cell r="H86">
            <v>222</v>
          </cell>
          <cell r="I86">
            <v>156</v>
          </cell>
          <cell r="J86">
            <v>0.4</v>
          </cell>
          <cell r="M86">
            <v>112</v>
          </cell>
          <cell r="N86">
            <v>396</v>
          </cell>
          <cell r="Q86">
            <v>0</v>
          </cell>
          <cell r="R86">
            <v>22.4</v>
          </cell>
          <cell r="S86">
            <v>68</v>
          </cell>
          <cell r="T86">
            <v>75</v>
          </cell>
          <cell r="W86">
            <v>10.3125</v>
          </cell>
          <cell r="X86">
            <v>6.9642857142857144</v>
          </cell>
          <cell r="Y86">
            <v>56</v>
          </cell>
          <cell r="Z86">
            <v>0</v>
          </cell>
          <cell r="AA86">
            <v>11.2</v>
          </cell>
          <cell r="AB86" t="str">
            <v>акция/вывод</v>
          </cell>
        </row>
        <row r="87">
          <cell r="A87" t="str">
            <v>355 Сос Молочные для завтрака ОР полиамид мгс 0,4 кг НД СК  ПОКОМ</v>
          </cell>
          <cell r="B87" t="str">
            <v>шт</v>
          </cell>
          <cell r="D87">
            <v>366</v>
          </cell>
          <cell r="E87">
            <v>120</v>
          </cell>
          <cell r="F87">
            <v>366</v>
          </cell>
          <cell r="G87">
            <v>120</v>
          </cell>
          <cell r="H87">
            <v>120</v>
          </cell>
          <cell r="I87">
            <v>0</v>
          </cell>
          <cell r="J87">
            <v>0</v>
          </cell>
          <cell r="M87">
            <v>0</v>
          </cell>
          <cell r="N87">
            <v>366</v>
          </cell>
          <cell r="Q87">
            <v>0</v>
          </cell>
          <cell r="R87">
            <v>0</v>
          </cell>
          <cell r="T87">
            <v>0</v>
          </cell>
          <cell r="W87" t="e">
            <v>#DIV/0!</v>
          </cell>
          <cell r="X87" t="e">
            <v>#DIV/0!</v>
          </cell>
          <cell r="Y87">
            <v>0</v>
          </cell>
          <cell r="Z87">
            <v>0</v>
          </cell>
          <cell r="AA87">
            <v>0</v>
          </cell>
        </row>
        <row r="88">
          <cell r="A88" t="str">
            <v>358 Колбаса Сервелат Мясорубский ТМ Стародворье с мелкорубленным окороком в вак упак  ПОКОМ</v>
          </cell>
          <cell r="B88" t="str">
            <v>кг</v>
          </cell>
          <cell r="D88">
            <v>22.207999999999998</v>
          </cell>
          <cell r="G88">
            <v>22.207999999999998</v>
          </cell>
          <cell r="I88">
            <v>22.207999999999998</v>
          </cell>
          <cell r="J88">
            <v>1</v>
          </cell>
          <cell r="M88">
            <v>0</v>
          </cell>
          <cell r="Q88">
            <v>0</v>
          </cell>
          <cell r="R88">
            <v>0</v>
          </cell>
          <cell r="T88">
            <v>0</v>
          </cell>
          <cell r="W88" t="e">
            <v>#DIV/0!</v>
          </cell>
          <cell r="X88" t="e">
            <v>#DIV/0!</v>
          </cell>
          <cell r="Y88">
            <v>2.4386000000000001</v>
          </cell>
          <cell r="Z88">
            <v>1.2916000000000001</v>
          </cell>
          <cell r="AA88">
            <v>1.7234000000000003</v>
          </cell>
        </row>
        <row r="89">
          <cell r="A89" t="str">
            <v>360 Колбаса варено-копченая  Сервелат Левантский ТМ Особый Рецепт  0,35 кг  ПОКОМ</v>
          </cell>
          <cell r="B89" t="str">
            <v>шт</v>
          </cell>
          <cell r="D89">
            <v>16</v>
          </cell>
          <cell r="F89">
            <v>8</v>
          </cell>
          <cell r="G89">
            <v>8</v>
          </cell>
          <cell r="I89">
            <v>8</v>
          </cell>
          <cell r="J89">
            <v>0.35</v>
          </cell>
          <cell r="M89">
            <v>8</v>
          </cell>
          <cell r="Q89">
            <v>0</v>
          </cell>
          <cell r="R89">
            <v>1.6</v>
          </cell>
          <cell r="S89">
            <v>11.200000000000003</v>
          </cell>
          <cell r="T89">
            <v>15</v>
          </cell>
          <cell r="W89">
            <v>14.375</v>
          </cell>
          <cell r="X89">
            <v>5</v>
          </cell>
          <cell r="Y89">
            <v>3.2</v>
          </cell>
          <cell r="Z89">
            <v>0</v>
          </cell>
          <cell r="AA89">
            <v>0</v>
          </cell>
        </row>
        <row r="90">
          <cell r="A90" t="str">
            <v>361 Колбаса Салями Филейбургская зернистая ТМ Баварушка в оболочке  в вак 0.28кг ПОКОМ</v>
          </cell>
          <cell r="B90" t="str">
            <v>шт</v>
          </cell>
          <cell r="D90">
            <v>77</v>
          </cell>
          <cell r="E90">
            <v>12</v>
          </cell>
          <cell r="F90">
            <v>29</v>
          </cell>
          <cell r="G90">
            <v>49</v>
          </cell>
          <cell r="I90">
            <v>49</v>
          </cell>
          <cell r="J90">
            <v>0.28000000000000003</v>
          </cell>
          <cell r="M90">
            <v>29</v>
          </cell>
          <cell r="Q90">
            <v>8</v>
          </cell>
          <cell r="R90">
            <v>5.8</v>
          </cell>
          <cell r="S90">
            <v>12.599999999999994</v>
          </cell>
          <cell r="T90">
            <v>15</v>
          </cell>
          <cell r="W90">
            <v>12.413793103448276</v>
          </cell>
          <cell r="X90">
            <v>9.8275862068965516</v>
          </cell>
          <cell r="Y90">
            <v>10.8</v>
          </cell>
          <cell r="Z90">
            <v>6.4</v>
          </cell>
          <cell r="AA90">
            <v>6.4</v>
          </cell>
        </row>
        <row r="91">
          <cell r="A91" t="str">
            <v>363 Сардельки Филейские Вязанка ТМ Вязанка в обол NDX  ПОКОМ</v>
          </cell>
          <cell r="B91" t="str">
            <v>кг</v>
          </cell>
          <cell r="D91">
            <v>173.06100000000001</v>
          </cell>
          <cell r="E91">
            <v>104.399</v>
          </cell>
          <cell r="F91">
            <v>99.224999999999994</v>
          </cell>
          <cell r="G91">
            <v>113.267</v>
          </cell>
          <cell r="I91">
            <v>113.267</v>
          </cell>
          <cell r="J91">
            <v>1</v>
          </cell>
          <cell r="M91">
            <v>99.224999999999994</v>
          </cell>
          <cell r="Q91">
            <v>91.280699999999982</v>
          </cell>
          <cell r="R91">
            <v>19.844999999999999</v>
          </cell>
          <cell r="S91">
            <v>33.592300000000009</v>
          </cell>
          <cell r="T91">
            <v>35</v>
          </cell>
          <cell r="W91">
            <v>12.070934744268076</v>
          </cell>
          <cell r="X91">
            <v>10.307266313932979</v>
          </cell>
          <cell r="Y91">
            <v>42.916000000000004</v>
          </cell>
          <cell r="Z91">
            <v>2.0175999999999998</v>
          </cell>
          <cell r="AA91">
            <v>31.735599999999998</v>
          </cell>
        </row>
        <row r="92">
          <cell r="A92" t="str">
            <v>364 Колбаса Сервелат Филейбургский с копченой грудинкой ТМ Баварушка  в/у 0,28 кг  ПОКОМ</v>
          </cell>
          <cell r="B92" t="str">
            <v>шт</v>
          </cell>
          <cell r="D92">
            <v>61</v>
          </cell>
          <cell r="E92">
            <v>48</v>
          </cell>
          <cell r="F92">
            <v>31</v>
          </cell>
          <cell r="G92">
            <v>63</v>
          </cell>
          <cell r="I92">
            <v>63</v>
          </cell>
          <cell r="J92">
            <v>0.28000000000000003</v>
          </cell>
          <cell r="M92">
            <v>31</v>
          </cell>
          <cell r="Q92">
            <v>46.399999999999991</v>
          </cell>
          <cell r="R92">
            <v>6.2</v>
          </cell>
          <cell r="T92">
            <v>0</v>
          </cell>
          <cell r="W92">
            <v>17.64516129032258</v>
          </cell>
          <cell r="X92">
            <v>17.64516129032258</v>
          </cell>
          <cell r="Y92">
            <v>13.6</v>
          </cell>
          <cell r="Z92">
            <v>6.8</v>
          </cell>
          <cell r="AA92">
            <v>15.2</v>
          </cell>
        </row>
        <row r="93">
          <cell r="A93" t="str">
            <v>369 Колбаса Сливушка ТМ Вязанка в оболочке полиамид вес.  ПОКОМ</v>
          </cell>
          <cell r="B93" t="str">
            <v>кг</v>
          </cell>
          <cell r="C93" t="str">
            <v>Окт</v>
          </cell>
          <cell r="J93">
            <v>1</v>
          </cell>
          <cell r="M93">
            <v>0</v>
          </cell>
          <cell r="Q93">
            <v>0</v>
          </cell>
          <cell r="R93">
            <v>0</v>
          </cell>
          <cell r="T93">
            <v>0</v>
          </cell>
          <cell r="W93" t="e">
            <v>#DIV/0!</v>
          </cell>
          <cell r="X93" t="e">
            <v>#DIV/0!</v>
          </cell>
          <cell r="Y93">
            <v>28.676400000000001</v>
          </cell>
          <cell r="Z93">
            <v>19.520199999999999</v>
          </cell>
          <cell r="AA93">
            <v>9.117799999999999</v>
          </cell>
          <cell r="AB93" t="str">
            <v>акция/вывод</v>
          </cell>
        </row>
        <row r="94">
          <cell r="A94" t="str">
            <v>370 Ветчина Сливушка с индейкой ТМ Вязанка в оболочке полиамид.</v>
          </cell>
          <cell r="B94" t="str">
            <v>кг</v>
          </cell>
          <cell r="C94" t="str">
            <v>Окт</v>
          </cell>
          <cell r="J94">
            <v>1</v>
          </cell>
          <cell r="M94">
            <v>0</v>
          </cell>
          <cell r="Q94">
            <v>0</v>
          </cell>
          <cell r="R94">
            <v>0</v>
          </cell>
          <cell r="T94">
            <v>0</v>
          </cell>
          <cell r="W94" t="e">
            <v>#DIV/0!</v>
          </cell>
          <cell r="X94" t="e">
            <v>#DIV/0!</v>
          </cell>
          <cell r="Y94">
            <v>18.6418</v>
          </cell>
          <cell r="Z94">
            <v>2.7481999999999998</v>
          </cell>
          <cell r="AA94">
            <v>1.9170000000000003</v>
          </cell>
          <cell r="AB94" t="str">
            <v>акция/вывод</v>
          </cell>
        </row>
        <row r="95">
          <cell r="A95" t="str">
            <v>371  Сосиски Сочинки Молочные 0,4 кг ТМ Стародворье  ПОКОМ</v>
          </cell>
          <cell r="B95" t="str">
            <v>шт</v>
          </cell>
          <cell r="C95" t="str">
            <v>Окт</v>
          </cell>
          <cell r="E95">
            <v>150</v>
          </cell>
          <cell r="F95">
            <v>-1</v>
          </cell>
          <cell r="G95">
            <v>150</v>
          </cell>
          <cell r="I95">
            <v>150</v>
          </cell>
          <cell r="J95">
            <v>0.4</v>
          </cell>
          <cell r="M95">
            <v>-1</v>
          </cell>
          <cell r="Q95">
            <v>150</v>
          </cell>
          <cell r="R95">
            <v>-0.2</v>
          </cell>
          <cell r="T95">
            <v>0</v>
          </cell>
          <cell r="W95">
            <v>-1500</v>
          </cell>
          <cell r="X95">
            <v>-1500</v>
          </cell>
          <cell r="Y95">
            <v>75.8</v>
          </cell>
          <cell r="Z95">
            <v>81.599999999999994</v>
          </cell>
          <cell r="AA95">
            <v>11</v>
          </cell>
          <cell r="AB95" t="str">
            <v>акция/вывод</v>
          </cell>
        </row>
        <row r="96">
          <cell r="A96" t="str">
            <v>372  Сосиски Сочинки Сливочные 0,4 кг ТМ Стародворье  ПОКОМ</v>
          </cell>
          <cell r="B96" t="str">
            <v>шт</v>
          </cell>
          <cell r="C96" t="str">
            <v>Окт</v>
          </cell>
          <cell r="E96">
            <v>97</v>
          </cell>
          <cell r="F96">
            <v>27</v>
          </cell>
          <cell r="G96">
            <v>70</v>
          </cell>
          <cell r="I96">
            <v>70</v>
          </cell>
          <cell r="J96">
            <v>0.4</v>
          </cell>
          <cell r="M96">
            <v>27</v>
          </cell>
          <cell r="Q96">
            <v>52.099999999999994</v>
          </cell>
          <cell r="R96">
            <v>5.4</v>
          </cell>
          <cell r="T96">
            <v>0</v>
          </cell>
          <cell r="W96">
            <v>22.611111111111107</v>
          </cell>
          <cell r="X96">
            <v>22.611111111111107</v>
          </cell>
          <cell r="Y96">
            <v>76.2</v>
          </cell>
          <cell r="Z96">
            <v>70.599999999999994</v>
          </cell>
          <cell r="AA96">
            <v>18.399999999999999</v>
          </cell>
          <cell r="AB96" t="str">
            <v>акция/вывод</v>
          </cell>
        </row>
        <row r="97">
          <cell r="A97" t="str">
            <v>373 Ветчины «Филейская» Фикс.вес 0,45 Вектор ТМ «Вязанка»  Поком</v>
          </cell>
          <cell r="B97" t="str">
            <v>шт</v>
          </cell>
          <cell r="D97">
            <v>144</v>
          </cell>
          <cell r="E97">
            <v>102</v>
          </cell>
          <cell r="F97">
            <v>144</v>
          </cell>
          <cell r="G97">
            <v>102</v>
          </cell>
          <cell r="H97">
            <v>30</v>
          </cell>
          <cell r="I97">
            <v>72</v>
          </cell>
          <cell r="J97">
            <v>0</v>
          </cell>
          <cell r="M97">
            <v>0</v>
          </cell>
          <cell r="N97">
            <v>144</v>
          </cell>
          <cell r="Q97">
            <v>0</v>
          </cell>
          <cell r="R97">
            <v>0</v>
          </cell>
          <cell r="T97">
            <v>0</v>
          </cell>
          <cell r="W97" t="e">
            <v>#DIV/0!</v>
          </cell>
          <cell r="X97" t="e">
            <v>#DIV/0!</v>
          </cell>
          <cell r="Y97">
            <v>0</v>
          </cell>
          <cell r="Z97">
            <v>0</v>
          </cell>
          <cell r="AA97">
            <v>0</v>
          </cell>
        </row>
        <row r="98">
          <cell r="A98" t="str">
            <v>374  Сосиски Сочинки с сыром ф/в 0,3 кг п/а ТМ "Стародворье"  Поком</v>
          </cell>
          <cell r="B98" t="str">
            <v>шт</v>
          </cell>
          <cell r="D98">
            <v>282</v>
          </cell>
          <cell r="E98">
            <v>102</v>
          </cell>
          <cell r="F98">
            <v>282</v>
          </cell>
          <cell r="G98">
            <v>102</v>
          </cell>
          <cell r="H98">
            <v>102</v>
          </cell>
          <cell r="I98">
            <v>0</v>
          </cell>
          <cell r="J98">
            <v>0</v>
          </cell>
          <cell r="M98">
            <v>0</v>
          </cell>
          <cell r="N98">
            <v>282</v>
          </cell>
          <cell r="Q98">
            <v>0</v>
          </cell>
          <cell r="R98">
            <v>0</v>
          </cell>
          <cell r="T98">
            <v>0</v>
          </cell>
          <cell r="W98" t="e">
            <v>#DIV/0!</v>
          </cell>
          <cell r="X98" t="e">
            <v>#DIV/0!</v>
          </cell>
          <cell r="Y98">
            <v>0</v>
          </cell>
          <cell r="Z98">
            <v>0</v>
          </cell>
          <cell r="AA98">
            <v>0</v>
          </cell>
        </row>
        <row r="99">
          <cell r="A99" t="str">
            <v>375  Сосиски Сочинки по-баварски Бавария Фикс.вес 0,84 П/а мгс Стародворье</v>
          </cell>
          <cell r="B99" t="str">
            <v>шт</v>
          </cell>
          <cell r="D99">
            <v>220</v>
          </cell>
          <cell r="E99">
            <v>100</v>
          </cell>
          <cell r="F99">
            <v>220</v>
          </cell>
          <cell r="G99">
            <v>100</v>
          </cell>
          <cell r="H99">
            <v>100</v>
          </cell>
          <cell r="I99">
            <v>0</v>
          </cell>
          <cell r="J99">
            <v>0</v>
          </cell>
          <cell r="M99">
            <v>0</v>
          </cell>
          <cell r="N99">
            <v>220</v>
          </cell>
          <cell r="Q99">
            <v>0</v>
          </cell>
          <cell r="R99">
            <v>0</v>
          </cell>
          <cell r="T99">
            <v>0</v>
          </cell>
          <cell r="W99" t="e">
            <v>#DIV/0!</v>
          </cell>
          <cell r="X99" t="e">
            <v>#DIV/0!</v>
          </cell>
          <cell r="Y99">
            <v>0</v>
          </cell>
          <cell r="Z99">
            <v>0</v>
          </cell>
          <cell r="AA99">
            <v>0</v>
          </cell>
        </row>
        <row r="100">
          <cell r="A100" t="str">
            <v>376  Сардельки Сочинки с сочным окороком ТМ Стародворье полиамид мгс ф/в 0,4 кг СК3</v>
          </cell>
          <cell r="B100" t="str">
            <v>шт</v>
          </cell>
          <cell r="D100">
            <v>408</v>
          </cell>
          <cell r="E100">
            <v>180</v>
          </cell>
          <cell r="F100">
            <v>409</v>
          </cell>
          <cell r="G100">
            <v>179</v>
          </cell>
          <cell r="H100">
            <v>180</v>
          </cell>
          <cell r="I100">
            <v>-1</v>
          </cell>
          <cell r="J100">
            <v>0</v>
          </cell>
          <cell r="M100">
            <v>1</v>
          </cell>
          <cell r="N100">
            <v>408</v>
          </cell>
          <cell r="Q100">
            <v>0</v>
          </cell>
          <cell r="R100">
            <v>0.2</v>
          </cell>
          <cell r="T100">
            <v>0</v>
          </cell>
          <cell r="W100">
            <v>-5</v>
          </cell>
          <cell r="X100">
            <v>-5</v>
          </cell>
          <cell r="Y100">
            <v>0</v>
          </cell>
          <cell r="Z100">
            <v>0</v>
          </cell>
          <cell r="AA100">
            <v>0</v>
          </cell>
        </row>
        <row r="101">
          <cell r="A101" t="str">
            <v>377  Сосиски Сочинки по-баварски с сыром ТМ Стародворье полиамид мгс ф/в 0,84 кг СК3</v>
          </cell>
          <cell r="B101" t="str">
            <v>шт</v>
          </cell>
          <cell r="D101">
            <v>220</v>
          </cell>
          <cell r="E101">
            <v>80</v>
          </cell>
          <cell r="F101">
            <v>220</v>
          </cell>
          <cell r="G101">
            <v>80</v>
          </cell>
          <cell r="H101">
            <v>80</v>
          </cell>
          <cell r="I101">
            <v>0</v>
          </cell>
          <cell r="J101">
            <v>0</v>
          </cell>
          <cell r="M101">
            <v>0</v>
          </cell>
          <cell r="N101">
            <v>220</v>
          </cell>
          <cell r="Q101">
            <v>0</v>
          </cell>
          <cell r="R101">
            <v>0</v>
          </cell>
          <cell r="T101">
            <v>0</v>
          </cell>
          <cell r="W101" t="e">
            <v>#DIV/0!</v>
          </cell>
          <cell r="X101" t="e">
            <v>#DIV/0!</v>
          </cell>
          <cell r="Y101">
            <v>0</v>
          </cell>
          <cell r="Z101">
            <v>0</v>
          </cell>
          <cell r="AA101">
            <v>0</v>
          </cell>
        </row>
        <row r="102">
          <cell r="A102" t="str">
            <v>383 Колбаса Сочинка по-европейски с сочной грудиной ТМ Стародворье в оболочке фиброуз в ва  Поком</v>
          </cell>
          <cell r="B102" t="str">
            <v>кг</v>
          </cell>
          <cell r="D102">
            <v>123.08799999999999</v>
          </cell>
          <cell r="E102">
            <v>73.498000000000005</v>
          </cell>
          <cell r="F102">
            <v>67.039000000000001</v>
          </cell>
          <cell r="G102">
            <v>74.561000000000007</v>
          </cell>
          <cell r="I102">
            <v>74.561000000000007</v>
          </cell>
          <cell r="J102">
            <v>1</v>
          </cell>
          <cell r="M102">
            <v>67.039000000000001</v>
          </cell>
          <cell r="Q102">
            <v>65.445800000000006</v>
          </cell>
          <cell r="R102">
            <v>13.4078</v>
          </cell>
          <cell r="S102">
            <v>20.88679999999998</v>
          </cell>
          <cell r="T102">
            <v>25</v>
          </cell>
          <cell r="W102">
            <v>12.306776652396366</v>
          </cell>
          <cell r="X102">
            <v>10.442190366801414</v>
          </cell>
          <cell r="Y102">
            <v>13.685400000000001</v>
          </cell>
          <cell r="Z102">
            <v>13.700200000000001</v>
          </cell>
          <cell r="AA102">
            <v>22.110400000000002</v>
          </cell>
        </row>
        <row r="103">
          <cell r="A103" t="str">
            <v>384  Колбаса Сочинка по-фински с сочным окороком ТМ Стародворье в оболочке фиброуз в ва  Поком</v>
          </cell>
          <cell r="B103" t="str">
            <v>кг</v>
          </cell>
          <cell r="D103">
            <v>78.474000000000004</v>
          </cell>
          <cell r="E103">
            <v>49.363999999999997</v>
          </cell>
          <cell r="F103">
            <v>50.271999999999998</v>
          </cell>
          <cell r="G103">
            <v>49.688000000000002</v>
          </cell>
          <cell r="I103">
            <v>49.688000000000002</v>
          </cell>
          <cell r="J103">
            <v>1</v>
          </cell>
          <cell r="M103">
            <v>50.271999999999998</v>
          </cell>
          <cell r="Q103">
            <v>46.476100000000002</v>
          </cell>
          <cell r="R103">
            <v>10.054399999999999</v>
          </cell>
          <cell r="S103">
            <v>24.48869999999998</v>
          </cell>
          <cell r="T103">
            <v>25</v>
          </cell>
          <cell r="W103">
            <v>12.050853357733928</v>
          </cell>
          <cell r="X103">
            <v>9.5643797740292822</v>
          </cell>
          <cell r="Y103">
            <v>14.5602</v>
          </cell>
          <cell r="Z103">
            <v>8.9931999999999999</v>
          </cell>
          <cell r="AA103">
            <v>15.9498</v>
          </cell>
        </row>
        <row r="104">
          <cell r="A104" t="str">
            <v>388 Колбаски Филейбургские ТМ Баварушка с филе сочного окорока копченые в оболоч 0,28 кг ПОКОМ</v>
          </cell>
          <cell r="B104" t="str">
            <v>шт</v>
          </cell>
          <cell r="D104">
            <v>57</v>
          </cell>
          <cell r="F104">
            <v>28</v>
          </cell>
          <cell r="G104">
            <v>26</v>
          </cell>
          <cell r="I104">
            <v>26</v>
          </cell>
          <cell r="J104">
            <v>0</v>
          </cell>
          <cell r="M104">
            <v>28</v>
          </cell>
          <cell r="Q104">
            <v>0</v>
          </cell>
          <cell r="R104">
            <v>5.6</v>
          </cell>
          <cell r="T104">
            <v>0</v>
          </cell>
          <cell r="W104">
            <v>4.6428571428571432</v>
          </cell>
          <cell r="X104">
            <v>4.6428571428571432</v>
          </cell>
          <cell r="Y104">
            <v>0</v>
          </cell>
          <cell r="Z104">
            <v>0</v>
          </cell>
          <cell r="AA104">
            <v>1.4</v>
          </cell>
        </row>
        <row r="105">
          <cell r="A105" t="str">
            <v>389 Колбаса вареная Мусульманская Халяль ТМ Вязанка Халяль оболочка вектор 0,4 кг АК.  Поком</v>
          </cell>
          <cell r="B105" t="str">
            <v>шт</v>
          </cell>
          <cell r="D105">
            <v>152</v>
          </cell>
          <cell r="F105">
            <v>103</v>
          </cell>
          <cell r="G105">
            <v>49</v>
          </cell>
          <cell r="I105">
            <v>49</v>
          </cell>
          <cell r="J105">
            <v>0.4</v>
          </cell>
          <cell r="M105">
            <v>103</v>
          </cell>
          <cell r="Q105">
            <v>0</v>
          </cell>
          <cell r="R105">
            <v>20.6</v>
          </cell>
          <cell r="S105">
            <v>136.4</v>
          </cell>
          <cell r="T105">
            <v>160</v>
          </cell>
          <cell r="W105">
            <v>10.145631067961164</v>
          </cell>
          <cell r="X105">
            <v>2.378640776699029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 t="str">
            <v>390 Сосиски Восточные Халяль ТМ Вязанка в оболочке полиамид в вакуумной упаковке 0,33 кг  Поком</v>
          </cell>
          <cell r="B106" t="str">
            <v>шт</v>
          </cell>
          <cell r="D106">
            <v>152</v>
          </cell>
          <cell r="F106">
            <v>151</v>
          </cell>
          <cell r="G106">
            <v>1</v>
          </cell>
          <cell r="I106">
            <v>1</v>
          </cell>
          <cell r="J106">
            <v>0.33</v>
          </cell>
          <cell r="M106">
            <v>151</v>
          </cell>
          <cell r="Q106">
            <v>0</v>
          </cell>
          <cell r="R106">
            <v>30.2</v>
          </cell>
          <cell r="S106">
            <v>210.4</v>
          </cell>
          <cell r="T106">
            <v>230</v>
          </cell>
          <cell r="W106">
            <v>7.6490066225165565</v>
          </cell>
          <cell r="X106">
            <v>3.3112582781456956E-2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  <cell r="D107">
            <v>-308</v>
          </cell>
          <cell r="E107">
            <v>463</v>
          </cell>
          <cell r="F107">
            <v>87</v>
          </cell>
          <cell r="G107">
            <v>-8</v>
          </cell>
          <cell r="I107">
            <v>-8</v>
          </cell>
          <cell r="J107">
            <v>0</v>
          </cell>
          <cell r="M107">
            <v>87</v>
          </cell>
          <cell r="Q107">
            <v>0</v>
          </cell>
          <cell r="R107">
            <v>17.399999999999999</v>
          </cell>
          <cell r="T107">
            <v>0</v>
          </cell>
          <cell r="W107">
            <v>-0.45977011494252878</v>
          </cell>
          <cell r="X107">
            <v>-0.45977011494252878</v>
          </cell>
          <cell r="Y107">
            <v>64.2</v>
          </cell>
          <cell r="Z107">
            <v>15.4</v>
          </cell>
          <cell r="AA107">
            <v>34</v>
          </cell>
        </row>
        <row r="108">
          <cell r="A108" t="str">
            <v>БОНУС_225  Колбаса Дугушка со шпиком, ВЕС, ТМ Стародворье   ПОКОМ</v>
          </cell>
          <cell r="B108" t="str">
            <v>кг</v>
          </cell>
          <cell r="D108">
            <v>-377.18900000000002</v>
          </cell>
          <cell r="E108">
            <v>377.18900000000002</v>
          </cell>
          <cell r="I108">
            <v>0</v>
          </cell>
          <cell r="J108">
            <v>0</v>
          </cell>
          <cell r="M108">
            <v>0</v>
          </cell>
          <cell r="Q108">
            <v>0</v>
          </cell>
          <cell r="R108">
            <v>0</v>
          </cell>
          <cell r="T108">
            <v>0</v>
          </cell>
          <cell r="W108" t="e">
            <v>#DIV/0!</v>
          </cell>
          <cell r="X108" t="e">
            <v>#DIV/0!</v>
          </cell>
          <cell r="Y108">
            <v>107.752</v>
          </cell>
          <cell r="Z108">
            <v>32.005000000000003</v>
          </cell>
          <cell r="AA108">
            <v>0</v>
          </cell>
        </row>
        <row r="109">
          <cell r="A109" t="str">
            <v>БОНУС_229  Колбаса Молочная Дугушка, в/у, ВЕС, ТМ Стародворье   ПОКОМ</v>
          </cell>
          <cell r="B109" t="str">
            <v>кг</v>
          </cell>
          <cell r="D109">
            <v>-206.524</v>
          </cell>
          <cell r="E109">
            <v>475.05799999999999</v>
          </cell>
          <cell r="F109">
            <v>336.15899999999999</v>
          </cell>
          <cell r="G109">
            <v>-150.99</v>
          </cell>
          <cell r="I109">
            <v>-150.99</v>
          </cell>
          <cell r="J109">
            <v>0</v>
          </cell>
          <cell r="M109">
            <v>336.15899999999999</v>
          </cell>
          <cell r="Q109">
            <v>0</v>
          </cell>
          <cell r="R109">
            <v>67.231799999999993</v>
          </cell>
          <cell r="T109">
            <v>0</v>
          </cell>
          <cell r="W109">
            <v>-2.2458122495604762</v>
          </cell>
          <cell r="X109">
            <v>-2.2458122495604762</v>
          </cell>
          <cell r="Y109">
            <v>0</v>
          </cell>
          <cell r="Z109">
            <v>0</v>
          </cell>
          <cell r="AA109">
            <v>60.080399999999997</v>
          </cell>
        </row>
        <row r="110">
          <cell r="A110" t="str">
            <v>БОНУС_314 Колбаса вареная Филейская ТМ Вязанка ТС Классическая в оболочке полиамид.  ПОКОМ</v>
          </cell>
          <cell r="B110" t="str">
            <v>кг</v>
          </cell>
          <cell r="D110">
            <v>-43.073999999999998</v>
          </cell>
          <cell r="E110">
            <v>58.057000000000002</v>
          </cell>
          <cell r="F110">
            <v>31.19</v>
          </cell>
          <cell r="G110">
            <v>-18.925000000000001</v>
          </cell>
          <cell r="I110">
            <v>-18.925000000000001</v>
          </cell>
          <cell r="J110">
            <v>0</v>
          </cell>
          <cell r="M110">
            <v>31.19</v>
          </cell>
          <cell r="Q110">
            <v>0</v>
          </cell>
          <cell r="R110">
            <v>6.2380000000000004</v>
          </cell>
          <cell r="T110">
            <v>0</v>
          </cell>
          <cell r="W110">
            <v>-3.0338249438922729</v>
          </cell>
          <cell r="X110">
            <v>-3.0338249438922729</v>
          </cell>
          <cell r="Y110">
            <v>8.0738000000000003</v>
          </cell>
          <cell r="Z110">
            <v>3.9752000000000001</v>
          </cell>
          <cell r="AA110">
            <v>3.2932000000000001</v>
          </cell>
        </row>
        <row r="111">
          <cell r="A111" t="str">
            <v>У_003   Колбаса Вязанка с индейкой, вектор ВЕС, ПОКОМ</v>
          </cell>
          <cell r="B111" t="str">
            <v>кг</v>
          </cell>
          <cell r="D111">
            <v>656.55200000000002</v>
          </cell>
          <cell r="F111">
            <v>38.96</v>
          </cell>
          <cell r="G111">
            <v>606.875</v>
          </cell>
          <cell r="I111">
            <v>606.875</v>
          </cell>
          <cell r="J111">
            <v>0</v>
          </cell>
          <cell r="M111">
            <v>38.96</v>
          </cell>
          <cell r="Q111">
            <v>0</v>
          </cell>
          <cell r="R111">
            <v>7.7919999999999998</v>
          </cell>
          <cell r="T111">
            <v>0</v>
          </cell>
          <cell r="W111">
            <v>77.884368583162214</v>
          </cell>
          <cell r="X111">
            <v>77.884368583162214</v>
          </cell>
          <cell r="Y111">
            <v>0</v>
          </cell>
          <cell r="Z111">
            <v>0</v>
          </cell>
          <cell r="AA111">
            <v>4.8310000000000004</v>
          </cell>
        </row>
        <row r="112">
          <cell r="A112" t="str">
            <v>У_005  Колбаса Докторская ГОСТ, Вязанка вектор,ВЕС. ПОКОМ</v>
          </cell>
          <cell r="B112" t="str">
            <v>кг</v>
          </cell>
          <cell r="D112">
            <v>-1.335</v>
          </cell>
          <cell r="E112">
            <v>1.335</v>
          </cell>
          <cell r="I112">
            <v>0</v>
          </cell>
          <cell r="J112">
            <v>0</v>
          </cell>
          <cell r="M112">
            <v>0</v>
          </cell>
          <cell r="Q112">
            <v>0</v>
          </cell>
          <cell r="R112">
            <v>0</v>
          </cell>
          <cell r="T112">
            <v>0</v>
          </cell>
          <cell r="W112" t="e">
            <v>#DIV/0!</v>
          </cell>
          <cell r="X112" t="e">
            <v>#DIV/0!</v>
          </cell>
          <cell r="Y112">
            <v>0</v>
          </cell>
          <cell r="Z112">
            <v>0</v>
          </cell>
          <cell r="AA112">
            <v>11.228</v>
          </cell>
        </row>
        <row r="113">
          <cell r="A113" t="str">
            <v>У_020  Ветчина Столичная Вязанка, вектор 0.5кг, ПОКОМ</v>
          </cell>
          <cell r="B113" t="str">
            <v>шт</v>
          </cell>
          <cell r="D113">
            <v>22</v>
          </cell>
          <cell r="F113">
            <v>1</v>
          </cell>
          <cell r="G113">
            <v>21</v>
          </cell>
          <cell r="I113">
            <v>21</v>
          </cell>
          <cell r="J113">
            <v>0</v>
          </cell>
          <cell r="M113">
            <v>1</v>
          </cell>
          <cell r="Q113">
            <v>0</v>
          </cell>
          <cell r="R113">
            <v>0.2</v>
          </cell>
          <cell r="T113">
            <v>0</v>
          </cell>
          <cell r="W113">
            <v>105</v>
          </cell>
          <cell r="X113">
            <v>105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 t="str">
            <v>У_022  Колбаса Вязанка со шпиком, вектор 0,5кг, ПОКОМ</v>
          </cell>
          <cell r="B114" t="str">
            <v>шт</v>
          </cell>
          <cell r="D114">
            <v>19</v>
          </cell>
          <cell r="F114">
            <v>2</v>
          </cell>
          <cell r="G114">
            <v>17</v>
          </cell>
          <cell r="I114">
            <v>17</v>
          </cell>
          <cell r="J114">
            <v>0</v>
          </cell>
          <cell r="M114">
            <v>2</v>
          </cell>
          <cell r="Q114">
            <v>0</v>
          </cell>
          <cell r="R114">
            <v>0.4</v>
          </cell>
          <cell r="T114">
            <v>0</v>
          </cell>
          <cell r="W114">
            <v>42.5</v>
          </cell>
          <cell r="X114">
            <v>42.5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 t="str">
            <v>У_060  Колбаса Докторская стародворская  0,5 кг,ПОКОМ</v>
          </cell>
          <cell r="B115" t="str">
            <v>шт</v>
          </cell>
          <cell r="D115">
            <v>54</v>
          </cell>
          <cell r="I115">
            <v>0</v>
          </cell>
          <cell r="J115">
            <v>0</v>
          </cell>
          <cell r="M115">
            <v>0</v>
          </cell>
          <cell r="Q115">
            <v>0</v>
          </cell>
          <cell r="R115">
            <v>0</v>
          </cell>
          <cell r="T115">
            <v>0</v>
          </cell>
          <cell r="W115" t="e">
            <v>#DIV/0!</v>
          </cell>
          <cell r="X115" t="e">
            <v>#DIV/0!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 t="str">
            <v>У_096  Сосиски Баварские,  0.42кг,ПОКОМ</v>
          </cell>
          <cell r="B116" t="str">
            <v>шт</v>
          </cell>
          <cell r="D116">
            <v>548</v>
          </cell>
          <cell r="E116">
            <v>102</v>
          </cell>
          <cell r="I116">
            <v>0</v>
          </cell>
          <cell r="J116">
            <v>0</v>
          </cell>
          <cell r="M116">
            <v>0</v>
          </cell>
          <cell r="Q116">
            <v>0</v>
          </cell>
          <cell r="R116">
            <v>0</v>
          </cell>
          <cell r="T116">
            <v>0</v>
          </cell>
          <cell r="W116" t="e">
            <v>#DIV/0!</v>
          </cell>
          <cell r="X116" t="e">
            <v>#DIV/0!</v>
          </cell>
          <cell r="Y116">
            <v>0</v>
          </cell>
          <cell r="Z116">
            <v>0</v>
          </cell>
          <cell r="AA116">
            <v>4.4000000000000004</v>
          </cell>
        </row>
        <row r="117">
          <cell r="A117" t="str">
            <v>У_255  Сосиски Молочные для завтрака ТМ Особый рецепт, п/а МГС, ВЕС, ТМ Стародворье  ПОКОМ</v>
          </cell>
          <cell r="B117" t="str">
            <v>кг</v>
          </cell>
          <cell r="D117">
            <v>464.36900000000003</v>
          </cell>
          <cell r="E117">
            <v>340.78300000000002</v>
          </cell>
          <cell r="F117">
            <v>20.495999999999999</v>
          </cell>
          <cell r="G117">
            <v>340.78300000000002</v>
          </cell>
          <cell r="I117">
            <v>340.78300000000002</v>
          </cell>
          <cell r="J117">
            <v>0</v>
          </cell>
          <cell r="M117">
            <v>20.495999999999999</v>
          </cell>
          <cell r="Q117">
            <v>0</v>
          </cell>
          <cell r="R117">
            <v>4.0991999999999997</v>
          </cell>
          <cell r="T117">
            <v>0</v>
          </cell>
          <cell r="W117">
            <v>83.134026151444189</v>
          </cell>
          <cell r="X117">
            <v>83.134026151444189</v>
          </cell>
          <cell r="Y117">
            <v>0</v>
          </cell>
          <cell r="Z117">
            <v>0</v>
          </cell>
          <cell r="AA117">
            <v>51.125799999999998</v>
          </cell>
        </row>
        <row r="118">
          <cell r="A118" t="str">
            <v>У_265  Колбаса Балыкбургская, ВЕС, ТМ Баварушка  ПОКОМ</v>
          </cell>
          <cell r="B118" t="str">
            <v>кг</v>
          </cell>
          <cell r="D118">
            <v>17.018000000000001</v>
          </cell>
          <cell r="I118">
            <v>0</v>
          </cell>
          <cell r="J118">
            <v>0</v>
          </cell>
          <cell r="M118">
            <v>0</v>
          </cell>
          <cell r="Q118">
            <v>0</v>
          </cell>
          <cell r="R118">
            <v>0</v>
          </cell>
          <cell r="T118">
            <v>0</v>
          </cell>
          <cell r="W118" t="e">
            <v>#DIV/0!</v>
          </cell>
          <cell r="X118" t="e">
            <v>#DIV/0!</v>
          </cell>
          <cell r="Y118">
            <v>0</v>
          </cell>
          <cell r="Z118">
            <v>0</v>
          </cell>
          <cell r="AA118">
            <v>1.4276</v>
          </cell>
        </row>
        <row r="119">
          <cell r="A119" t="str">
            <v>У_266  Колбаса Филейбургская с сочным окороком, ВЕС, ТМ Баварушка  ПОКОМ</v>
          </cell>
          <cell r="B119" t="str">
            <v>кг</v>
          </cell>
          <cell r="D119">
            <v>-0.72</v>
          </cell>
          <cell r="E119">
            <v>165.93199999999999</v>
          </cell>
          <cell r="F119">
            <v>77.911000000000001</v>
          </cell>
          <cell r="G119">
            <v>86.585999999999999</v>
          </cell>
          <cell r="I119">
            <v>86.585999999999999</v>
          </cell>
          <cell r="J119">
            <v>0</v>
          </cell>
          <cell r="M119">
            <v>77.911000000000001</v>
          </cell>
          <cell r="Q119">
            <v>0</v>
          </cell>
          <cell r="R119">
            <v>15.5822</v>
          </cell>
          <cell r="T119">
            <v>0</v>
          </cell>
          <cell r="W119">
            <v>5.5567249810681414</v>
          </cell>
          <cell r="X119">
            <v>5.5567249810681414</v>
          </cell>
          <cell r="Y119">
            <v>0</v>
          </cell>
          <cell r="Z119">
            <v>0</v>
          </cell>
          <cell r="AA119">
            <v>1.5728</v>
          </cell>
        </row>
        <row r="120">
          <cell r="A120" t="str">
            <v>У_301  Сосиски Сочинки по-баварски с сыром,  0.4кг, ТМ Стародворье  ПОКОМ</v>
          </cell>
          <cell r="B120" t="str">
            <v>шт</v>
          </cell>
          <cell r="D120">
            <v>70</v>
          </cell>
          <cell r="I120">
            <v>0</v>
          </cell>
          <cell r="J120">
            <v>0</v>
          </cell>
          <cell r="M120">
            <v>0</v>
          </cell>
          <cell r="Q120">
            <v>0</v>
          </cell>
          <cell r="R120">
            <v>0</v>
          </cell>
          <cell r="T120">
            <v>0</v>
          </cell>
          <cell r="W120" t="e">
            <v>#DIV/0!</v>
          </cell>
          <cell r="X120" t="e">
            <v>#DIV/0!</v>
          </cell>
          <cell r="Y120">
            <v>0</v>
          </cell>
          <cell r="Z120">
            <v>0</v>
          </cell>
          <cell r="AA120">
            <v>48.8</v>
          </cell>
        </row>
        <row r="121">
          <cell r="A121" t="str">
            <v>У_312  Ветчина Филейская ТМ Вязанка ТС Столичная ВЕС  ПОКОМ</v>
          </cell>
          <cell r="B121" t="str">
            <v>кг</v>
          </cell>
          <cell r="D121">
            <v>365.66300000000001</v>
          </cell>
          <cell r="F121">
            <v>151.81800000000001</v>
          </cell>
          <cell r="G121">
            <v>98.646000000000001</v>
          </cell>
          <cell r="I121">
            <v>98.646000000000001</v>
          </cell>
          <cell r="J121">
            <v>0</v>
          </cell>
          <cell r="M121">
            <v>151.81800000000001</v>
          </cell>
          <cell r="Q121">
            <v>0</v>
          </cell>
          <cell r="R121">
            <v>30.363600000000002</v>
          </cell>
          <cell r="T121">
            <v>0</v>
          </cell>
          <cell r="W121">
            <v>3.2488242500889219</v>
          </cell>
          <cell r="X121">
            <v>3.2488242500889219</v>
          </cell>
          <cell r="Y121">
            <v>0</v>
          </cell>
          <cell r="Z121">
            <v>0</v>
          </cell>
          <cell r="AA121">
            <v>18.8444</v>
          </cell>
        </row>
        <row r="122">
          <cell r="A122" t="str">
            <v>У_314 Колбаса вареная Филейская ТМ Вязанка ТС Классическая в оболочке полиамид.  ПОКОМ</v>
          </cell>
          <cell r="B122" t="str">
            <v>кг</v>
          </cell>
          <cell r="D122">
            <v>442.38400000000001</v>
          </cell>
          <cell r="F122">
            <v>54.987000000000002</v>
          </cell>
          <cell r="G122">
            <v>382.00400000000002</v>
          </cell>
          <cell r="I122">
            <v>382.00400000000002</v>
          </cell>
          <cell r="J122">
            <v>0</v>
          </cell>
          <cell r="M122">
            <v>54.987000000000002</v>
          </cell>
          <cell r="Q122">
            <v>0</v>
          </cell>
          <cell r="R122">
            <v>10.997400000000001</v>
          </cell>
          <cell r="T122">
            <v>0</v>
          </cell>
          <cell r="W122">
            <v>34.735846654663831</v>
          </cell>
          <cell r="X122">
            <v>34.735846654663831</v>
          </cell>
          <cell r="Y122">
            <v>0</v>
          </cell>
          <cell r="Z122">
            <v>0</v>
          </cell>
          <cell r="AA122">
            <v>27.201799999999999</v>
          </cell>
        </row>
        <row r="123">
          <cell r="A123" t="str">
            <v>У_315 Колбаса Нежная ТМ Зареченские ТС Зареченские продукты в оболочкНТУ.  изделие вар  ПОКОМ</v>
          </cell>
          <cell r="B123" t="str">
            <v>кг</v>
          </cell>
          <cell r="D123">
            <v>1185.326</v>
          </cell>
          <cell r="E123">
            <v>290.16500000000002</v>
          </cell>
          <cell r="F123">
            <v>28.567</v>
          </cell>
          <cell r="G123">
            <v>1188.8209999999999</v>
          </cell>
          <cell r="I123">
            <v>1188.8209999999999</v>
          </cell>
          <cell r="J123">
            <v>0</v>
          </cell>
          <cell r="M123">
            <v>28.567</v>
          </cell>
          <cell r="Q123">
            <v>0</v>
          </cell>
          <cell r="R123">
            <v>5.7134</v>
          </cell>
          <cell r="T123">
            <v>0</v>
          </cell>
          <cell r="W123">
            <v>208.07592676864911</v>
          </cell>
          <cell r="X123">
            <v>208.07592676864911</v>
          </cell>
          <cell r="Y123">
            <v>0</v>
          </cell>
          <cell r="Z123">
            <v>0</v>
          </cell>
          <cell r="AA123">
            <v>10.4954</v>
          </cell>
        </row>
        <row r="124">
          <cell r="A124" t="str">
            <v>У_369 Колбаса Сливушка ТМ Вязанка в оболочке полиамид вес.  ПОКОМ</v>
          </cell>
          <cell r="B124" t="str">
            <v>кг</v>
          </cell>
          <cell r="D124">
            <v>174.071</v>
          </cell>
          <cell r="F124">
            <v>160.886</v>
          </cell>
          <cell r="G124">
            <v>10.494999999999999</v>
          </cell>
          <cell r="I124">
            <v>10.494999999999999</v>
          </cell>
          <cell r="J124">
            <v>0</v>
          </cell>
          <cell r="M124">
            <v>160.886</v>
          </cell>
          <cell r="Q124">
            <v>0</v>
          </cell>
          <cell r="R124">
            <v>32.177199999999999</v>
          </cell>
          <cell r="T124">
            <v>0</v>
          </cell>
          <cell r="W124">
            <v>0.32616262446701388</v>
          </cell>
          <cell r="X124">
            <v>0.32616262446701388</v>
          </cell>
          <cell r="Y124">
            <v>0</v>
          </cell>
          <cell r="Z124">
            <v>0</v>
          </cell>
          <cell r="AA124">
            <v>9.6096000000000004</v>
          </cell>
        </row>
        <row r="125">
          <cell r="A125" t="str">
            <v>У_370 Ветчина Сливушка с индейкой ТМ Вязанка в оболочке полиамид.</v>
          </cell>
          <cell r="B125" t="str">
            <v>кг</v>
          </cell>
          <cell r="D125">
            <v>712.13199999999995</v>
          </cell>
          <cell r="F125">
            <v>100.146</v>
          </cell>
          <cell r="G125">
            <v>424.43</v>
          </cell>
          <cell r="I125">
            <v>424.43</v>
          </cell>
          <cell r="J125">
            <v>0</v>
          </cell>
          <cell r="M125">
            <v>100.146</v>
          </cell>
          <cell r="Q125">
            <v>0</v>
          </cell>
          <cell r="R125">
            <v>20.029199999999999</v>
          </cell>
          <cell r="T125">
            <v>0</v>
          </cell>
          <cell r="W125">
            <v>21.190561779801492</v>
          </cell>
          <cell r="X125">
            <v>21.190561779801492</v>
          </cell>
          <cell r="Y125">
            <v>0</v>
          </cell>
          <cell r="Z125">
            <v>0</v>
          </cell>
          <cell r="AA125">
            <v>4.9185999999999996</v>
          </cell>
        </row>
        <row r="126">
          <cell r="A126" t="str">
            <v>У_372  Сосиски Сочинки Сливочные 0,4 кг ТМ Стародворье  ПОКОМ</v>
          </cell>
          <cell r="B126" t="str">
            <v>шт</v>
          </cell>
          <cell r="D126">
            <v>45</v>
          </cell>
          <cell r="I126">
            <v>0</v>
          </cell>
          <cell r="J126">
            <v>0</v>
          </cell>
          <cell r="M126">
            <v>0</v>
          </cell>
          <cell r="Q126">
            <v>0</v>
          </cell>
          <cell r="R126">
            <v>0</v>
          </cell>
          <cell r="T126">
            <v>0</v>
          </cell>
          <cell r="W126" t="e">
            <v>#DIV/0!</v>
          </cell>
          <cell r="X126" t="e">
            <v>#DIV/0!</v>
          </cell>
          <cell r="Y126">
            <v>0</v>
          </cell>
          <cell r="Z126">
            <v>0</v>
          </cell>
          <cell r="AA126">
            <v>1.2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19.10.2023 - 25.10.2023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159</v>
          </cell>
          <cell r="F7">
            <v>318</v>
          </cell>
        </row>
        <row r="8">
          <cell r="A8" t="str">
            <v>043  Ветчина Нежная ТМ Особый рецепт, п/а, 0,4кг    ПОКОМ</v>
          </cell>
          <cell r="D8">
            <v>68</v>
          </cell>
          <cell r="F8">
            <v>170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22.95</v>
          </cell>
          <cell r="F9">
            <v>135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10.8</v>
          </cell>
          <cell r="F10">
            <v>24</v>
          </cell>
        </row>
        <row r="11">
          <cell r="A11" t="str">
            <v>059  Колбаса Докторская по-стародворски  0.5 кг, ПОКОМ</v>
          </cell>
          <cell r="D11">
            <v>110</v>
          </cell>
          <cell r="F11">
            <v>220</v>
          </cell>
        </row>
        <row r="12">
          <cell r="A12" t="str">
            <v>060  Колбаса Докторская стародворская  0,5 кг,ПОКОМ</v>
          </cell>
          <cell r="D12">
            <v>100</v>
          </cell>
          <cell r="F12">
            <v>200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61.2</v>
          </cell>
          <cell r="F13">
            <v>204</v>
          </cell>
        </row>
        <row r="14">
          <cell r="A14" t="str">
            <v>064  Колбаса Молочная Дугушка, вектор 0,4 кг, ТМ Стародворье  ПОКОМ</v>
          </cell>
          <cell r="D14">
            <v>160.80000000000001</v>
          </cell>
          <cell r="F14">
            <v>402</v>
          </cell>
        </row>
        <row r="15">
          <cell r="A15" t="str">
            <v>091  Сардельки Баварские, МГС 0.38кг, ТМ Стародворье  ПОКОМ</v>
          </cell>
          <cell r="D15">
            <v>45.6</v>
          </cell>
          <cell r="F15">
            <v>120</v>
          </cell>
        </row>
        <row r="16">
          <cell r="A16" t="str">
            <v>092  Сосиски Баварские с сыром,  0.42кг,ПОКОМ</v>
          </cell>
          <cell r="D16">
            <v>153.72</v>
          </cell>
          <cell r="F16">
            <v>366</v>
          </cell>
        </row>
        <row r="17">
          <cell r="A17" t="str">
            <v>096  Сосиски Баварские,  0.42кг,ПОКОМ</v>
          </cell>
          <cell r="D17">
            <v>63</v>
          </cell>
          <cell r="F17">
            <v>150</v>
          </cell>
        </row>
        <row r="18">
          <cell r="A18" t="str">
            <v>100  Сосиски Баварушки, 0.6кг, БАВАРУШКА ПОКОМ</v>
          </cell>
          <cell r="D18">
            <v>132</v>
          </cell>
          <cell r="F18">
            <v>220</v>
          </cell>
        </row>
        <row r="19">
          <cell r="A19" t="str">
            <v>108  Сосиски С сыром,  0.42кг,ядрена копоть ПОКОМ</v>
          </cell>
          <cell r="D19">
            <v>105.84</v>
          </cell>
          <cell r="F19">
            <v>252</v>
          </cell>
        </row>
        <row r="20">
          <cell r="A20" t="str">
            <v>114  Сосиски Филейбургские с филе сочного окорока, 0,55 кг, БАВАРУШКА ПОКОМ</v>
          </cell>
          <cell r="D20">
            <v>99</v>
          </cell>
          <cell r="F20">
            <v>180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D21">
            <v>27.3</v>
          </cell>
          <cell r="F21">
            <v>78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D22">
            <v>37.799999999999997</v>
          </cell>
          <cell r="F22">
            <v>108</v>
          </cell>
        </row>
        <row r="23">
          <cell r="A23" t="str">
            <v>118  Колбаса Сервелат Филейбургский с филе сочного окорока, в/у 0,35 кг срез, БАВАРУШКА ПОКОМ</v>
          </cell>
          <cell r="D23">
            <v>29.4</v>
          </cell>
          <cell r="F23">
            <v>84</v>
          </cell>
        </row>
        <row r="24">
          <cell r="A24" t="str">
            <v>248  Сардельки Сочные ТМ Особый рецепт,   ПОКОМ</v>
          </cell>
          <cell r="D24">
            <v>90.977000000000004</v>
          </cell>
          <cell r="F24">
            <v>90.977000000000004</v>
          </cell>
        </row>
        <row r="25">
          <cell r="A25" t="str">
            <v>301  Сосиски Сочинки по-баварски с сыром,  0.4кг, ТМ Стародворье  ПОКОМ</v>
          </cell>
          <cell r="D25">
            <v>60</v>
          </cell>
          <cell r="F25">
            <v>150</v>
          </cell>
        </row>
        <row r="26">
          <cell r="A26" t="str">
            <v>302  Сосиски Сочинки по-баварски,  0.4кг, ТМ Стародворье  ПОКОМ</v>
          </cell>
          <cell r="D26">
            <v>168</v>
          </cell>
          <cell r="F26">
            <v>420</v>
          </cell>
        </row>
        <row r="27">
          <cell r="A27" t="str">
            <v>309  Сосиски Сочинки с сыром 0,4 кг ТМ Стародворье  ПОКОМ</v>
          </cell>
          <cell r="D27">
            <v>76.8</v>
          </cell>
          <cell r="F27">
            <v>192</v>
          </cell>
        </row>
        <row r="28">
          <cell r="A28" t="str">
            <v>343 Колбаса Докторская оригинальная ТМ Особый рецепт в оболочке полиамид 0,4 кг.  ПОКОМ</v>
          </cell>
          <cell r="D28">
            <v>124</v>
          </cell>
          <cell r="F28">
            <v>310</v>
          </cell>
        </row>
        <row r="29">
          <cell r="A29" t="str">
            <v>346 Колбаса Сервелат Филейбургский с копченой грудинкой ТМ Баварушка в оболов/у 0,35 кг срез  ПОКОМ</v>
          </cell>
          <cell r="D29">
            <v>52.5</v>
          </cell>
          <cell r="F29">
            <v>150</v>
          </cell>
        </row>
        <row r="30">
          <cell r="A30" t="str">
            <v>347 Паштет печеночный со сливочным маслом ТМ Стародворье ламистер 0,1 кг. Консервы   ПОКОМ</v>
          </cell>
          <cell r="D30">
            <v>150</v>
          </cell>
          <cell r="F30">
            <v>1500</v>
          </cell>
        </row>
        <row r="31">
          <cell r="A31" t="str">
            <v>350 Сосиски Молокуши миникушай ТМ Вязанка в оболочке амицел в модифиц газовой среде 0,45 кг  Поком</v>
          </cell>
          <cell r="D31">
            <v>145.80000000000001</v>
          </cell>
          <cell r="F31">
            <v>324</v>
          </cell>
        </row>
        <row r="32">
          <cell r="A32" t="str">
            <v>351 Сосиски Филейбургские с грудкой ТМ Баварушка в оболо амицел в моди газовой среде 0,33 кг  Поком</v>
          </cell>
          <cell r="D32">
            <v>39.6</v>
          </cell>
          <cell r="F32">
            <v>120</v>
          </cell>
        </row>
        <row r="33">
          <cell r="A33" t="str">
            <v>352  Сардельки Сочинки с сыром 0,4 кг ТМ Стародворье   ПОКОМ</v>
          </cell>
          <cell r="D33">
            <v>88.8</v>
          </cell>
          <cell r="F33">
            <v>222</v>
          </cell>
        </row>
        <row r="34">
          <cell r="A34" t="str">
            <v>355 Сос Молочные для завтрака ОР полиамид мгс 0,4 кг НД СК  ПОКОМ</v>
          </cell>
          <cell r="D34">
            <v>48</v>
          </cell>
          <cell r="F34">
            <v>120</v>
          </cell>
        </row>
        <row r="35">
          <cell r="A35" t="str">
            <v>373 Ветчины «Филейская» Фикс.вес 0,45 Вектор ТМ «Вязанка»  Поком</v>
          </cell>
          <cell r="D35">
            <v>32.4</v>
          </cell>
          <cell r="F35">
            <v>72</v>
          </cell>
        </row>
        <row r="36">
          <cell r="A36" t="str">
            <v>374  Сосиски Сочинки с сыром ф/в 0,3 кг п/а ТМ "Стародворье"  Поком</v>
          </cell>
          <cell r="D36">
            <v>30.6</v>
          </cell>
          <cell r="F36">
            <v>102</v>
          </cell>
        </row>
        <row r="37">
          <cell r="A37" t="str">
            <v>375  Сосиски Сочинки по-баварски Бавария Фикс.вес 0,84 П/а мгс Стародворье</v>
          </cell>
          <cell r="D37">
            <v>84</v>
          </cell>
          <cell r="F37">
            <v>100</v>
          </cell>
        </row>
        <row r="38">
          <cell r="A38" t="str">
            <v>376  Сардельки Сочинки с сочным окороком ТМ Стародворье полиамид мгс ф/в 0,4 кг СК3</v>
          </cell>
          <cell r="D38">
            <v>72</v>
          </cell>
          <cell r="F38">
            <v>180</v>
          </cell>
        </row>
        <row r="39">
          <cell r="A39" t="str">
            <v>377  Сосиски Сочинки по-баварски с сыром ТМ Стародворье полиамид мгс ф/в 0,84 кг СК3</v>
          </cell>
          <cell r="D39">
            <v>67.2</v>
          </cell>
          <cell r="F39">
            <v>80</v>
          </cell>
        </row>
        <row r="40">
          <cell r="A40" t="str">
            <v>Итого</v>
          </cell>
          <cell r="D40">
            <v>2717.087</v>
          </cell>
          <cell r="F40">
            <v>7363.9769999999999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121"/>
  <sheetViews>
    <sheetView tabSelected="1" workbookViewId="0">
      <pane ySplit="5" topLeftCell="A18" activePane="bottomLeft" state="frozen"/>
      <selection pane="bottomLeft" activeCell="AA28" sqref="AA28"/>
    </sheetView>
  </sheetViews>
  <sheetFormatPr defaultColWidth="10.5" defaultRowHeight="11.45" customHeight="1" outlineLevelRow="2" x14ac:dyDescent="0.2"/>
  <cols>
    <col min="1" max="1" width="63.33203125" style="1" customWidth="1"/>
    <col min="2" max="2" width="3.6640625" style="1" customWidth="1"/>
    <col min="3" max="3" width="9.1640625" style="1" customWidth="1"/>
    <col min="4" max="9" width="6.83203125" style="1" customWidth="1"/>
    <col min="10" max="10" width="4.5" style="19" customWidth="1"/>
    <col min="11" max="11" width="1.1640625" style="7" customWidth="1"/>
    <col min="12" max="12" width="1.5" style="7" customWidth="1"/>
    <col min="13" max="14" width="8" style="7" customWidth="1"/>
    <col min="15" max="16" width="1.5" style="7" customWidth="1"/>
    <col min="17" max="17" width="8" style="7" customWidth="1"/>
    <col min="18" max="19" width="7.5" style="7" customWidth="1"/>
    <col min="20" max="20" width="21.33203125" style="7" customWidth="1"/>
    <col min="21" max="22" width="6.33203125" style="7" customWidth="1"/>
    <col min="23" max="26" width="8.33203125" style="7" customWidth="1"/>
    <col min="27" max="27" width="20.33203125" style="7" customWidth="1"/>
    <col min="28" max="16384" width="10.5" style="7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6" t="s">
        <v>1</v>
      </c>
      <c r="B3" s="6" t="s">
        <v>2</v>
      </c>
      <c r="C3" s="20" t="s">
        <v>144</v>
      </c>
      <c r="D3" s="6" t="s">
        <v>3</v>
      </c>
      <c r="E3" s="6"/>
      <c r="F3" s="6"/>
      <c r="G3" s="6"/>
      <c r="H3" s="6"/>
      <c r="I3" s="6"/>
      <c r="J3" s="10" t="s">
        <v>122</v>
      </c>
      <c r="K3" s="2" t="s">
        <v>123</v>
      </c>
      <c r="L3" s="2" t="s">
        <v>124</v>
      </c>
      <c r="M3" s="2" t="s">
        <v>125</v>
      </c>
      <c r="N3" s="2" t="s">
        <v>126</v>
      </c>
      <c r="O3" s="2" t="s">
        <v>127</v>
      </c>
      <c r="P3" s="2" t="s">
        <v>127</v>
      </c>
      <c r="Q3" s="2" t="s">
        <v>128</v>
      </c>
      <c r="R3" s="11" t="s">
        <v>127</v>
      </c>
      <c r="S3" s="12" t="s">
        <v>129</v>
      </c>
      <c r="T3" s="13"/>
      <c r="U3" s="2" t="s">
        <v>130</v>
      </c>
      <c r="V3" s="2" t="s">
        <v>131</v>
      </c>
      <c r="W3" s="11" t="s">
        <v>132</v>
      </c>
      <c r="X3" s="11" t="s">
        <v>133</v>
      </c>
      <c r="Y3" s="11" t="s">
        <v>139</v>
      </c>
      <c r="Z3" s="11" t="s">
        <v>147</v>
      </c>
      <c r="AA3" s="2" t="s">
        <v>134</v>
      </c>
      <c r="AB3" s="2" t="s">
        <v>135</v>
      </c>
    </row>
    <row r="4" spans="1:28" ht="26.1" customHeight="1" x14ac:dyDescent="0.2">
      <c r="A4" s="6" t="s">
        <v>1</v>
      </c>
      <c r="B4" s="6" t="s">
        <v>2</v>
      </c>
      <c r="C4" s="20" t="s">
        <v>144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145</v>
      </c>
      <c r="I4" s="6" t="s">
        <v>146</v>
      </c>
      <c r="J4" s="10"/>
      <c r="K4" s="2"/>
      <c r="L4" s="2"/>
      <c r="M4" s="2"/>
      <c r="N4" s="14" t="s">
        <v>136</v>
      </c>
      <c r="O4" s="15"/>
      <c r="P4" s="15"/>
      <c r="Q4" s="2"/>
      <c r="R4" s="16"/>
      <c r="S4" s="12" t="s">
        <v>137</v>
      </c>
      <c r="T4" s="13" t="s">
        <v>138</v>
      </c>
      <c r="U4" s="2"/>
      <c r="V4" s="2"/>
      <c r="W4" s="2"/>
      <c r="X4" s="2"/>
      <c r="Y4" s="2"/>
      <c r="Z4" s="2"/>
      <c r="AA4" s="2"/>
      <c r="AB4" s="16"/>
    </row>
    <row r="5" spans="1:28" ht="11.1" customHeight="1" x14ac:dyDescent="0.2">
      <c r="A5" s="8"/>
      <c r="B5" s="8"/>
      <c r="C5" s="8"/>
      <c r="D5" s="4"/>
      <c r="E5" s="4"/>
      <c r="F5" s="17">
        <f>SUM(F6:F260)</f>
        <v>31000.672999999977</v>
      </c>
      <c r="G5" s="17">
        <f>SUM(G6:G260)</f>
        <v>36958.495000000003</v>
      </c>
      <c r="H5" s="17">
        <f>SUM(H6:H260)</f>
        <v>8412.607</v>
      </c>
      <c r="I5" s="17">
        <f>SUM(I6:I260)</f>
        <v>28545.888000000006</v>
      </c>
      <c r="J5" s="10"/>
      <c r="K5" s="17">
        <f t="shared" ref="K5:R5" si="0">SUM(K6:K260)</f>
        <v>0</v>
      </c>
      <c r="L5" s="17">
        <f t="shared" si="0"/>
        <v>0</v>
      </c>
      <c r="M5" s="17">
        <f t="shared" si="0"/>
        <v>23636.695999999978</v>
      </c>
      <c r="N5" s="17">
        <f t="shared" si="0"/>
        <v>7363.9769999999999</v>
      </c>
      <c r="O5" s="17">
        <f t="shared" si="0"/>
        <v>0</v>
      </c>
      <c r="P5" s="17">
        <f t="shared" si="0"/>
        <v>0</v>
      </c>
      <c r="Q5" s="17">
        <f t="shared" si="0"/>
        <v>4727.3391999999967</v>
      </c>
      <c r="R5" s="17">
        <f t="shared" si="0"/>
        <v>25963.024600000001</v>
      </c>
      <c r="S5" s="17">
        <f t="shared" ref="S5" si="1">SUM(S6:S75)</f>
        <v>0</v>
      </c>
      <c r="T5" s="18"/>
      <c r="U5" s="2"/>
      <c r="V5" s="2"/>
      <c r="W5" s="17">
        <f>SUM(W6:W260)</f>
        <v>4113.3829999999998</v>
      </c>
      <c r="X5" s="17">
        <f>SUM(X6:X260)</f>
        <v>5156.6181999999981</v>
      </c>
      <c r="Y5" s="17">
        <f>SUM(Y6:Y260)</f>
        <v>3915.2437999999993</v>
      </c>
      <c r="Z5" s="23"/>
      <c r="AA5" s="2"/>
      <c r="AB5" s="17">
        <f>SUM(AB6:AB260)</f>
        <v>22748.190599999994</v>
      </c>
    </row>
    <row r="6" spans="1:28" ht="11.1" customHeight="1" outlineLevel="2" x14ac:dyDescent="0.2">
      <c r="A6" s="9" t="s">
        <v>8</v>
      </c>
      <c r="B6" s="9" t="s">
        <v>9</v>
      </c>
      <c r="C6" s="21" t="str">
        <f>VLOOKUP(A6,[1]TDSheet!$A:$C,3,0)</f>
        <v>Окт</v>
      </c>
      <c r="D6" s="5">
        <v>69.376000000000005</v>
      </c>
      <c r="E6" s="5">
        <v>265.43799999999999</v>
      </c>
      <c r="F6" s="5">
        <v>37.536999999999999</v>
      </c>
      <c r="G6" s="5">
        <v>262.678</v>
      </c>
      <c r="H6" s="5"/>
      <c r="I6" s="5">
        <f>G6-H6</f>
        <v>262.678</v>
      </c>
      <c r="J6" s="19">
        <f>VLOOKUP(A6,[1]TDSheet!$A:$J,10,0)</f>
        <v>1</v>
      </c>
      <c r="M6" s="7">
        <f>F6-N6</f>
        <v>37.536999999999999</v>
      </c>
      <c r="Q6" s="7">
        <f>M6/5</f>
        <v>7.5073999999999996</v>
      </c>
      <c r="R6" s="22"/>
      <c r="S6" s="22"/>
      <c r="U6" s="7">
        <f>(I6+R6)/Q6</f>
        <v>34.989210645496442</v>
      </c>
      <c r="V6" s="7">
        <f>I6/Q6</f>
        <v>34.989210645496442</v>
      </c>
      <c r="W6" s="7">
        <f>VLOOKUP(A6,[1]TDSheet!$A:$Z,26,0)</f>
        <v>45.182200000000002</v>
      </c>
      <c r="X6" s="7">
        <f>VLOOKUP(A6,[1]TDSheet!$A:$AA,27,0)</f>
        <v>56.745799999999996</v>
      </c>
      <c r="Y6" s="7">
        <f>VLOOKUP(A6,[1]TDSheet!$A:$R,18,0)</f>
        <v>37.737400000000001</v>
      </c>
      <c r="AB6" s="7">
        <f>R6*J6</f>
        <v>0</v>
      </c>
    </row>
    <row r="7" spans="1:28" ht="11.1" customHeight="1" outlineLevel="2" x14ac:dyDescent="0.2">
      <c r="A7" s="9" t="s">
        <v>10</v>
      </c>
      <c r="B7" s="9" t="s">
        <v>9</v>
      </c>
      <c r="C7" s="9"/>
      <c r="D7" s="5">
        <v>214.203</v>
      </c>
      <c r="E7" s="5">
        <v>1</v>
      </c>
      <c r="F7" s="5">
        <v>1</v>
      </c>
      <c r="G7" s="5"/>
      <c r="H7" s="5"/>
      <c r="I7" s="5">
        <f t="shared" ref="I7:I70" si="2">G7-H7</f>
        <v>0</v>
      </c>
      <c r="J7" s="19">
        <f>VLOOKUP(A7,[1]TDSheet!$A:$J,10,0)</f>
        <v>0</v>
      </c>
      <c r="M7" s="7">
        <f t="shared" ref="M7:M70" si="3">F7-N7</f>
        <v>1</v>
      </c>
      <c r="Q7" s="7">
        <f t="shared" ref="Q7:Q70" si="4">M7/5</f>
        <v>0.2</v>
      </c>
      <c r="R7" s="22"/>
      <c r="S7" s="22"/>
      <c r="U7" s="7">
        <f t="shared" ref="U7:U70" si="5">(I7+R7)/Q7</f>
        <v>0</v>
      </c>
      <c r="V7" s="7">
        <f t="shared" ref="V7:V70" si="6">I7/Q7</f>
        <v>0</v>
      </c>
      <c r="W7" s="7">
        <f>VLOOKUP(A7,[1]TDSheet!$A:$Z,26,0)</f>
        <v>0.16999999999999998</v>
      </c>
      <c r="X7" s="7">
        <f>VLOOKUP(A7,[1]TDSheet!$A:$AA,27,0)</f>
        <v>0</v>
      </c>
      <c r="Y7" s="7">
        <f>VLOOKUP(A7,[1]TDSheet!$A:$R,18,0)</f>
        <v>0</v>
      </c>
      <c r="AB7" s="7">
        <f t="shared" ref="AB7:AB70" si="7">R7*J7</f>
        <v>0</v>
      </c>
    </row>
    <row r="8" spans="1:28" ht="11.1" customHeight="1" outlineLevel="2" x14ac:dyDescent="0.2">
      <c r="A8" s="9" t="s">
        <v>11</v>
      </c>
      <c r="B8" s="9" t="s">
        <v>9</v>
      </c>
      <c r="C8" s="9"/>
      <c r="D8" s="5">
        <v>67.135999999999996</v>
      </c>
      <c r="E8" s="5">
        <v>611.88800000000003</v>
      </c>
      <c r="F8" s="5">
        <v>31.047000000000001</v>
      </c>
      <c r="G8" s="5">
        <v>609.08600000000001</v>
      </c>
      <c r="H8" s="5"/>
      <c r="I8" s="5">
        <f t="shared" si="2"/>
        <v>609.08600000000001</v>
      </c>
      <c r="J8" s="19">
        <f>VLOOKUP(A8,[1]TDSheet!$A:$J,10,0)</f>
        <v>1</v>
      </c>
      <c r="M8" s="7">
        <f t="shared" si="3"/>
        <v>31.047000000000001</v>
      </c>
      <c r="Q8" s="7">
        <f t="shared" si="4"/>
        <v>6.2094000000000005</v>
      </c>
      <c r="R8" s="22"/>
      <c r="S8" s="22"/>
      <c r="U8" s="7">
        <f t="shared" si="5"/>
        <v>98.090958868811796</v>
      </c>
      <c r="V8" s="7">
        <f t="shared" si="6"/>
        <v>98.090958868811796</v>
      </c>
      <c r="W8" s="7">
        <f>VLOOKUP(A8,[1]TDSheet!$A:$Z,26,0)</f>
        <v>43.878</v>
      </c>
      <c r="X8" s="7">
        <f>VLOOKUP(A8,[1]TDSheet!$A:$AA,27,0)</f>
        <v>20.05</v>
      </c>
      <c r="Y8" s="7">
        <f>VLOOKUP(A8,[1]TDSheet!$A:$R,18,0)</f>
        <v>53.6554</v>
      </c>
      <c r="AB8" s="7">
        <f t="shared" si="7"/>
        <v>0</v>
      </c>
    </row>
    <row r="9" spans="1:28" ht="11.1" customHeight="1" outlineLevel="2" x14ac:dyDescent="0.2">
      <c r="A9" s="9" t="s">
        <v>12</v>
      </c>
      <c r="B9" s="9" t="s">
        <v>9</v>
      </c>
      <c r="C9" s="9"/>
      <c r="D9" s="5">
        <v>797.91899999999998</v>
      </c>
      <c r="E9" s="5">
        <v>208.88399999999999</v>
      </c>
      <c r="F9" s="5">
        <v>440.88600000000002</v>
      </c>
      <c r="G9" s="5">
        <v>522.29200000000003</v>
      </c>
      <c r="H9" s="5"/>
      <c r="I9" s="5">
        <f t="shared" si="2"/>
        <v>522.29200000000003</v>
      </c>
      <c r="J9" s="19">
        <f>VLOOKUP(A9,[1]TDSheet!$A:$J,10,0)</f>
        <v>1</v>
      </c>
      <c r="M9" s="7">
        <f t="shared" si="3"/>
        <v>440.88600000000002</v>
      </c>
      <c r="Q9" s="7">
        <f t="shared" si="4"/>
        <v>88.177199999999999</v>
      </c>
      <c r="R9" s="22">
        <f t="shared" ref="R9" si="8">12*Q9-I9</f>
        <v>535.83440000000007</v>
      </c>
      <c r="S9" s="22"/>
      <c r="U9" s="7">
        <f t="shared" si="5"/>
        <v>12.000000000000002</v>
      </c>
      <c r="V9" s="7">
        <f t="shared" si="6"/>
        <v>5.9232091742536621</v>
      </c>
      <c r="W9" s="7">
        <f>VLOOKUP(A9,[1]TDSheet!$A:$Z,26,0)</f>
        <v>96.173000000000002</v>
      </c>
      <c r="X9" s="7">
        <f>VLOOKUP(A9,[1]TDSheet!$A:$AA,27,0)</f>
        <v>82.043599999999998</v>
      </c>
      <c r="Y9" s="7">
        <f>VLOOKUP(A9,[1]TDSheet!$A:$R,18,0)</f>
        <v>77.176599999999993</v>
      </c>
      <c r="AB9" s="7">
        <f t="shared" si="7"/>
        <v>535.83440000000007</v>
      </c>
    </row>
    <row r="10" spans="1:28" ht="11.1" customHeight="1" outlineLevel="2" x14ac:dyDescent="0.2">
      <c r="A10" s="9" t="s">
        <v>22</v>
      </c>
      <c r="B10" s="9" t="s">
        <v>23</v>
      </c>
      <c r="C10" s="9"/>
      <c r="D10" s="5">
        <v>6</v>
      </c>
      <c r="E10" s="5">
        <v>25</v>
      </c>
      <c r="F10" s="5">
        <v>16</v>
      </c>
      <c r="G10" s="5">
        <v>12</v>
      </c>
      <c r="H10" s="5"/>
      <c r="I10" s="5">
        <f t="shared" si="2"/>
        <v>12</v>
      </c>
      <c r="J10" s="19">
        <f>VLOOKUP(A10,[1]TDSheet!$A:$J,10,0)</f>
        <v>0</v>
      </c>
      <c r="M10" s="7">
        <f t="shared" si="3"/>
        <v>16</v>
      </c>
      <c r="Q10" s="7">
        <f t="shared" si="4"/>
        <v>3.2</v>
      </c>
      <c r="R10" s="22"/>
      <c r="S10" s="22"/>
      <c r="U10" s="7">
        <f t="shared" si="5"/>
        <v>3.75</v>
      </c>
      <c r="V10" s="7">
        <f t="shared" si="6"/>
        <v>3.75</v>
      </c>
      <c r="W10" s="7">
        <f>VLOOKUP(A10,[1]TDSheet!$A:$Z,26,0)</f>
        <v>4</v>
      </c>
      <c r="X10" s="7">
        <f>VLOOKUP(A10,[1]TDSheet!$A:$AA,27,0)</f>
        <v>1.4</v>
      </c>
      <c r="Y10" s="7">
        <f>VLOOKUP(A10,[1]TDSheet!$A:$R,18,0)</f>
        <v>0.2</v>
      </c>
      <c r="AB10" s="7">
        <f t="shared" si="7"/>
        <v>0</v>
      </c>
    </row>
    <row r="11" spans="1:28" ht="21.95" customHeight="1" outlineLevel="2" x14ac:dyDescent="0.2">
      <c r="A11" s="9" t="s">
        <v>24</v>
      </c>
      <c r="B11" s="9" t="s">
        <v>23</v>
      </c>
      <c r="C11" s="9"/>
      <c r="D11" s="5">
        <v>49</v>
      </c>
      <c r="E11" s="5">
        <v>50</v>
      </c>
      <c r="F11" s="5">
        <v>46</v>
      </c>
      <c r="G11" s="5">
        <v>34</v>
      </c>
      <c r="H11" s="5"/>
      <c r="I11" s="5">
        <f t="shared" si="2"/>
        <v>34</v>
      </c>
      <c r="J11" s="19">
        <f>VLOOKUP(A11,[1]TDSheet!$A:$J,10,0)</f>
        <v>0.4</v>
      </c>
      <c r="M11" s="7">
        <f t="shared" si="3"/>
        <v>46</v>
      </c>
      <c r="Q11" s="7">
        <f t="shared" si="4"/>
        <v>9.1999999999999993</v>
      </c>
      <c r="R11" s="22">
        <f>11*Q11-I11</f>
        <v>67.199999999999989</v>
      </c>
      <c r="S11" s="22"/>
      <c r="U11" s="7">
        <f t="shared" si="5"/>
        <v>11</v>
      </c>
      <c r="V11" s="7">
        <f t="shared" si="6"/>
        <v>3.6956521739130439</v>
      </c>
      <c r="W11" s="7">
        <f>VLOOKUP(A11,[1]TDSheet!$A:$Z,26,0)</f>
        <v>8</v>
      </c>
      <c r="X11" s="7">
        <f>VLOOKUP(A11,[1]TDSheet!$A:$AA,27,0)</f>
        <v>8.8000000000000007</v>
      </c>
      <c r="Y11" s="7">
        <f>VLOOKUP(A11,[1]TDSheet!$A:$R,18,0)</f>
        <v>7.6</v>
      </c>
      <c r="AB11" s="7">
        <f t="shared" si="7"/>
        <v>26.879999999999995</v>
      </c>
    </row>
    <row r="12" spans="1:28" ht="11.1" customHeight="1" outlineLevel="2" x14ac:dyDescent="0.2">
      <c r="A12" s="9" t="s">
        <v>25</v>
      </c>
      <c r="B12" s="9" t="s">
        <v>23</v>
      </c>
      <c r="C12" s="9"/>
      <c r="D12" s="5">
        <v>27</v>
      </c>
      <c r="E12" s="5"/>
      <c r="F12" s="5">
        <v>5</v>
      </c>
      <c r="G12" s="5">
        <v>16</v>
      </c>
      <c r="H12" s="5"/>
      <c r="I12" s="5">
        <f t="shared" si="2"/>
        <v>16</v>
      </c>
      <c r="J12" s="19">
        <f>VLOOKUP(A12,[1]TDSheet!$A:$J,10,0)</f>
        <v>0</v>
      </c>
      <c r="M12" s="7">
        <f t="shared" si="3"/>
        <v>5</v>
      </c>
      <c r="Q12" s="7">
        <f t="shared" si="4"/>
        <v>1</v>
      </c>
      <c r="R12" s="22"/>
      <c r="S12" s="22"/>
      <c r="U12" s="7">
        <f t="shared" si="5"/>
        <v>16</v>
      </c>
      <c r="V12" s="7">
        <f t="shared" si="6"/>
        <v>16</v>
      </c>
      <c r="W12" s="7">
        <f>VLOOKUP(A12,[1]TDSheet!$A:$Z,26,0)</f>
        <v>0</v>
      </c>
      <c r="X12" s="7">
        <f>VLOOKUP(A12,[1]TDSheet!$A:$AA,27,0)</f>
        <v>0.6</v>
      </c>
      <c r="Y12" s="7">
        <f>VLOOKUP(A12,[1]TDSheet!$A:$R,18,0)</f>
        <v>0.6</v>
      </c>
      <c r="AB12" s="7">
        <f t="shared" si="7"/>
        <v>0</v>
      </c>
    </row>
    <row r="13" spans="1:28" ht="21.95" customHeight="1" outlineLevel="2" x14ac:dyDescent="0.2">
      <c r="A13" s="9" t="s">
        <v>26</v>
      </c>
      <c r="B13" s="9" t="s">
        <v>23</v>
      </c>
      <c r="C13" s="9"/>
      <c r="D13" s="5">
        <v>318</v>
      </c>
      <c r="E13" s="5"/>
      <c r="F13" s="5">
        <v>318</v>
      </c>
      <c r="G13" s="5"/>
      <c r="H13" s="5"/>
      <c r="I13" s="5">
        <f t="shared" si="2"/>
        <v>0</v>
      </c>
      <c r="J13" s="19">
        <f>VLOOKUP(A13,[1]TDSheet!$A:$J,10,0)</f>
        <v>0</v>
      </c>
      <c r="M13" s="7">
        <f t="shared" si="3"/>
        <v>0</v>
      </c>
      <c r="N13" s="7">
        <f>VLOOKUP(A13,[2]TDSheet!$A:$F,6,0)</f>
        <v>318</v>
      </c>
      <c r="Q13" s="7">
        <f t="shared" si="4"/>
        <v>0</v>
      </c>
      <c r="R13" s="22"/>
      <c r="S13" s="22"/>
      <c r="U13" s="7" t="e">
        <f t="shared" si="5"/>
        <v>#DIV/0!</v>
      </c>
      <c r="V13" s="7" t="e">
        <f t="shared" si="6"/>
        <v>#DIV/0!</v>
      </c>
      <c r="W13" s="7">
        <f>VLOOKUP(A13,[1]TDSheet!$A:$Z,26,0)</f>
        <v>0</v>
      </c>
      <c r="X13" s="7">
        <f>VLOOKUP(A13,[1]TDSheet!$A:$AA,27,0)</f>
        <v>0</v>
      </c>
      <c r="Y13" s="7">
        <f>VLOOKUP(A13,[1]TDSheet!$A:$R,18,0)</f>
        <v>0</v>
      </c>
      <c r="AB13" s="7">
        <f t="shared" si="7"/>
        <v>0</v>
      </c>
    </row>
    <row r="14" spans="1:28" ht="11.1" customHeight="1" outlineLevel="2" x14ac:dyDescent="0.2">
      <c r="A14" s="9" t="s">
        <v>27</v>
      </c>
      <c r="B14" s="9" t="s">
        <v>23</v>
      </c>
      <c r="C14" s="9"/>
      <c r="D14" s="5">
        <v>227</v>
      </c>
      <c r="E14" s="5">
        <v>234</v>
      </c>
      <c r="F14" s="5">
        <v>411</v>
      </c>
      <c r="G14" s="5">
        <v>37</v>
      </c>
      <c r="H14" s="5"/>
      <c r="I14" s="5">
        <f t="shared" si="2"/>
        <v>37</v>
      </c>
      <c r="J14" s="19">
        <f>VLOOKUP(A14,[1]TDSheet!$A:$J,10,0)</f>
        <v>0.45</v>
      </c>
      <c r="M14" s="7">
        <f t="shared" si="3"/>
        <v>411</v>
      </c>
      <c r="Q14" s="7">
        <f t="shared" si="4"/>
        <v>82.2</v>
      </c>
      <c r="R14" s="22">
        <f>7*Q14-I14</f>
        <v>538.4</v>
      </c>
      <c r="S14" s="22"/>
      <c r="U14" s="7">
        <f t="shared" si="5"/>
        <v>6.9999999999999991</v>
      </c>
      <c r="V14" s="7">
        <f t="shared" si="6"/>
        <v>0.45012165450121655</v>
      </c>
      <c r="W14" s="7">
        <f>VLOOKUP(A14,[1]TDSheet!$A:$Z,26,0)</f>
        <v>0</v>
      </c>
      <c r="X14" s="7">
        <f>VLOOKUP(A14,[1]TDSheet!$A:$AA,27,0)</f>
        <v>72.599999999999994</v>
      </c>
      <c r="Y14" s="7">
        <f>VLOOKUP(A14,[1]TDSheet!$A:$R,18,0)</f>
        <v>2.8</v>
      </c>
      <c r="AB14" s="7">
        <f t="shared" si="7"/>
        <v>242.28</v>
      </c>
    </row>
    <row r="15" spans="1:28" ht="11.1" customHeight="1" outlineLevel="2" x14ac:dyDescent="0.2">
      <c r="A15" s="9" t="s">
        <v>28</v>
      </c>
      <c r="B15" s="9" t="s">
        <v>23</v>
      </c>
      <c r="C15" s="9"/>
      <c r="D15" s="5">
        <v>507</v>
      </c>
      <c r="E15" s="5">
        <v>881</v>
      </c>
      <c r="F15" s="5">
        <v>465</v>
      </c>
      <c r="G15" s="5">
        <v>797</v>
      </c>
      <c r="H15" s="5"/>
      <c r="I15" s="5">
        <f t="shared" si="2"/>
        <v>797</v>
      </c>
      <c r="J15" s="19">
        <f>VLOOKUP(A15,[1]TDSheet!$A:$J,10,0)</f>
        <v>0.45</v>
      </c>
      <c r="M15" s="7">
        <f t="shared" si="3"/>
        <v>465</v>
      </c>
      <c r="Q15" s="7">
        <f t="shared" si="4"/>
        <v>93</v>
      </c>
      <c r="R15" s="22">
        <f t="shared" ref="R15" si="9">12*Q15-I15</f>
        <v>319</v>
      </c>
      <c r="S15" s="22"/>
      <c r="U15" s="7">
        <f t="shared" si="5"/>
        <v>12</v>
      </c>
      <c r="V15" s="7">
        <f t="shared" si="6"/>
        <v>8.56989247311828</v>
      </c>
      <c r="W15" s="7">
        <f>VLOOKUP(A15,[1]TDSheet!$A:$Z,26,0)</f>
        <v>101</v>
      </c>
      <c r="X15" s="7">
        <f>VLOOKUP(A15,[1]TDSheet!$A:$AA,27,0)</f>
        <v>75.400000000000006</v>
      </c>
      <c r="Y15" s="7">
        <f>VLOOKUP(A15,[1]TDSheet!$A:$R,18,0)</f>
        <v>107.8</v>
      </c>
      <c r="AB15" s="7">
        <f t="shared" si="7"/>
        <v>143.55000000000001</v>
      </c>
    </row>
    <row r="16" spans="1:28" ht="21.95" customHeight="1" outlineLevel="2" x14ac:dyDescent="0.2">
      <c r="A16" s="9" t="s">
        <v>29</v>
      </c>
      <c r="B16" s="9" t="s">
        <v>23</v>
      </c>
      <c r="C16" s="9"/>
      <c r="D16" s="5">
        <v>118</v>
      </c>
      <c r="E16" s="5"/>
      <c r="F16" s="5">
        <v>9</v>
      </c>
      <c r="G16" s="5">
        <v>92</v>
      </c>
      <c r="H16" s="5"/>
      <c r="I16" s="5">
        <f t="shared" si="2"/>
        <v>92</v>
      </c>
      <c r="J16" s="19">
        <f>VLOOKUP(A16,[1]TDSheet!$A:$J,10,0)</f>
        <v>0.35</v>
      </c>
      <c r="M16" s="7">
        <f t="shared" si="3"/>
        <v>9</v>
      </c>
      <c r="Q16" s="7">
        <f t="shared" si="4"/>
        <v>1.8</v>
      </c>
      <c r="R16" s="22"/>
      <c r="S16" s="22"/>
      <c r="U16" s="7">
        <f t="shared" si="5"/>
        <v>51.111111111111107</v>
      </c>
      <c r="V16" s="7">
        <f t="shared" si="6"/>
        <v>51.111111111111107</v>
      </c>
      <c r="W16" s="7">
        <f>VLOOKUP(A16,[1]TDSheet!$A:$Z,26,0)</f>
        <v>0.8</v>
      </c>
      <c r="X16" s="7">
        <f>VLOOKUP(A16,[1]TDSheet!$A:$AA,27,0)</f>
        <v>1.2</v>
      </c>
      <c r="Y16" s="7">
        <f>VLOOKUP(A16,[1]TDSheet!$A:$R,18,0)</f>
        <v>2.2000000000000002</v>
      </c>
      <c r="AB16" s="7">
        <f t="shared" si="7"/>
        <v>0</v>
      </c>
    </row>
    <row r="17" spans="1:28" ht="11.1" customHeight="1" outlineLevel="2" x14ac:dyDescent="0.2">
      <c r="A17" s="9" t="s">
        <v>74</v>
      </c>
      <c r="B17" s="9" t="s">
        <v>23</v>
      </c>
      <c r="C17" s="9"/>
      <c r="D17" s="5">
        <v>353</v>
      </c>
      <c r="E17" s="5">
        <v>271</v>
      </c>
      <c r="F17" s="5">
        <v>181</v>
      </c>
      <c r="G17" s="5">
        <v>417</v>
      </c>
      <c r="H17" s="5">
        <f>VLOOKUP(A17,Гермес!A:B,2,0)</f>
        <v>180</v>
      </c>
      <c r="I17" s="5">
        <f t="shared" si="2"/>
        <v>237</v>
      </c>
      <c r="J17" s="19">
        <f>VLOOKUP(A17,[1]TDSheet!$A:$J,10,0)</f>
        <v>0</v>
      </c>
      <c r="M17" s="7">
        <f t="shared" si="3"/>
        <v>11</v>
      </c>
      <c r="N17" s="7">
        <f>VLOOKUP(A17,[2]TDSheet!$A:$F,6,0)</f>
        <v>170</v>
      </c>
      <c r="Q17" s="7">
        <f t="shared" si="4"/>
        <v>2.2000000000000002</v>
      </c>
      <c r="R17" s="22"/>
      <c r="S17" s="22"/>
      <c r="U17" s="7">
        <f t="shared" si="5"/>
        <v>107.72727272727272</v>
      </c>
      <c r="V17" s="7">
        <f t="shared" si="6"/>
        <v>107.72727272727272</v>
      </c>
      <c r="W17" s="7">
        <f>VLOOKUP(A17,[1]TDSheet!$A:$Z,26,0)</f>
        <v>3.2</v>
      </c>
      <c r="X17" s="7">
        <f>VLOOKUP(A17,[1]TDSheet!$A:$AA,27,0)</f>
        <v>2.2000000000000002</v>
      </c>
      <c r="Y17" s="7">
        <f>VLOOKUP(A17,[1]TDSheet!$A:$R,18,0)</f>
        <v>4.8</v>
      </c>
      <c r="AB17" s="7">
        <f t="shared" si="7"/>
        <v>0</v>
      </c>
    </row>
    <row r="18" spans="1:28" ht="11.1" customHeight="1" outlineLevel="2" x14ac:dyDescent="0.2">
      <c r="A18" s="9" t="s">
        <v>75</v>
      </c>
      <c r="B18" s="9" t="s">
        <v>23</v>
      </c>
      <c r="C18" s="9"/>
      <c r="D18" s="5">
        <v>135</v>
      </c>
      <c r="E18" s="5">
        <v>150</v>
      </c>
      <c r="F18" s="5">
        <v>135</v>
      </c>
      <c r="G18" s="5">
        <v>150</v>
      </c>
      <c r="H18" s="5">
        <f>VLOOKUP(A18,Гермес!A:B,2,0)</f>
        <v>150</v>
      </c>
      <c r="I18" s="5">
        <f t="shared" si="2"/>
        <v>0</v>
      </c>
      <c r="J18" s="19">
        <f>VLOOKUP(A18,[1]TDSheet!$A:$J,10,0)</f>
        <v>0</v>
      </c>
      <c r="M18" s="7">
        <f t="shared" si="3"/>
        <v>0</v>
      </c>
      <c r="N18" s="7">
        <f>VLOOKUP(A18,[2]TDSheet!$A:$F,6,0)</f>
        <v>135</v>
      </c>
      <c r="Q18" s="7">
        <f t="shared" si="4"/>
        <v>0</v>
      </c>
      <c r="R18" s="22"/>
      <c r="S18" s="22"/>
      <c r="U18" s="7" t="e">
        <f t="shared" si="5"/>
        <v>#DIV/0!</v>
      </c>
      <c r="V18" s="7" t="e">
        <f t="shared" si="6"/>
        <v>#DIV/0!</v>
      </c>
      <c r="W18" s="7">
        <f>VLOOKUP(A18,[1]TDSheet!$A:$Z,26,0)</f>
        <v>0</v>
      </c>
      <c r="X18" s="7">
        <f>VLOOKUP(A18,[1]TDSheet!$A:$AA,27,0)</f>
        <v>0</v>
      </c>
      <c r="Y18" s="7">
        <f>VLOOKUP(A18,[1]TDSheet!$A:$R,18,0)</f>
        <v>0</v>
      </c>
      <c r="AB18" s="7">
        <f t="shared" si="7"/>
        <v>0</v>
      </c>
    </row>
    <row r="19" spans="1:28" ht="11.1" customHeight="1" outlineLevel="2" x14ac:dyDescent="0.2">
      <c r="A19" s="9" t="s">
        <v>76</v>
      </c>
      <c r="B19" s="9" t="s">
        <v>23</v>
      </c>
      <c r="C19" s="9"/>
      <c r="D19" s="5">
        <v>24</v>
      </c>
      <c r="E19" s="5">
        <v>102</v>
      </c>
      <c r="F19" s="5">
        <v>24</v>
      </c>
      <c r="G19" s="5">
        <v>102</v>
      </c>
      <c r="H19" s="5">
        <f>VLOOKUP(A19,Гермес!A:B,2,0)</f>
        <v>102</v>
      </c>
      <c r="I19" s="5">
        <f t="shared" si="2"/>
        <v>0</v>
      </c>
      <c r="J19" s="19">
        <f>VLOOKUP(A19,[1]TDSheet!$A:$J,10,0)</f>
        <v>0</v>
      </c>
      <c r="M19" s="7">
        <f t="shared" si="3"/>
        <v>0</v>
      </c>
      <c r="N19" s="7">
        <f>VLOOKUP(A19,[2]TDSheet!$A:$F,6,0)</f>
        <v>24</v>
      </c>
      <c r="Q19" s="7">
        <f t="shared" si="4"/>
        <v>0</v>
      </c>
      <c r="R19" s="22"/>
      <c r="S19" s="22"/>
      <c r="U19" s="7" t="e">
        <f t="shared" si="5"/>
        <v>#DIV/0!</v>
      </c>
      <c r="V19" s="7" t="e">
        <f t="shared" si="6"/>
        <v>#DIV/0!</v>
      </c>
      <c r="W19" s="7">
        <f>VLOOKUP(A19,[1]TDSheet!$A:$Z,26,0)</f>
        <v>0</v>
      </c>
      <c r="X19" s="7">
        <f>VLOOKUP(A19,[1]TDSheet!$A:$AA,27,0)</f>
        <v>0</v>
      </c>
      <c r="Y19" s="7">
        <f>VLOOKUP(A19,[1]TDSheet!$A:$R,18,0)</f>
        <v>0</v>
      </c>
      <c r="AB19" s="7">
        <f t="shared" si="7"/>
        <v>0</v>
      </c>
    </row>
    <row r="20" spans="1:28" ht="11.1" customHeight="1" outlineLevel="2" x14ac:dyDescent="0.2">
      <c r="A20" s="9" t="s">
        <v>77</v>
      </c>
      <c r="B20" s="9" t="s">
        <v>23</v>
      </c>
      <c r="C20" s="9"/>
      <c r="D20" s="5">
        <v>105</v>
      </c>
      <c r="E20" s="5">
        <v>96</v>
      </c>
      <c r="F20" s="5">
        <v>66</v>
      </c>
      <c r="G20" s="5">
        <v>114</v>
      </c>
      <c r="H20" s="5"/>
      <c r="I20" s="5">
        <f t="shared" si="2"/>
        <v>114</v>
      </c>
      <c r="J20" s="19">
        <f>VLOOKUP(A20,[1]TDSheet!$A:$J,10,0)</f>
        <v>0.5</v>
      </c>
      <c r="M20" s="7">
        <f t="shared" si="3"/>
        <v>66</v>
      </c>
      <c r="Q20" s="7">
        <f t="shared" si="4"/>
        <v>13.2</v>
      </c>
      <c r="R20" s="22">
        <f>12*Q20-I20</f>
        <v>44.399999999999977</v>
      </c>
      <c r="S20" s="22"/>
      <c r="U20" s="7">
        <f t="shared" si="5"/>
        <v>11.999999999999998</v>
      </c>
      <c r="V20" s="7">
        <f t="shared" si="6"/>
        <v>8.6363636363636367</v>
      </c>
      <c r="W20" s="7">
        <f>VLOOKUP(A20,[1]TDSheet!$A:$Z,26,0)</f>
        <v>6.4</v>
      </c>
      <c r="X20" s="7">
        <f>VLOOKUP(A20,[1]TDSheet!$A:$AA,27,0)</f>
        <v>1.8</v>
      </c>
      <c r="Y20" s="7">
        <f>VLOOKUP(A20,[1]TDSheet!$A:$R,18,0)</f>
        <v>14.2</v>
      </c>
      <c r="AB20" s="7">
        <f t="shared" si="7"/>
        <v>22.199999999999989</v>
      </c>
    </row>
    <row r="21" spans="1:28" ht="11.1" customHeight="1" outlineLevel="2" x14ac:dyDescent="0.2">
      <c r="A21" s="9" t="s">
        <v>78</v>
      </c>
      <c r="B21" s="9" t="s">
        <v>23</v>
      </c>
      <c r="C21" s="9"/>
      <c r="D21" s="5">
        <v>220</v>
      </c>
      <c r="E21" s="5">
        <v>433</v>
      </c>
      <c r="F21" s="5">
        <v>224</v>
      </c>
      <c r="G21" s="5">
        <v>428</v>
      </c>
      <c r="H21" s="5">
        <f>VLOOKUP(A21,Гермес!A:B,2,0)</f>
        <v>260</v>
      </c>
      <c r="I21" s="5">
        <f t="shared" si="2"/>
        <v>168</v>
      </c>
      <c r="J21" s="19">
        <f>VLOOKUP(A21,[1]TDSheet!$A:$J,10,0)</f>
        <v>0</v>
      </c>
      <c r="M21" s="7">
        <f t="shared" si="3"/>
        <v>4</v>
      </c>
      <c r="N21" s="7">
        <f>VLOOKUP(A21,[2]TDSheet!$A:$F,6,0)</f>
        <v>220</v>
      </c>
      <c r="Q21" s="7">
        <f t="shared" si="4"/>
        <v>0.8</v>
      </c>
      <c r="R21" s="22"/>
      <c r="S21" s="22"/>
      <c r="U21" s="7">
        <f t="shared" si="5"/>
        <v>210</v>
      </c>
      <c r="V21" s="7">
        <f t="shared" si="6"/>
        <v>210</v>
      </c>
      <c r="W21" s="7">
        <f>VLOOKUP(A21,[1]TDSheet!$A:$Z,26,0)</f>
        <v>0.4</v>
      </c>
      <c r="X21" s="7">
        <f>VLOOKUP(A21,[1]TDSheet!$A:$AA,27,0)</f>
        <v>3.8</v>
      </c>
      <c r="Y21" s="7">
        <f>VLOOKUP(A21,[1]TDSheet!$A:$R,18,0)</f>
        <v>2.4</v>
      </c>
      <c r="AB21" s="7">
        <f t="shared" si="7"/>
        <v>0</v>
      </c>
    </row>
    <row r="22" spans="1:28" ht="11.1" customHeight="1" outlineLevel="2" x14ac:dyDescent="0.2">
      <c r="A22" s="9" t="s">
        <v>79</v>
      </c>
      <c r="B22" s="9" t="s">
        <v>23</v>
      </c>
      <c r="C22" s="9"/>
      <c r="D22" s="5">
        <v>296</v>
      </c>
      <c r="E22" s="5">
        <v>192</v>
      </c>
      <c r="F22" s="5">
        <v>199</v>
      </c>
      <c r="G22" s="5">
        <v>192</v>
      </c>
      <c r="H22" s="5">
        <f>VLOOKUP(A22,Гермес!A:B,2,0)</f>
        <v>150</v>
      </c>
      <c r="I22" s="5">
        <f t="shared" si="2"/>
        <v>42</v>
      </c>
      <c r="J22" s="19">
        <f>VLOOKUP(A22,[1]TDSheet!$A:$J,10,0)</f>
        <v>0</v>
      </c>
      <c r="M22" s="7">
        <f t="shared" si="3"/>
        <v>-1</v>
      </c>
      <c r="N22" s="7">
        <f>VLOOKUP(A22,[2]TDSheet!$A:$F,6,0)</f>
        <v>200</v>
      </c>
      <c r="Q22" s="7">
        <f t="shared" si="4"/>
        <v>-0.2</v>
      </c>
      <c r="R22" s="22"/>
      <c r="S22" s="22"/>
      <c r="U22" s="7">
        <f t="shared" si="5"/>
        <v>-210</v>
      </c>
      <c r="V22" s="7">
        <f t="shared" si="6"/>
        <v>-210</v>
      </c>
      <c r="W22" s="7">
        <f>VLOOKUP(A22,[1]TDSheet!$A:$Z,26,0)</f>
        <v>2.4</v>
      </c>
      <c r="X22" s="7">
        <f>VLOOKUP(A22,[1]TDSheet!$A:$AA,27,0)</f>
        <v>0.2</v>
      </c>
      <c r="Y22" s="7">
        <f>VLOOKUP(A22,[1]TDSheet!$A:$R,18,0)</f>
        <v>0</v>
      </c>
      <c r="AB22" s="7">
        <f t="shared" si="7"/>
        <v>0</v>
      </c>
    </row>
    <row r="23" spans="1:28" ht="11.1" customHeight="1" outlineLevel="2" x14ac:dyDescent="0.2">
      <c r="A23" s="9" t="s">
        <v>80</v>
      </c>
      <c r="B23" s="9" t="s">
        <v>23</v>
      </c>
      <c r="C23" s="9"/>
      <c r="D23" s="5">
        <v>250</v>
      </c>
      <c r="E23" s="5">
        <v>207</v>
      </c>
      <c r="F23" s="5">
        <v>251</v>
      </c>
      <c r="G23" s="5">
        <v>199</v>
      </c>
      <c r="H23" s="5">
        <f>VLOOKUP(A23,Гермес!A:B,2,0)</f>
        <v>168</v>
      </c>
      <c r="I23" s="5">
        <f t="shared" si="2"/>
        <v>31</v>
      </c>
      <c r="J23" s="19">
        <f>VLOOKUP(A23,[1]TDSheet!$A:$J,10,0)</f>
        <v>0.3</v>
      </c>
      <c r="M23" s="7">
        <f t="shared" si="3"/>
        <v>47</v>
      </c>
      <c r="N23" s="7">
        <f>VLOOKUP(A23,[2]TDSheet!$A:$F,6,0)</f>
        <v>204</v>
      </c>
      <c r="Q23" s="7">
        <f t="shared" si="4"/>
        <v>9.4</v>
      </c>
      <c r="R23" s="22">
        <f>10*Q23-I23</f>
        <v>63</v>
      </c>
      <c r="S23" s="22"/>
      <c r="U23" s="7">
        <f t="shared" si="5"/>
        <v>10</v>
      </c>
      <c r="V23" s="7">
        <f t="shared" si="6"/>
        <v>3.2978723404255317</v>
      </c>
      <c r="W23" s="7">
        <f>VLOOKUP(A23,[1]TDSheet!$A:$Z,26,0)</f>
        <v>6.4</v>
      </c>
      <c r="X23" s="7">
        <f>VLOOKUP(A23,[1]TDSheet!$A:$AA,27,0)</f>
        <v>8</v>
      </c>
      <c r="Y23" s="7">
        <f>VLOOKUP(A23,[1]TDSheet!$A:$R,18,0)</f>
        <v>5.6</v>
      </c>
      <c r="AB23" s="7">
        <f t="shared" si="7"/>
        <v>18.899999999999999</v>
      </c>
    </row>
    <row r="24" spans="1:28" ht="11.1" customHeight="1" outlineLevel="2" x14ac:dyDescent="0.2">
      <c r="A24" s="9" t="s">
        <v>81</v>
      </c>
      <c r="B24" s="9" t="s">
        <v>23</v>
      </c>
      <c r="C24" s="9"/>
      <c r="D24" s="5">
        <v>402</v>
      </c>
      <c r="E24" s="5">
        <v>306</v>
      </c>
      <c r="F24" s="5">
        <v>402</v>
      </c>
      <c r="G24" s="5">
        <v>306</v>
      </c>
      <c r="H24" s="5">
        <f>VLOOKUP(A24,Гермес!A:B,2,0)</f>
        <v>306</v>
      </c>
      <c r="I24" s="5">
        <f t="shared" si="2"/>
        <v>0</v>
      </c>
      <c r="J24" s="19">
        <f>VLOOKUP(A24,[1]TDSheet!$A:$J,10,0)</f>
        <v>0</v>
      </c>
      <c r="M24" s="7">
        <f t="shared" si="3"/>
        <v>0</v>
      </c>
      <c r="N24" s="7">
        <f>VLOOKUP(A24,[2]TDSheet!$A:$F,6,0)</f>
        <v>402</v>
      </c>
      <c r="Q24" s="7">
        <f t="shared" si="4"/>
        <v>0</v>
      </c>
      <c r="R24" s="22"/>
      <c r="S24" s="22"/>
      <c r="U24" s="7" t="e">
        <f t="shared" si="5"/>
        <v>#DIV/0!</v>
      </c>
      <c r="V24" s="7" t="e">
        <f t="shared" si="6"/>
        <v>#DIV/0!</v>
      </c>
      <c r="W24" s="7">
        <f>VLOOKUP(A24,[1]TDSheet!$A:$Z,26,0)</f>
        <v>0</v>
      </c>
      <c r="X24" s="7">
        <f>VLOOKUP(A24,[1]TDSheet!$A:$AA,27,0)</f>
        <v>0</v>
      </c>
      <c r="Y24" s="7">
        <f>VLOOKUP(A24,[1]TDSheet!$A:$R,18,0)</f>
        <v>0</v>
      </c>
      <c r="AB24" s="7">
        <f t="shared" si="7"/>
        <v>0</v>
      </c>
    </row>
    <row r="25" spans="1:28" ht="11.1" customHeight="1" outlineLevel="2" x14ac:dyDescent="0.2">
      <c r="A25" s="9" t="s">
        <v>82</v>
      </c>
      <c r="B25" s="9" t="s">
        <v>23</v>
      </c>
      <c r="C25" s="9"/>
      <c r="D25" s="5">
        <v>5</v>
      </c>
      <c r="E25" s="5"/>
      <c r="F25" s="5">
        <v>-3</v>
      </c>
      <c r="G25" s="5"/>
      <c r="H25" s="5"/>
      <c r="I25" s="5">
        <f t="shared" si="2"/>
        <v>0</v>
      </c>
      <c r="J25" s="19">
        <f>VLOOKUP(A25,[1]TDSheet!$A:$J,10,0)</f>
        <v>0.28000000000000003</v>
      </c>
      <c r="M25" s="7">
        <f t="shared" si="3"/>
        <v>-3</v>
      </c>
      <c r="Q25" s="7">
        <f t="shared" si="4"/>
        <v>-0.6</v>
      </c>
      <c r="R25" s="28">
        <v>10</v>
      </c>
      <c r="S25" s="22"/>
      <c r="U25" s="7">
        <f t="shared" si="5"/>
        <v>-16.666666666666668</v>
      </c>
      <c r="V25" s="7">
        <f t="shared" si="6"/>
        <v>0</v>
      </c>
      <c r="W25" s="7">
        <f>VLOOKUP(A25,[1]TDSheet!$A:$Z,26,0)</f>
        <v>1</v>
      </c>
      <c r="X25" s="7">
        <f>VLOOKUP(A25,[1]TDSheet!$A:$AA,27,0)</f>
        <v>0</v>
      </c>
      <c r="Y25" s="7">
        <f>VLOOKUP(A25,[1]TDSheet!$A:$R,18,0)</f>
        <v>0</v>
      </c>
      <c r="AB25" s="7">
        <f t="shared" si="7"/>
        <v>2.8000000000000003</v>
      </c>
    </row>
    <row r="26" spans="1:28" ht="11.1" customHeight="1" outlineLevel="2" x14ac:dyDescent="0.2">
      <c r="A26" s="9" t="s">
        <v>83</v>
      </c>
      <c r="B26" s="9" t="s">
        <v>23</v>
      </c>
      <c r="C26" s="9"/>
      <c r="D26" s="5">
        <v>118</v>
      </c>
      <c r="E26" s="5">
        <v>170</v>
      </c>
      <c r="F26" s="5">
        <v>120</v>
      </c>
      <c r="G26" s="5">
        <v>168</v>
      </c>
      <c r="H26" s="5">
        <f>VLOOKUP(A26,Гермес!A:B,2,0)</f>
        <v>168</v>
      </c>
      <c r="I26" s="5">
        <f t="shared" si="2"/>
        <v>0</v>
      </c>
      <c r="J26" s="19">
        <f>VLOOKUP(A26,[1]TDSheet!$A:$J,10,0)</f>
        <v>0</v>
      </c>
      <c r="M26" s="7">
        <f t="shared" si="3"/>
        <v>0</v>
      </c>
      <c r="N26" s="7">
        <f>VLOOKUP(A26,[2]TDSheet!$A:$F,6,0)</f>
        <v>120</v>
      </c>
      <c r="Q26" s="7">
        <f t="shared" si="4"/>
        <v>0</v>
      </c>
      <c r="R26" s="22"/>
      <c r="S26" s="22"/>
      <c r="U26" s="7" t="e">
        <f t="shared" si="5"/>
        <v>#DIV/0!</v>
      </c>
      <c r="V26" s="7" t="e">
        <f t="shared" si="6"/>
        <v>#DIV/0!</v>
      </c>
      <c r="W26" s="7">
        <f>VLOOKUP(A26,[1]TDSheet!$A:$Z,26,0)</f>
        <v>0</v>
      </c>
      <c r="X26" s="7">
        <f>VLOOKUP(A26,[1]TDSheet!$A:$AA,27,0)</f>
        <v>0</v>
      </c>
      <c r="Y26" s="7">
        <f>VLOOKUP(A26,[1]TDSheet!$A:$R,18,0)</f>
        <v>0.4</v>
      </c>
      <c r="AB26" s="7">
        <f t="shared" si="7"/>
        <v>0</v>
      </c>
    </row>
    <row r="27" spans="1:28" ht="21.95" customHeight="1" outlineLevel="2" x14ac:dyDescent="0.2">
      <c r="A27" s="9" t="s">
        <v>84</v>
      </c>
      <c r="B27" s="9" t="s">
        <v>23</v>
      </c>
      <c r="C27" s="9"/>
      <c r="D27" s="5">
        <v>391</v>
      </c>
      <c r="E27" s="5">
        <v>660</v>
      </c>
      <c r="F27" s="5">
        <v>376</v>
      </c>
      <c r="G27" s="5">
        <v>660</v>
      </c>
      <c r="H27" s="5">
        <f>VLOOKUP(A27,Гермес!A:B,2,0)</f>
        <v>600</v>
      </c>
      <c r="I27" s="5">
        <f t="shared" si="2"/>
        <v>60</v>
      </c>
      <c r="J27" s="19">
        <f>VLOOKUP(A27,[1]TDSheet!$A:$J,10,0)</f>
        <v>0.42</v>
      </c>
      <c r="M27" s="7">
        <f t="shared" si="3"/>
        <v>10</v>
      </c>
      <c r="N27" s="7">
        <f>VLOOKUP(A27,[2]TDSheet!$A:$F,6,0)</f>
        <v>366</v>
      </c>
      <c r="Q27" s="7">
        <f t="shared" si="4"/>
        <v>2</v>
      </c>
      <c r="R27" s="22"/>
      <c r="S27" s="22"/>
      <c r="U27" s="7">
        <f t="shared" si="5"/>
        <v>30</v>
      </c>
      <c r="V27" s="7">
        <f t="shared" si="6"/>
        <v>30</v>
      </c>
      <c r="W27" s="7">
        <f>VLOOKUP(A27,[1]TDSheet!$A:$Z,26,0)</f>
        <v>7.6</v>
      </c>
      <c r="X27" s="7">
        <f>VLOOKUP(A27,[1]TDSheet!$A:$AA,27,0)</f>
        <v>2</v>
      </c>
      <c r="Y27" s="7">
        <f>VLOOKUP(A27,[1]TDSheet!$A:$R,18,0)</f>
        <v>8</v>
      </c>
      <c r="AB27" s="7">
        <f t="shared" si="7"/>
        <v>0</v>
      </c>
    </row>
    <row r="28" spans="1:28" ht="21.95" customHeight="1" outlineLevel="2" x14ac:dyDescent="0.2">
      <c r="A28" s="9" t="s">
        <v>85</v>
      </c>
      <c r="B28" s="9" t="s">
        <v>23</v>
      </c>
      <c r="C28" s="9"/>
      <c r="D28" s="5">
        <v>73</v>
      </c>
      <c r="E28" s="5">
        <v>650</v>
      </c>
      <c r="F28" s="5">
        <v>133</v>
      </c>
      <c r="G28" s="5"/>
      <c r="H28" s="5"/>
      <c r="I28" s="5">
        <f t="shared" si="2"/>
        <v>0</v>
      </c>
      <c r="J28" s="19">
        <f>VLOOKUP(A28,[1]TDSheet!$A:$J,10,0)</f>
        <v>0.42</v>
      </c>
      <c r="M28" s="7">
        <f t="shared" si="3"/>
        <v>-17</v>
      </c>
      <c r="N28" s="7">
        <f>VLOOKUP(A28,[2]TDSheet!$A:$F,6,0)</f>
        <v>150</v>
      </c>
      <c r="Q28" s="7">
        <f t="shared" si="4"/>
        <v>-3.4</v>
      </c>
      <c r="R28" s="28">
        <v>60</v>
      </c>
      <c r="S28" s="22"/>
      <c r="U28" s="7">
        <f t="shared" si="5"/>
        <v>-17.647058823529413</v>
      </c>
      <c r="V28" s="7">
        <f t="shared" si="6"/>
        <v>0</v>
      </c>
      <c r="W28" s="7">
        <f>VLOOKUP(A28,[1]TDSheet!$A:$Z,26,0)</f>
        <v>38.6</v>
      </c>
      <c r="X28" s="7">
        <f>VLOOKUP(A28,[1]TDSheet!$A:$AA,27,0)</f>
        <v>30.2</v>
      </c>
      <c r="Y28" s="7">
        <f>VLOOKUP(A28,[1]TDSheet!$A:$R,18,0)</f>
        <v>13</v>
      </c>
      <c r="AB28" s="7">
        <f t="shared" si="7"/>
        <v>25.2</v>
      </c>
    </row>
    <row r="29" spans="1:28" ht="21.95" customHeight="1" outlineLevel="2" x14ac:dyDescent="0.2">
      <c r="A29" s="9" t="s">
        <v>86</v>
      </c>
      <c r="B29" s="9" t="s">
        <v>23</v>
      </c>
      <c r="C29" s="9"/>
      <c r="D29" s="5">
        <v>220</v>
      </c>
      <c r="E29" s="5">
        <v>228</v>
      </c>
      <c r="F29" s="5">
        <v>220</v>
      </c>
      <c r="G29" s="5">
        <v>228</v>
      </c>
      <c r="H29" s="5">
        <f>VLOOKUP(A29,Гермес!A:B,2,0)</f>
        <v>228</v>
      </c>
      <c r="I29" s="5">
        <f t="shared" si="2"/>
        <v>0</v>
      </c>
      <c r="J29" s="19">
        <f>VLOOKUP(A29,[1]TDSheet!$A:$J,10,0)</f>
        <v>0</v>
      </c>
      <c r="M29" s="7">
        <f t="shared" si="3"/>
        <v>0</v>
      </c>
      <c r="N29" s="7">
        <f>VLOOKUP(A29,[2]TDSheet!$A:$F,6,0)</f>
        <v>220</v>
      </c>
      <c r="Q29" s="7">
        <f t="shared" si="4"/>
        <v>0</v>
      </c>
      <c r="R29" s="22"/>
      <c r="S29" s="22"/>
      <c r="U29" s="7" t="e">
        <f t="shared" si="5"/>
        <v>#DIV/0!</v>
      </c>
      <c r="V29" s="7" t="e">
        <f t="shared" si="6"/>
        <v>#DIV/0!</v>
      </c>
      <c r="W29" s="7">
        <f>VLOOKUP(A29,[1]TDSheet!$A:$Z,26,0)</f>
        <v>0</v>
      </c>
      <c r="X29" s="7">
        <f>VLOOKUP(A29,[1]TDSheet!$A:$AA,27,0)</f>
        <v>0</v>
      </c>
      <c r="Y29" s="7">
        <f>VLOOKUP(A29,[1]TDSheet!$A:$R,18,0)</f>
        <v>0</v>
      </c>
      <c r="AB29" s="7">
        <f t="shared" si="7"/>
        <v>0</v>
      </c>
    </row>
    <row r="30" spans="1:28" ht="11.1" customHeight="1" outlineLevel="2" x14ac:dyDescent="0.2">
      <c r="A30" s="9" t="s">
        <v>87</v>
      </c>
      <c r="B30" s="9" t="s">
        <v>23</v>
      </c>
      <c r="C30" s="9"/>
      <c r="D30" s="5">
        <v>18</v>
      </c>
      <c r="E30" s="5"/>
      <c r="F30" s="5"/>
      <c r="G30" s="5"/>
      <c r="H30" s="5"/>
      <c r="I30" s="5">
        <f t="shared" si="2"/>
        <v>0</v>
      </c>
      <c r="J30" s="19">
        <f>VLOOKUP(A30,[1]TDSheet!$A:$J,10,0)</f>
        <v>0</v>
      </c>
      <c r="M30" s="7">
        <f t="shared" si="3"/>
        <v>0</v>
      </c>
      <c r="Q30" s="7">
        <f t="shared" si="4"/>
        <v>0</v>
      </c>
      <c r="R30" s="22"/>
      <c r="S30" s="22"/>
      <c r="U30" s="7" t="e">
        <f t="shared" si="5"/>
        <v>#DIV/0!</v>
      </c>
      <c r="V30" s="7" t="e">
        <f t="shared" si="6"/>
        <v>#DIV/0!</v>
      </c>
      <c r="W30" s="7">
        <f>VLOOKUP(A30,[1]TDSheet!$A:$Z,26,0)</f>
        <v>0</v>
      </c>
      <c r="X30" s="7">
        <f>VLOOKUP(A30,[1]TDSheet!$A:$AA,27,0)</f>
        <v>0</v>
      </c>
      <c r="Y30" s="7">
        <f>VLOOKUP(A30,[1]TDSheet!$A:$R,18,0)</f>
        <v>0</v>
      </c>
      <c r="AB30" s="7">
        <f t="shared" si="7"/>
        <v>0</v>
      </c>
    </row>
    <row r="31" spans="1:28" ht="21.95" customHeight="1" outlineLevel="2" x14ac:dyDescent="0.2">
      <c r="A31" s="9" t="s">
        <v>88</v>
      </c>
      <c r="B31" s="9" t="s">
        <v>23</v>
      </c>
      <c r="C31" s="9"/>
      <c r="D31" s="5">
        <v>252</v>
      </c>
      <c r="E31" s="5">
        <v>252</v>
      </c>
      <c r="F31" s="5">
        <v>252</v>
      </c>
      <c r="G31" s="5">
        <v>252</v>
      </c>
      <c r="H31" s="5">
        <f>VLOOKUP(A31,Гермес!A:B,2,0)</f>
        <v>252</v>
      </c>
      <c r="I31" s="5">
        <f t="shared" si="2"/>
        <v>0</v>
      </c>
      <c r="J31" s="19">
        <f>VLOOKUP(A31,[1]TDSheet!$A:$J,10,0)</f>
        <v>0</v>
      </c>
      <c r="M31" s="7">
        <f t="shared" si="3"/>
        <v>0</v>
      </c>
      <c r="N31" s="7">
        <f>VLOOKUP(A31,[2]TDSheet!$A:$F,6,0)</f>
        <v>252</v>
      </c>
      <c r="Q31" s="7">
        <f t="shared" si="4"/>
        <v>0</v>
      </c>
      <c r="R31" s="22"/>
      <c r="S31" s="22"/>
      <c r="U31" s="7" t="e">
        <f t="shared" si="5"/>
        <v>#DIV/0!</v>
      </c>
      <c r="V31" s="7" t="e">
        <f t="shared" si="6"/>
        <v>#DIV/0!</v>
      </c>
      <c r="W31" s="7">
        <f>VLOOKUP(A31,[1]TDSheet!$A:$Z,26,0)</f>
        <v>0</v>
      </c>
      <c r="X31" s="7">
        <f>VLOOKUP(A31,[1]TDSheet!$A:$AA,27,0)</f>
        <v>0</v>
      </c>
      <c r="Y31" s="7">
        <f>VLOOKUP(A31,[1]TDSheet!$A:$R,18,0)</f>
        <v>0</v>
      </c>
      <c r="AB31" s="7">
        <f t="shared" si="7"/>
        <v>0</v>
      </c>
    </row>
    <row r="32" spans="1:28" ht="21.95" customHeight="1" outlineLevel="2" x14ac:dyDescent="0.2">
      <c r="A32" s="9" t="s">
        <v>89</v>
      </c>
      <c r="B32" s="9" t="s">
        <v>23</v>
      </c>
      <c r="C32" s="9"/>
      <c r="D32" s="5">
        <v>180</v>
      </c>
      <c r="E32" s="5">
        <v>100</v>
      </c>
      <c r="F32" s="5">
        <v>180</v>
      </c>
      <c r="G32" s="5">
        <v>100</v>
      </c>
      <c r="H32" s="5">
        <f>VLOOKUP(A32,Гермес!A:B,2,0)</f>
        <v>100</v>
      </c>
      <c r="I32" s="5">
        <f t="shared" si="2"/>
        <v>0</v>
      </c>
      <c r="J32" s="19">
        <f>VLOOKUP(A32,[1]TDSheet!$A:$J,10,0)</f>
        <v>0</v>
      </c>
      <c r="M32" s="7">
        <f t="shared" si="3"/>
        <v>0</v>
      </c>
      <c r="N32" s="7">
        <f>VLOOKUP(A32,[2]TDSheet!$A:$F,6,0)</f>
        <v>180</v>
      </c>
      <c r="Q32" s="7">
        <f t="shared" si="4"/>
        <v>0</v>
      </c>
      <c r="R32" s="22"/>
      <c r="S32" s="22"/>
      <c r="U32" s="7" t="e">
        <f t="shared" si="5"/>
        <v>#DIV/0!</v>
      </c>
      <c r="V32" s="7" t="e">
        <f t="shared" si="6"/>
        <v>#DIV/0!</v>
      </c>
      <c r="W32" s="7">
        <f>VLOOKUP(A32,[1]TDSheet!$A:$Z,26,0)</f>
        <v>0</v>
      </c>
      <c r="X32" s="7">
        <f>VLOOKUP(A32,[1]TDSheet!$A:$AA,27,0)</f>
        <v>0</v>
      </c>
      <c r="Y32" s="7">
        <f>VLOOKUP(A32,[1]TDSheet!$A:$R,18,0)</f>
        <v>0</v>
      </c>
      <c r="AB32" s="7">
        <f t="shared" si="7"/>
        <v>0</v>
      </c>
    </row>
    <row r="33" spans="1:28" ht="11.1" customHeight="1" outlineLevel="2" x14ac:dyDescent="0.2">
      <c r="A33" s="9" t="s">
        <v>90</v>
      </c>
      <c r="B33" s="9" t="s">
        <v>23</v>
      </c>
      <c r="C33" s="9"/>
      <c r="D33" s="5">
        <v>125</v>
      </c>
      <c r="E33" s="5"/>
      <c r="F33" s="5">
        <v>83</v>
      </c>
      <c r="G33" s="5"/>
      <c r="H33" s="5"/>
      <c r="I33" s="5">
        <f t="shared" si="2"/>
        <v>0</v>
      </c>
      <c r="J33" s="19">
        <f>VLOOKUP(A33,[1]TDSheet!$A:$J,10,0)</f>
        <v>0.35</v>
      </c>
      <c r="M33" s="7">
        <f t="shared" si="3"/>
        <v>5</v>
      </c>
      <c r="N33" s="7">
        <f>VLOOKUP(A33,[2]TDSheet!$A:$F,6,0)</f>
        <v>78</v>
      </c>
      <c r="Q33" s="7">
        <f t="shared" si="4"/>
        <v>1</v>
      </c>
      <c r="R33" s="22">
        <f>7*Q33-I33</f>
        <v>7</v>
      </c>
      <c r="S33" s="22"/>
      <c r="U33" s="7">
        <f t="shared" si="5"/>
        <v>7</v>
      </c>
      <c r="V33" s="7">
        <f t="shared" si="6"/>
        <v>0</v>
      </c>
      <c r="W33" s="7">
        <f>VLOOKUP(A33,[1]TDSheet!$A:$Z,26,0)</f>
        <v>2.4</v>
      </c>
      <c r="X33" s="7">
        <f>VLOOKUP(A33,[1]TDSheet!$A:$AA,27,0)</f>
        <v>1.8</v>
      </c>
      <c r="Y33" s="7">
        <f>VLOOKUP(A33,[1]TDSheet!$A:$R,18,0)</f>
        <v>1.2</v>
      </c>
      <c r="AB33" s="7">
        <f t="shared" si="7"/>
        <v>2.4499999999999997</v>
      </c>
    </row>
    <row r="34" spans="1:28" ht="11.1" customHeight="1" outlineLevel="2" x14ac:dyDescent="0.2">
      <c r="A34" s="9" t="s">
        <v>91</v>
      </c>
      <c r="B34" s="9" t="s">
        <v>23</v>
      </c>
      <c r="C34" s="9"/>
      <c r="D34" s="5">
        <v>111</v>
      </c>
      <c r="E34" s="5">
        <v>48</v>
      </c>
      <c r="F34" s="5">
        <v>108</v>
      </c>
      <c r="G34" s="5">
        <v>48</v>
      </c>
      <c r="H34" s="5">
        <f>VLOOKUP(A34,Гермес!A:B,2,0)</f>
        <v>48</v>
      </c>
      <c r="I34" s="5">
        <f t="shared" si="2"/>
        <v>0</v>
      </c>
      <c r="J34" s="19">
        <f>VLOOKUP(A34,[1]TDSheet!$A:$J,10,0)</f>
        <v>0</v>
      </c>
      <c r="M34" s="7">
        <f t="shared" si="3"/>
        <v>0</v>
      </c>
      <c r="N34" s="7">
        <f>VLOOKUP(A34,[2]TDSheet!$A:$F,6,0)</f>
        <v>108</v>
      </c>
      <c r="Q34" s="7">
        <f t="shared" si="4"/>
        <v>0</v>
      </c>
      <c r="R34" s="22"/>
      <c r="S34" s="22"/>
      <c r="U34" s="7" t="e">
        <f t="shared" si="5"/>
        <v>#DIV/0!</v>
      </c>
      <c r="V34" s="7" t="e">
        <f t="shared" si="6"/>
        <v>#DIV/0!</v>
      </c>
      <c r="W34" s="7">
        <f>VLOOKUP(A34,[1]TDSheet!$A:$Z,26,0)</f>
        <v>2.8</v>
      </c>
      <c r="X34" s="7">
        <f>VLOOKUP(A34,[1]TDSheet!$A:$AA,27,0)</f>
        <v>1.8</v>
      </c>
      <c r="Y34" s="7">
        <f>VLOOKUP(A34,[1]TDSheet!$A:$R,18,0)</f>
        <v>0</v>
      </c>
      <c r="AB34" s="7">
        <f t="shared" si="7"/>
        <v>0</v>
      </c>
    </row>
    <row r="35" spans="1:28" ht="11.1" customHeight="1" outlineLevel="2" x14ac:dyDescent="0.2">
      <c r="A35" s="9" t="s">
        <v>92</v>
      </c>
      <c r="B35" s="9" t="s">
        <v>23</v>
      </c>
      <c r="C35" s="9"/>
      <c r="D35" s="5">
        <v>84</v>
      </c>
      <c r="E35" s="5">
        <v>144</v>
      </c>
      <c r="F35" s="5">
        <v>84</v>
      </c>
      <c r="G35" s="5">
        <v>144</v>
      </c>
      <c r="H35" s="5">
        <f>VLOOKUP(A35,Гермес!A:B,2,0)</f>
        <v>144</v>
      </c>
      <c r="I35" s="5">
        <f t="shared" si="2"/>
        <v>0</v>
      </c>
      <c r="J35" s="19">
        <f>VLOOKUP(A35,[1]TDSheet!$A:$J,10,0)</f>
        <v>0</v>
      </c>
      <c r="M35" s="7">
        <f t="shared" si="3"/>
        <v>0</v>
      </c>
      <c r="N35" s="7">
        <f>VLOOKUP(A35,[2]TDSheet!$A:$F,6,0)</f>
        <v>84</v>
      </c>
      <c r="Q35" s="7">
        <f t="shared" si="4"/>
        <v>0</v>
      </c>
      <c r="R35" s="22"/>
      <c r="S35" s="22"/>
      <c r="U35" s="7" t="e">
        <f t="shared" si="5"/>
        <v>#DIV/0!</v>
      </c>
      <c r="V35" s="7" t="e">
        <f t="shared" si="6"/>
        <v>#DIV/0!</v>
      </c>
      <c r="W35" s="7">
        <f>VLOOKUP(A35,[1]TDSheet!$A:$Z,26,0)</f>
        <v>3</v>
      </c>
      <c r="X35" s="7">
        <f>VLOOKUP(A35,[1]TDSheet!$A:$AA,27,0)</f>
        <v>0</v>
      </c>
      <c r="Y35" s="7">
        <f>VLOOKUP(A35,[1]TDSheet!$A:$R,18,0)</f>
        <v>0</v>
      </c>
      <c r="AB35" s="7">
        <f t="shared" si="7"/>
        <v>0</v>
      </c>
    </row>
    <row r="36" spans="1:28" ht="11.1" customHeight="1" outlineLevel="2" x14ac:dyDescent="0.2">
      <c r="A36" s="9" t="s">
        <v>39</v>
      </c>
      <c r="B36" s="9" t="s">
        <v>9</v>
      </c>
      <c r="C36" s="21" t="str">
        <f>VLOOKUP(A36,[1]TDSheet!$A:$C,3,0)</f>
        <v>Окт</v>
      </c>
      <c r="D36" s="5">
        <v>1499.319</v>
      </c>
      <c r="E36" s="5">
        <v>405.55700000000002</v>
      </c>
      <c r="F36" s="5">
        <v>615.34900000000005</v>
      </c>
      <c r="G36" s="5">
        <v>1181.3610000000001</v>
      </c>
      <c r="H36" s="5"/>
      <c r="I36" s="5">
        <f t="shared" si="2"/>
        <v>1181.3610000000001</v>
      </c>
      <c r="J36" s="19">
        <f>VLOOKUP(A36,[1]TDSheet!$A:$J,10,0)</f>
        <v>1</v>
      </c>
      <c r="M36" s="7">
        <f t="shared" si="3"/>
        <v>615.34900000000005</v>
      </c>
      <c r="Q36" s="7">
        <f t="shared" si="4"/>
        <v>123.06980000000001</v>
      </c>
      <c r="R36" s="22">
        <f t="shared" ref="R36:R53" si="10">12*Q36-I36</f>
        <v>295.47660000000019</v>
      </c>
      <c r="S36" s="22"/>
      <c r="U36" s="7">
        <f t="shared" si="5"/>
        <v>12.000000000000002</v>
      </c>
      <c r="V36" s="7">
        <f t="shared" si="6"/>
        <v>9.5991136737038651</v>
      </c>
      <c r="W36" s="7">
        <f>VLOOKUP(A36,[1]TDSheet!$A:$Z,26,0)</f>
        <v>184.90219999999999</v>
      </c>
      <c r="X36" s="7">
        <f>VLOOKUP(A36,[1]TDSheet!$A:$AA,27,0)</f>
        <v>174.34620000000001</v>
      </c>
      <c r="Y36" s="7">
        <f>VLOOKUP(A36,[1]TDSheet!$A:$R,18,0)</f>
        <v>127.96120000000001</v>
      </c>
      <c r="AB36" s="7">
        <f t="shared" si="7"/>
        <v>295.47660000000019</v>
      </c>
    </row>
    <row r="37" spans="1:28" ht="11.1" customHeight="1" outlineLevel="2" x14ac:dyDescent="0.2">
      <c r="A37" s="9" t="s">
        <v>40</v>
      </c>
      <c r="B37" s="9" t="s">
        <v>9</v>
      </c>
      <c r="C37" s="9"/>
      <c r="D37" s="5">
        <v>750.21299999999997</v>
      </c>
      <c r="E37" s="5">
        <v>3454.058</v>
      </c>
      <c r="F37" s="5">
        <v>2178.4090000000001</v>
      </c>
      <c r="G37" s="5">
        <v>1992.6320000000001</v>
      </c>
      <c r="H37" s="5"/>
      <c r="I37" s="5">
        <f t="shared" si="2"/>
        <v>1992.6320000000001</v>
      </c>
      <c r="J37" s="19">
        <f>VLOOKUP(A37,[1]TDSheet!$A:$J,10,0)</f>
        <v>1</v>
      </c>
      <c r="M37" s="7">
        <f t="shared" si="3"/>
        <v>2178.4090000000001</v>
      </c>
      <c r="Q37" s="7">
        <f t="shared" si="4"/>
        <v>435.68180000000001</v>
      </c>
      <c r="R37" s="22">
        <f t="shared" si="10"/>
        <v>3235.5495999999998</v>
      </c>
      <c r="S37" s="22"/>
      <c r="U37" s="7">
        <f t="shared" si="5"/>
        <v>12</v>
      </c>
      <c r="V37" s="7">
        <f t="shared" si="6"/>
        <v>4.5735947657212215</v>
      </c>
      <c r="W37" s="7">
        <f>VLOOKUP(A37,[1]TDSheet!$A:$Z,26,0)</f>
        <v>251.5292</v>
      </c>
      <c r="X37" s="7">
        <f>VLOOKUP(A37,[1]TDSheet!$A:$AA,27,0)</f>
        <v>286.96300000000002</v>
      </c>
      <c r="Y37" s="7">
        <f>VLOOKUP(A37,[1]TDSheet!$A:$R,18,0)</f>
        <v>74.873999999999995</v>
      </c>
      <c r="AB37" s="7">
        <f t="shared" si="7"/>
        <v>3235.5495999999998</v>
      </c>
    </row>
    <row r="38" spans="1:28" ht="11.1" customHeight="1" outlineLevel="2" x14ac:dyDescent="0.2">
      <c r="A38" s="9" t="s">
        <v>41</v>
      </c>
      <c r="B38" s="9" t="s">
        <v>9</v>
      </c>
      <c r="C38" s="9"/>
      <c r="D38" s="5">
        <v>60.49</v>
      </c>
      <c r="E38" s="5">
        <v>55.475000000000001</v>
      </c>
      <c r="F38" s="5">
        <v>25.016999999999999</v>
      </c>
      <c r="G38" s="5">
        <v>76.465000000000003</v>
      </c>
      <c r="H38" s="5"/>
      <c r="I38" s="5">
        <f t="shared" si="2"/>
        <v>76.465000000000003</v>
      </c>
      <c r="J38" s="19">
        <f>VLOOKUP(A38,[1]TDSheet!$A:$J,10,0)</f>
        <v>1</v>
      </c>
      <c r="M38" s="7">
        <f t="shared" si="3"/>
        <v>25.016999999999999</v>
      </c>
      <c r="Q38" s="7">
        <f t="shared" si="4"/>
        <v>5.0034000000000001</v>
      </c>
      <c r="R38" s="22"/>
      <c r="S38" s="22"/>
      <c r="U38" s="7">
        <f t="shared" si="5"/>
        <v>15.282607826677859</v>
      </c>
      <c r="V38" s="7">
        <f t="shared" si="6"/>
        <v>15.282607826677859</v>
      </c>
      <c r="W38" s="7">
        <f>VLOOKUP(A38,[1]TDSheet!$A:$Z,26,0)</f>
        <v>3.5055999999999998</v>
      </c>
      <c r="X38" s="7">
        <f>VLOOKUP(A38,[1]TDSheet!$A:$AA,27,0)</f>
        <v>6.7416</v>
      </c>
      <c r="Y38" s="7">
        <f>VLOOKUP(A38,[1]TDSheet!$A:$R,18,0)</f>
        <v>3.7768000000000002</v>
      </c>
      <c r="AB38" s="7">
        <f t="shared" si="7"/>
        <v>0</v>
      </c>
    </row>
    <row r="39" spans="1:28" ht="11.1" customHeight="1" outlineLevel="2" x14ac:dyDescent="0.2">
      <c r="A39" s="9" t="s">
        <v>42</v>
      </c>
      <c r="B39" s="9" t="s">
        <v>9</v>
      </c>
      <c r="C39" s="21" t="str">
        <f>VLOOKUP(A39,[1]TDSheet!$A:$C,3,0)</f>
        <v>Окт</v>
      </c>
      <c r="D39" s="5">
        <v>3185.4169999999999</v>
      </c>
      <c r="E39" s="5">
        <v>2.1989999999999998</v>
      </c>
      <c r="F39" s="5">
        <v>776.59500000000003</v>
      </c>
      <c r="G39" s="5">
        <v>2197.3589999999999</v>
      </c>
      <c r="H39" s="5"/>
      <c r="I39" s="5">
        <f t="shared" si="2"/>
        <v>2197.3589999999999</v>
      </c>
      <c r="J39" s="19">
        <f>VLOOKUP(A39,[1]TDSheet!$A:$J,10,0)</f>
        <v>1</v>
      </c>
      <c r="M39" s="7">
        <f t="shared" si="3"/>
        <v>776.59500000000003</v>
      </c>
      <c r="Q39" s="7">
        <f t="shared" si="4"/>
        <v>155.31900000000002</v>
      </c>
      <c r="R39" s="22"/>
      <c r="S39" s="22"/>
      <c r="U39" s="7">
        <f t="shared" si="5"/>
        <v>14.147393429007396</v>
      </c>
      <c r="V39" s="7">
        <f t="shared" si="6"/>
        <v>14.147393429007396</v>
      </c>
      <c r="W39" s="7">
        <f>VLOOKUP(A39,[1]TDSheet!$A:$Z,26,0)</f>
        <v>174.2296</v>
      </c>
      <c r="X39" s="7">
        <f>VLOOKUP(A39,[1]TDSheet!$A:$AA,27,0)</f>
        <v>219.05940000000001</v>
      </c>
      <c r="Y39" s="7">
        <f>VLOOKUP(A39,[1]TDSheet!$A:$R,18,0)</f>
        <v>182.5558</v>
      </c>
      <c r="AB39" s="7">
        <f t="shared" si="7"/>
        <v>0</v>
      </c>
    </row>
    <row r="40" spans="1:28" ht="11.1" customHeight="1" outlineLevel="2" x14ac:dyDescent="0.2">
      <c r="A40" s="9" t="s">
        <v>43</v>
      </c>
      <c r="B40" s="9" t="s">
        <v>9</v>
      </c>
      <c r="C40" s="9"/>
      <c r="D40" s="5">
        <v>3984.7370000000001</v>
      </c>
      <c r="E40" s="5">
        <v>5157.1139999999996</v>
      </c>
      <c r="F40" s="5">
        <v>4766.0209999999997</v>
      </c>
      <c r="G40" s="5">
        <v>3924.1950000000002</v>
      </c>
      <c r="H40" s="5"/>
      <c r="I40" s="5">
        <f t="shared" si="2"/>
        <v>3924.1950000000002</v>
      </c>
      <c r="J40" s="19">
        <f>VLOOKUP(A40,[1]TDSheet!$A:$J,10,0)</f>
        <v>1</v>
      </c>
      <c r="M40" s="7">
        <f t="shared" si="3"/>
        <v>4766.0209999999997</v>
      </c>
      <c r="Q40" s="7">
        <f t="shared" si="4"/>
        <v>953.2041999999999</v>
      </c>
      <c r="R40" s="22">
        <f>11*Q40-I40</f>
        <v>6561.0511999999999</v>
      </c>
      <c r="S40" s="22"/>
      <c r="U40" s="7">
        <f t="shared" si="5"/>
        <v>11</v>
      </c>
      <c r="V40" s="7">
        <f t="shared" si="6"/>
        <v>4.1168461070565998</v>
      </c>
      <c r="W40" s="7">
        <f>VLOOKUP(A40,[1]TDSheet!$A:$Z,26,0)</f>
        <v>200.1054</v>
      </c>
      <c r="X40" s="7">
        <f>VLOOKUP(A40,[1]TDSheet!$A:$AA,27,0)</f>
        <v>789.05460000000005</v>
      </c>
      <c r="Y40" s="7">
        <f>VLOOKUP(A40,[1]TDSheet!$A:$R,18,0)</f>
        <v>711.59899999999993</v>
      </c>
      <c r="AB40" s="7">
        <f t="shared" si="7"/>
        <v>6561.0511999999999</v>
      </c>
    </row>
    <row r="41" spans="1:28" ht="11.1" customHeight="1" outlineLevel="2" x14ac:dyDescent="0.2">
      <c r="A41" s="9" t="s">
        <v>44</v>
      </c>
      <c r="B41" s="9" t="s">
        <v>9</v>
      </c>
      <c r="C41" s="21" t="str">
        <f>VLOOKUP(A41,[1]TDSheet!$A:$C,3,0)</f>
        <v>Окт</v>
      </c>
      <c r="D41" s="5">
        <v>73.751999999999995</v>
      </c>
      <c r="E41" s="5">
        <v>100.23</v>
      </c>
      <c r="F41" s="5">
        <v>135.346</v>
      </c>
      <c r="G41" s="5">
        <v>23.792000000000002</v>
      </c>
      <c r="H41" s="5"/>
      <c r="I41" s="5">
        <f t="shared" si="2"/>
        <v>23.792000000000002</v>
      </c>
      <c r="J41" s="19">
        <f>VLOOKUP(A41,[1]TDSheet!$A:$J,10,0)</f>
        <v>1</v>
      </c>
      <c r="M41" s="7">
        <f t="shared" si="3"/>
        <v>135.346</v>
      </c>
      <c r="Q41" s="7">
        <f t="shared" si="4"/>
        <v>27.069200000000002</v>
      </c>
      <c r="R41" s="22">
        <f>8*Q41-I41</f>
        <v>192.76160000000002</v>
      </c>
      <c r="S41" s="22"/>
      <c r="U41" s="7">
        <f t="shared" si="5"/>
        <v>8</v>
      </c>
      <c r="V41" s="7">
        <f t="shared" si="6"/>
        <v>0.87893251370561376</v>
      </c>
      <c r="W41" s="7">
        <f>VLOOKUP(A41,[1]TDSheet!$A:$Z,26,0)</f>
        <v>30.003800000000002</v>
      </c>
      <c r="X41" s="7">
        <f>VLOOKUP(A41,[1]TDSheet!$A:$AA,27,0)</f>
        <v>22.808</v>
      </c>
      <c r="Y41" s="7">
        <f>VLOOKUP(A41,[1]TDSheet!$A:$R,18,0)</f>
        <v>16.1464</v>
      </c>
      <c r="AA41" s="24" t="str">
        <f>VLOOKUP(A41,[1]TDSheet!$A:$AB,28,0)</f>
        <v>акция/вывод</v>
      </c>
      <c r="AB41" s="7">
        <f t="shared" si="7"/>
        <v>192.76160000000002</v>
      </c>
    </row>
    <row r="42" spans="1:28" ht="11.1" customHeight="1" outlineLevel="2" x14ac:dyDescent="0.2">
      <c r="A42" s="9" t="s">
        <v>45</v>
      </c>
      <c r="B42" s="9" t="s">
        <v>9</v>
      </c>
      <c r="C42" s="21" t="str">
        <f>VLOOKUP(A42,[1]TDSheet!$A:$C,3,0)</f>
        <v>Окт</v>
      </c>
      <c r="D42" s="5">
        <v>710.31399999999996</v>
      </c>
      <c r="E42" s="5">
        <v>336.5</v>
      </c>
      <c r="F42" s="5">
        <v>522.95100000000002</v>
      </c>
      <c r="G42" s="5">
        <v>24.847999999999999</v>
      </c>
      <c r="H42" s="5"/>
      <c r="I42" s="5">
        <f t="shared" si="2"/>
        <v>24.847999999999999</v>
      </c>
      <c r="J42" s="19">
        <f>VLOOKUP(A42,[1]TDSheet!$A:$J,10,0)</f>
        <v>1</v>
      </c>
      <c r="M42" s="7">
        <f t="shared" si="3"/>
        <v>522.95100000000002</v>
      </c>
      <c r="Q42" s="7">
        <f t="shared" si="4"/>
        <v>104.59020000000001</v>
      </c>
      <c r="R42" s="22">
        <f>7*Q42-I42</f>
        <v>707.28340000000014</v>
      </c>
      <c r="S42" s="22"/>
      <c r="U42" s="7">
        <f t="shared" si="5"/>
        <v>7</v>
      </c>
      <c r="V42" s="7">
        <f t="shared" si="6"/>
        <v>0.23757483970773549</v>
      </c>
      <c r="W42" s="7">
        <f>VLOOKUP(A42,[1]TDSheet!$A:$Z,26,0)</f>
        <v>224.91619999999998</v>
      </c>
      <c r="X42" s="7">
        <f>VLOOKUP(A42,[1]TDSheet!$A:$AA,27,0)</f>
        <v>209.30500000000001</v>
      </c>
      <c r="Y42" s="7">
        <f>VLOOKUP(A42,[1]TDSheet!$A:$R,18,0)</f>
        <v>138.43819999999999</v>
      </c>
      <c r="AB42" s="7">
        <f t="shared" si="7"/>
        <v>707.28340000000014</v>
      </c>
    </row>
    <row r="43" spans="1:28" ht="11.1" customHeight="1" outlineLevel="2" x14ac:dyDescent="0.2">
      <c r="A43" s="9" t="s">
        <v>46</v>
      </c>
      <c r="B43" s="9" t="s">
        <v>9</v>
      </c>
      <c r="C43" s="9"/>
      <c r="D43" s="5">
        <v>4440.5159999999996</v>
      </c>
      <c r="E43" s="5">
        <v>4619.4979999999996</v>
      </c>
      <c r="F43" s="5">
        <v>3153.9940000000001</v>
      </c>
      <c r="G43" s="5">
        <v>5349.6689999999999</v>
      </c>
      <c r="H43" s="5"/>
      <c r="I43" s="5">
        <f t="shared" si="2"/>
        <v>5349.6689999999999</v>
      </c>
      <c r="J43" s="19">
        <f>VLOOKUP(A43,[1]TDSheet!$A:$J,10,0)</f>
        <v>1</v>
      </c>
      <c r="M43" s="7">
        <f t="shared" si="3"/>
        <v>3153.9940000000001</v>
      </c>
      <c r="Q43" s="7">
        <f t="shared" si="4"/>
        <v>630.79880000000003</v>
      </c>
      <c r="R43" s="22">
        <f t="shared" si="10"/>
        <v>2219.9166000000005</v>
      </c>
      <c r="S43" s="22"/>
      <c r="U43" s="7">
        <f t="shared" si="5"/>
        <v>12</v>
      </c>
      <c r="V43" s="7">
        <f t="shared" si="6"/>
        <v>8.4807849983227612</v>
      </c>
      <c r="W43" s="7">
        <f>VLOOKUP(A43,[1]TDSheet!$A:$Z,26,0)</f>
        <v>643.39059999999995</v>
      </c>
      <c r="X43" s="7">
        <f>VLOOKUP(A43,[1]TDSheet!$A:$AA,27,0)</f>
        <v>940.77440000000001</v>
      </c>
      <c r="Y43" s="7">
        <f>VLOOKUP(A43,[1]TDSheet!$A:$R,18,0)</f>
        <v>631.62139999999999</v>
      </c>
      <c r="AB43" s="7">
        <f t="shared" si="7"/>
        <v>2219.9166000000005</v>
      </c>
    </row>
    <row r="44" spans="1:28" ht="11.1" customHeight="1" outlineLevel="2" x14ac:dyDescent="0.2">
      <c r="A44" s="9" t="s">
        <v>47</v>
      </c>
      <c r="B44" s="9" t="s">
        <v>9</v>
      </c>
      <c r="C44" s="9"/>
      <c r="D44" s="5">
        <v>1997.4349999999999</v>
      </c>
      <c r="E44" s="5">
        <v>2729.71</v>
      </c>
      <c r="F44" s="5">
        <v>1528.402</v>
      </c>
      <c r="G44" s="5">
        <v>2662.8490000000002</v>
      </c>
      <c r="H44" s="5"/>
      <c r="I44" s="5">
        <f t="shared" si="2"/>
        <v>2662.8490000000002</v>
      </c>
      <c r="J44" s="19">
        <f>VLOOKUP(A44,[1]TDSheet!$A:$J,10,0)</f>
        <v>1</v>
      </c>
      <c r="M44" s="7">
        <f t="shared" si="3"/>
        <v>1528.402</v>
      </c>
      <c r="Q44" s="7">
        <f t="shared" si="4"/>
        <v>305.68040000000002</v>
      </c>
      <c r="R44" s="22">
        <f t="shared" si="10"/>
        <v>1005.3158000000003</v>
      </c>
      <c r="S44" s="22"/>
      <c r="U44" s="7">
        <f t="shared" si="5"/>
        <v>12</v>
      </c>
      <c r="V44" s="7">
        <f t="shared" si="6"/>
        <v>8.7112192996345197</v>
      </c>
      <c r="W44" s="7">
        <f>VLOOKUP(A44,[1]TDSheet!$A:$Z,26,0)</f>
        <v>161.18860000000001</v>
      </c>
      <c r="X44" s="7">
        <f>VLOOKUP(A44,[1]TDSheet!$A:$AA,27,0)</f>
        <v>311.33859999999999</v>
      </c>
      <c r="Y44" s="7">
        <f>VLOOKUP(A44,[1]TDSheet!$A:$R,18,0)</f>
        <v>280.76480000000004</v>
      </c>
      <c r="AB44" s="7">
        <f t="shared" si="7"/>
        <v>1005.3158000000003</v>
      </c>
    </row>
    <row r="45" spans="1:28" ht="11.1" customHeight="1" outlineLevel="2" x14ac:dyDescent="0.2">
      <c r="A45" s="9" t="s">
        <v>48</v>
      </c>
      <c r="B45" s="9" t="s">
        <v>9</v>
      </c>
      <c r="C45" s="21" t="str">
        <f>VLOOKUP(A45,[1]TDSheet!$A:$C,3,0)</f>
        <v>Окт</v>
      </c>
      <c r="D45" s="5">
        <v>166.74199999999999</v>
      </c>
      <c r="E45" s="5">
        <v>844.84</v>
      </c>
      <c r="F45" s="5">
        <v>119.941</v>
      </c>
      <c r="G45" s="5">
        <v>829.92499999999995</v>
      </c>
      <c r="H45" s="5"/>
      <c r="I45" s="5">
        <f t="shared" si="2"/>
        <v>829.92499999999995</v>
      </c>
      <c r="J45" s="19">
        <f>VLOOKUP(A45,[1]TDSheet!$A:$J,10,0)</f>
        <v>1</v>
      </c>
      <c r="M45" s="7">
        <f t="shared" si="3"/>
        <v>119.941</v>
      </c>
      <c r="Q45" s="7">
        <f t="shared" si="4"/>
        <v>23.988199999999999</v>
      </c>
      <c r="R45" s="22"/>
      <c r="S45" s="22"/>
      <c r="U45" s="7">
        <f t="shared" si="5"/>
        <v>34.597218632494311</v>
      </c>
      <c r="V45" s="7">
        <f t="shared" si="6"/>
        <v>34.597218632494311</v>
      </c>
      <c r="W45" s="7">
        <f>VLOOKUP(A45,[1]TDSheet!$A:$Z,26,0)</f>
        <v>91.320799999999991</v>
      </c>
      <c r="X45" s="7">
        <f>VLOOKUP(A45,[1]TDSheet!$A:$AA,27,0)</f>
        <v>115.2954</v>
      </c>
      <c r="Y45" s="7">
        <f>VLOOKUP(A45,[1]TDSheet!$A:$R,18,0)</f>
        <v>77.862400000000008</v>
      </c>
      <c r="AB45" s="7">
        <f t="shared" si="7"/>
        <v>0</v>
      </c>
    </row>
    <row r="46" spans="1:28" ht="11.1" customHeight="1" outlineLevel="2" x14ac:dyDescent="0.2">
      <c r="A46" s="9" t="s">
        <v>49</v>
      </c>
      <c r="B46" s="9" t="s">
        <v>9</v>
      </c>
      <c r="C46" s="21" t="str">
        <f>VLOOKUP(A46,[1]TDSheet!$A:$C,3,0)</f>
        <v>Окт</v>
      </c>
      <c r="D46" s="5">
        <v>397.71</v>
      </c>
      <c r="E46" s="5">
        <v>221.79599999999999</v>
      </c>
      <c r="F46" s="5">
        <v>437.99599999999998</v>
      </c>
      <c r="G46" s="5">
        <v>57.247999999999998</v>
      </c>
      <c r="H46" s="5"/>
      <c r="I46" s="5">
        <f t="shared" si="2"/>
        <v>57.247999999999998</v>
      </c>
      <c r="J46" s="19">
        <f>VLOOKUP(A46,[1]TDSheet!$A:$J,10,0)</f>
        <v>1</v>
      </c>
      <c r="M46" s="7">
        <f t="shared" si="3"/>
        <v>437.99599999999998</v>
      </c>
      <c r="Q46" s="7">
        <f t="shared" si="4"/>
        <v>87.599199999999996</v>
      </c>
      <c r="R46" s="22">
        <f>8*Q46-I46</f>
        <v>643.54559999999992</v>
      </c>
      <c r="S46" s="22"/>
      <c r="U46" s="7">
        <f t="shared" si="5"/>
        <v>8</v>
      </c>
      <c r="V46" s="7">
        <f t="shared" si="6"/>
        <v>0.65352194997214585</v>
      </c>
      <c r="W46" s="7">
        <f>VLOOKUP(A46,[1]TDSheet!$A:$Z,26,0)</f>
        <v>120.4298</v>
      </c>
      <c r="X46" s="7">
        <f>VLOOKUP(A46,[1]TDSheet!$A:$AA,27,0)</f>
        <v>128.93819999999999</v>
      </c>
      <c r="Y46" s="7">
        <f>VLOOKUP(A46,[1]TDSheet!$A:$R,18,0)</f>
        <v>87.799000000000007</v>
      </c>
      <c r="AB46" s="7">
        <f t="shared" si="7"/>
        <v>643.54559999999992</v>
      </c>
    </row>
    <row r="47" spans="1:28" ht="11.1" customHeight="1" outlineLevel="2" x14ac:dyDescent="0.2">
      <c r="A47" s="9" t="s">
        <v>50</v>
      </c>
      <c r="B47" s="9" t="s">
        <v>9</v>
      </c>
      <c r="C47" s="9"/>
      <c r="D47" s="5">
        <v>23.472999999999999</v>
      </c>
      <c r="E47" s="5">
        <v>39.514000000000003</v>
      </c>
      <c r="F47" s="5">
        <v>14.616</v>
      </c>
      <c r="G47" s="5">
        <v>44.930999999999997</v>
      </c>
      <c r="H47" s="5"/>
      <c r="I47" s="5">
        <f t="shared" si="2"/>
        <v>44.930999999999997</v>
      </c>
      <c r="J47" s="19">
        <f>VLOOKUP(A47,[1]TDSheet!$A:$J,10,0)</f>
        <v>1</v>
      </c>
      <c r="M47" s="7">
        <f t="shared" si="3"/>
        <v>14.616</v>
      </c>
      <c r="Q47" s="7">
        <f t="shared" si="4"/>
        <v>2.9232</v>
      </c>
      <c r="R47" s="22"/>
      <c r="S47" s="22"/>
      <c r="U47" s="7">
        <f t="shared" si="5"/>
        <v>15.370484400656814</v>
      </c>
      <c r="V47" s="7">
        <f t="shared" si="6"/>
        <v>15.370484400656814</v>
      </c>
      <c r="W47" s="7">
        <f>VLOOKUP(A47,[1]TDSheet!$A:$Z,26,0)</f>
        <v>2.0324</v>
      </c>
      <c r="X47" s="7">
        <f>VLOOKUP(A47,[1]TDSheet!$A:$AA,27,0)</f>
        <v>5.1130000000000004</v>
      </c>
      <c r="Y47" s="7">
        <f>VLOOKUP(A47,[1]TDSheet!$A:$R,18,0)</f>
        <v>4.1247999999999996</v>
      </c>
      <c r="AB47" s="7">
        <f t="shared" si="7"/>
        <v>0</v>
      </c>
    </row>
    <row r="48" spans="1:28" ht="11.1" customHeight="1" outlineLevel="2" x14ac:dyDescent="0.2">
      <c r="A48" s="9" t="s">
        <v>51</v>
      </c>
      <c r="B48" s="9" t="s">
        <v>9</v>
      </c>
      <c r="C48" s="21" t="str">
        <f>VLOOKUP(A48,[1]TDSheet!$A:$C,3,0)</f>
        <v>Окт</v>
      </c>
      <c r="D48" s="5">
        <v>547.10400000000004</v>
      </c>
      <c r="E48" s="5">
        <v>444.334</v>
      </c>
      <c r="F48" s="5">
        <v>729.779</v>
      </c>
      <c r="G48" s="5">
        <v>230.876</v>
      </c>
      <c r="H48" s="5"/>
      <c r="I48" s="5">
        <f t="shared" si="2"/>
        <v>230.876</v>
      </c>
      <c r="J48" s="19">
        <f>VLOOKUP(A48,[1]TDSheet!$A:$J,10,0)</f>
        <v>1</v>
      </c>
      <c r="M48" s="7">
        <f t="shared" si="3"/>
        <v>729.779</v>
      </c>
      <c r="Q48" s="7">
        <f t="shared" si="4"/>
        <v>145.95580000000001</v>
      </c>
      <c r="R48" s="22">
        <f>9*Q48-I48</f>
        <v>1082.7262000000001</v>
      </c>
      <c r="S48" s="22"/>
      <c r="U48" s="7">
        <f t="shared" si="5"/>
        <v>9</v>
      </c>
      <c r="V48" s="7">
        <f t="shared" si="6"/>
        <v>1.5818213459143109</v>
      </c>
      <c r="W48" s="7">
        <f>VLOOKUP(A48,[1]TDSheet!$A:$Z,26,0)</f>
        <v>189.8236</v>
      </c>
      <c r="X48" s="7">
        <f>VLOOKUP(A48,[1]TDSheet!$A:$AA,27,0)</f>
        <v>138.4802</v>
      </c>
      <c r="Y48" s="7">
        <f>VLOOKUP(A48,[1]TDSheet!$A:$R,18,0)</f>
        <v>114.75039999999998</v>
      </c>
      <c r="AB48" s="7">
        <f t="shared" si="7"/>
        <v>1082.7262000000001</v>
      </c>
    </row>
    <row r="49" spans="1:28" ht="11.1" customHeight="1" outlineLevel="2" x14ac:dyDescent="0.2">
      <c r="A49" s="9" t="s">
        <v>52</v>
      </c>
      <c r="B49" s="9" t="s">
        <v>9</v>
      </c>
      <c r="C49" s="9"/>
      <c r="D49" s="5">
        <v>61.238</v>
      </c>
      <c r="E49" s="5">
        <v>96.626000000000005</v>
      </c>
      <c r="F49" s="5">
        <v>56.35</v>
      </c>
      <c r="G49" s="5">
        <v>89.554000000000002</v>
      </c>
      <c r="H49" s="5"/>
      <c r="I49" s="5">
        <f t="shared" si="2"/>
        <v>89.554000000000002</v>
      </c>
      <c r="J49" s="19">
        <f>VLOOKUP(A49,[1]TDSheet!$A:$J,10,0)</f>
        <v>1</v>
      </c>
      <c r="M49" s="7">
        <f t="shared" si="3"/>
        <v>56.35</v>
      </c>
      <c r="Q49" s="7">
        <f t="shared" si="4"/>
        <v>11.27</v>
      </c>
      <c r="R49" s="22">
        <f t="shared" si="10"/>
        <v>45.686000000000007</v>
      </c>
      <c r="S49" s="22"/>
      <c r="U49" s="7">
        <f t="shared" si="5"/>
        <v>12.000000000000002</v>
      </c>
      <c r="V49" s="7">
        <f t="shared" si="6"/>
        <v>7.9462289263531503</v>
      </c>
      <c r="W49" s="7">
        <f>VLOOKUP(A49,[1]TDSheet!$A:$Z,26,0)</f>
        <v>9.904399999999999</v>
      </c>
      <c r="X49" s="7">
        <f>VLOOKUP(A49,[1]TDSheet!$A:$AA,27,0)</f>
        <v>14.145199999999999</v>
      </c>
      <c r="Y49" s="7">
        <f>VLOOKUP(A49,[1]TDSheet!$A:$R,18,0)</f>
        <v>11.0898</v>
      </c>
      <c r="AB49" s="7">
        <f t="shared" si="7"/>
        <v>45.686000000000007</v>
      </c>
    </row>
    <row r="50" spans="1:28" ht="11.1" customHeight="1" outlineLevel="2" x14ac:dyDescent="0.2">
      <c r="A50" s="9" t="s">
        <v>53</v>
      </c>
      <c r="B50" s="9" t="s">
        <v>9</v>
      </c>
      <c r="C50" s="9"/>
      <c r="D50" s="5">
        <v>65.569999999999993</v>
      </c>
      <c r="E50" s="5">
        <v>53.508000000000003</v>
      </c>
      <c r="F50" s="5">
        <v>48.279000000000003</v>
      </c>
      <c r="G50" s="5">
        <v>37.274999999999999</v>
      </c>
      <c r="H50" s="5"/>
      <c r="I50" s="5">
        <f t="shared" si="2"/>
        <v>37.274999999999999</v>
      </c>
      <c r="J50" s="19">
        <f>VLOOKUP(A50,[1]TDSheet!$A:$J,10,0)</f>
        <v>1</v>
      </c>
      <c r="M50" s="7">
        <f t="shared" si="3"/>
        <v>48.279000000000003</v>
      </c>
      <c r="Q50" s="7">
        <f t="shared" si="4"/>
        <v>9.655800000000001</v>
      </c>
      <c r="R50" s="22">
        <f>11*Q50-I50</f>
        <v>68.938800000000015</v>
      </c>
      <c r="S50" s="22"/>
      <c r="U50" s="7">
        <f t="shared" si="5"/>
        <v>11.000000000000002</v>
      </c>
      <c r="V50" s="7">
        <f t="shared" si="6"/>
        <v>3.8603740756850797</v>
      </c>
      <c r="W50" s="7">
        <f>VLOOKUP(A50,[1]TDSheet!$A:$Z,26,0)</f>
        <v>5.3206000000000007</v>
      </c>
      <c r="X50" s="7">
        <f>VLOOKUP(A50,[1]TDSheet!$A:$AA,27,0)</f>
        <v>9.1601999999999997</v>
      </c>
      <c r="Y50" s="7">
        <f>VLOOKUP(A50,[1]TDSheet!$A:$R,18,0)</f>
        <v>8.2238000000000007</v>
      </c>
      <c r="AB50" s="7">
        <f t="shared" si="7"/>
        <v>68.938800000000015</v>
      </c>
    </row>
    <row r="51" spans="1:28" ht="11.1" customHeight="1" outlineLevel="2" x14ac:dyDescent="0.2">
      <c r="A51" s="9" t="s">
        <v>54</v>
      </c>
      <c r="B51" s="9" t="s">
        <v>9</v>
      </c>
      <c r="C51" s="9"/>
      <c r="D51" s="5">
        <v>170.13300000000001</v>
      </c>
      <c r="E51" s="5">
        <v>103.36199999999999</v>
      </c>
      <c r="F51" s="5">
        <v>62.386000000000003</v>
      </c>
      <c r="G51" s="5">
        <v>187.92099999999999</v>
      </c>
      <c r="H51" s="5"/>
      <c r="I51" s="5">
        <f t="shared" si="2"/>
        <v>187.92099999999999</v>
      </c>
      <c r="J51" s="19">
        <f>VLOOKUP(A51,[1]TDSheet!$A:$J,10,0)</f>
        <v>1</v>
      </c>
      <c r="M51" s="7">
        <f t="shared" si="3"/>
        <v>62.386000000000003</v>
      </c>
      <c r="Q51" s="7">
        <f t="shared" si="4"/>
        <v>12.4772</v>
      </c>
      <c r="R51" s="22"/>
      <c r="S51" s="22"/>
      <c r="U51" s="7">
        <f t="shared" si="5"/>
        <v>15.061151540409707</v>
      </c>
      <c r="V51" s="7">
        <f t="shared" si="6"/>
        <v>15.061151540409707</v>
      </c>
      <c r="W51" s="7">
        <f>VLOOKUP(A51,[1]TDSheet!$A:$Z,26,0)</f>
        <v>14.851599999999999</v>
      </c>
      <c r="X51" s="7">
        <f>VLOOKUP(A51,[1]TDSheet!$A:$AA,27,0)</f>
        <v>3.1754000000000002</v>
      </c>
      <c r="Y51" s="7">
        <f>VLOOKUP(A51,[1]TDSheet!$A:$R,18,0)</f>
        <v>19.797800000000002</v>
      </c>
      <c r="AB51" s="7">
        <f t="shared" si="7"/>
        <v>0</v>
      </c>
    </row>
    <row r="52" spans="1:28" ht="11.1" customHeight="1" outlineLevel="2" x14ac:dyDescent="0.2">
      <c r="A52" s="9" t="s">
        <v>55</v>
      </c>
      <c r="B52" s="9" t="s">
        <v>9</v>
      </c>
      <c r="C52" s="9"/>
      <c r="D52" s="5">
        <v>191.40700000000001</v>
      </c>
      <c r="E52" s="5">
        <v>562.91600000000005</v>
      </c>
      <c r="F52" s="5">
        <v>196.98599999999999</v>
      </c>
      <c r="G52" s="5">
        <v>546.03</v>
      </c>
      <c r="H52" s="5">
        <f>VLOOKUP(A52,Гермес!A:B,2,0)</f>
        <v>392.60700000000003</v>
      </c>
      <c r="I52" s="5">
        <f t="shared" si="2"/>
        <v>153.42299999999994</v>
      </c>
      <c r="J52" s="19">
        <f>VLOOKUP(A52,[1]TDSheet!$A:$J,10,0)</f>
        <v>1</v>
      </c>
      <c r="M52" s="7">
        <f t="shared" si="3"/>
        <v>106.00899999999999</v>
      </c>
      <c r="N52" s="7">
        <f>VLOOKUP(A52,[2]TDSheet!$A:$F,6,0)</f>
        <v>90.977000000000004</v>
      </c>
      <c r="Q52" s="7">
        <f t="shared" si="4"/>
        <v>21.201799999999999</v>
      </c>
      <c r="R52" s="22">
        <f t="shared" si="10"/>
        <v>100.99860000000004</v>
      </c>
      <c r="S52" s="22"/>
      <c r="U52" s="7">
        <f t="shared" si="5"/>
        <v>12</v>
      </c>
      <c r="V52" s="7">
        <f t="shared" si="6"/>
        <v>7.2363195577733945</v>
      </c>
      <c r="W52" s="7">
        <f>VLOOKUP(A52,[1]TDSheet!$A:$Z,26,0)</f>
        <v>6.2683999999999971</v>
      </c>
      <c r="X52" s="7">
        <f>VLOOKUP(A52,[1]TDSheet!$A:$AA,27,0)</f>
        <v>28.413</v>
      </c>
      <c r="Y52" s="7">
        <f>VLOOKUP(A52,[1]TDSheet!$A:$R,18,0)</f>
        <v>20.647600000000001</v>
      </c>
      <c r="AB52" s="7">
        <f t="shared" si="7"/>
        <v>100.99860000000004</v>
      </c>
    </row>
    <row r="53" spans="1:28" ht="11.1" customHeight="1" outlineLevel="2" x14ac:dyDescent="0.2">
      <c r="A53" s="9" t="s">
        <v>56</v>
      </c>
      <c r="B53" s="9" t="s">
        <v>9</v>
      </c>
      <c r="C53" s="9"/>
      <c r="D53" s="5">
        <v>548.49199999999996</v>
      </c>
      <c r="E53" s="5">
        <v>450.52800000000002</v>
      </c>
      <c r="F53" s="5">
        <v>390.06700000000001</v>
      </c>
      <c r="G53" s="5">
        <v>517.43200000000002</v>
      </c>
      <c r="H53" s="5"/>
      <c r="I53" s="5">
        <f t="shared" si="2"/>
        <v>517.43200000000002</v>
      </c>
      <c r="J53" s="19">
        <f>VLOOKUP(A53,[1]TDSheet!$A:$J,10,0)</f>
        <v>1</v>
      </c>
      <c r="M53" s="7">
        <f t="shared" si="3"/>
        <v>390.06700000000001</v>
      </c>
      <c r="Q53" s="7">
        <f t="shared" si="4"/>
        <v>78.013400000000004</v>
      </c>
      <c r="R53" s="22">
        <f t="shared" si="10"/>
        <v>418.72880000000009</v>
      </c>
      <c r="S53" s="22"/>
      <c r="U53" s="7">
        <f t="shared" si="5"/>
        <v>12</v>
      </c>
      <c r="V53" s="7">
        <f t="shared" si="6"/>
        <v>6.6326041423652855</v>
      </c>
      <c r="W53" s="7">
        <f>VLOOKUP(A53,[1]TDSheet!$A:$Z,26,0)</f>
        <v>80.727400000000003</v>
      </c>
      <c r="X53" s="7">
        <f>VLOOKUP(A53,[1]TDSheet!$A:$AA,27,0)</f>
        <v>74.429200000000009</v>
      </c>
      <c r="Y53" s="7">
        <f>VLOOKUP(A53,[1]TDSheet!$A:$R,18,0)</f>
        <v>71.9572</v>
      </c>
      <c r="AB53" s="7">
        <f t="shared" si="7"/>
        <v>418.72880000000009</v>
      </c>
    </row>
    <row r="54" spans="1:28" ht="11.1" customHeight="1" outlineLevel="2" x14ac:dyDescent="0.2">
      <c r="A54" s="9" t="s">
        <v>57</v>
      </c>
      <c r="B54" s="9" t="s">
        <v>9</v>
      </c>
      <c r="C54" s="9"/>
      <c r="D54" s="5">
        <v>214.53299999999999</v>
      </c>
      <c r="E54" s="5"/>
      <c r="F54" s="5">
        <v>-2.4729999999999999</v>
      </c>
      <c r="G54" s="5"/>
      <c r="H54" s="5"/>
      <c r="I54" s="5">
        <f t="shared" si="2"/>
        <v>0</v>
      </c>
      <c r="J54" s="19">
        <f>VLOOKUP(A54,[1]TDSheet!$A:$J,10,0)</f>
        <v>1</v>
      </c>
      <c r="M54" s="7">
        <f t="shared" si="3"/>
        <v>-2.4729999999999999</v>
      </c>
      <c r="Q54" s="7">
        <f t="shared" si="4"/>
        <v>-0.49459999999999998</v>
      </c>
      <c r="R54" s="28">
        <v>80</v>
      </c>
      <c r="S54" s="22"/>
      <c r="U54" s="7">
        <f t="shared" si="5"/>
        <v>-161.74686615446825</v>
      </c>
      <c r="V54" s="7">
        <f t="shared" si="6"/>
        <v>0</v>
      </c>
      <c r="W54" s="7">
        <f>VLOOKUP(A54,[1]TDSheet!$A:$Z,26,0)</f>
        <v>11.424200000000001</v>
      </c>
      <c r="X54" s="7">
        <f>VLOOKUP(A54,[1]TDSheet!$A:$AA,27,0)</f>
        <v>10.072199999999999</v>
      </c>
      <c r="Y54" s="7">
        <f>VLOOKUP(A54,[1]TDSheet!$A:$R,18,0)</f>
        <v>0</v>
      </c>
      <c r="AB54" s="7">
        <f t="shared" si="7"/>
        <v>80</v>
      </c>
    </row>
    <row r="55" spans="1:28" ht="21.95" customHeight="1" outlineLevel="2" x14ac:dyDescent="0.2">
      <c r="A55" s="9" t="s">
        <v>58</v>
      </c>
      <c r="B55" s="9" t="s">
        <v>9</v>
      </c>
      <c r="C55" s="9"/>
      <c r="D55" s="5">
        <v>219.143</v>
      </c>
      <c r="E55" s="5">
        <v>204.44</v>
      </c>
      <c r="F55" s="5">
        <v>16.742000000000001</v>
      </c>
      <c r="G55" s="5">
        <v>204.44</v>
      </c>
      <c r="H55" s="5"/>
      <c r="I55" s="5">
        <f t="shared" si="2"/>
        <v>204.44</v>
      </c>
      <c r="J55" s="19">
        <f>VLOOKUP(A55,[1]TDSheet!$A:$J,10,0)</f>
        <v>0</v>
      </c>
      <c r="M55" s="7">
        <f t="shared" si="3"/>
        <v>16.742000000000001</v>
      </c>
      <c r="Q55" s="7">
        <f t="shared" si="4"/>
        <v>3.3484000000000003</v>
      </c>
      <c r="R55" s="22"/>
      <c r="S55" s="22"/>
      <c r="U55" s="7">
        <f t="shared" si="5"/>
        <v>61.056026759049089</v>
      </c>
      <c r="V55" s="7">
        <f t="shared" si="6"/>
        <v>61.056026759049089</v>
      </c>
      <c r="W55" s="7">
        <f>VLOOKUP(A55,[1]TDSheet!$A:$Z,26,0)</f>
        <v>0</v>
      </c>
      <c r="X55" s="7">
        <f>VLOOKUP(A55,[1]TDSheet!$A:$AA,27,0)</f>
        <v>0</v>
      </c>
      <c r="Y55" s="7">
        <f>VLOOKUP(A55,[1]TDSheet!$A:$R,18,0)</f>
        <v>0</v>
      </c>
      <c r="AB55" s="7">
        <f t="shared" si="7"/>
        <v>0</v>
      </c>
    </row>
    <row r="56" spans="1:28" ht="11.1" customHeight="1" outlineLevel="2" x14ac:dyDescent="0.2">
      <c r="A56" s="9" t="s">
        <v>59</v>
      </c>
      <c r="B56" s="9" t="s">
        <v>9</v>
      </c>
      <c r="C56" s="9"/>
      <c r="D56" s="5">
        <v>889.06399999999996</v>
      </c>
      <c r="E56" s="5">
        <v>1075.567</v>
      </c>
      <c r="F56" s="5">
        <v>1065.0309999999999</v>
      </c>
      <c r="G56" s="5">
        <v>276.666</v>
      </c>
      <c r="H56" s="5"/>
      <c r="I56" s="5">
        <f t="shared" si="2"/>
        <v>276.666</v>
      </c>
      <c r="J56" s="19">
        <f>VLOOKUP(A56,[1]TDSheet!$A:$J,10,0)</f>
        <v>1</v>
      </c>
      <c r="M56" s="7">
        <f t="shared" si="3"/>
        <v>1065.0309999999999</v>
      </c>
      <c r="Q56" s="7">
        <f t="shared" si="4"/>
        <v>213.00619999999998</v>
      </c>
      <c r="R56" s="22">
        <f>8*Q56-I56</f>
        <v>1427.3835999999999</v>
      </c>
      <c r="S56" s="22"/>
      <c r="U56" s="7">
        <f t="shared" si="5"/>
        <v>8</v>
      </c>
      <c r="V56" s="7">
        <f t="shared" si="6"/>
        <v>1.2988636011533938</v>
      </c>
      <c r="W56" s="7">
        <f>VLOOKUP(A56,[1]TDSheet!$A:$Z,26,0)</f>
        <v>351.57220000000001</v>
      </c>
      <c r="X56" s="7">
        <f>VLOOKUP(A56,[1]TDSheet!$A:$AA,27,0)</f>
        <v>216.7706</v>
      </c>
      <c r="Y56" s="7">
        <f>VLOOKUP(A56,[1]TDSheet!$A:$R,18,0)</f>
        <v>259.39580000000001</v>
      </c>
      <c r="AB56" s="7">
        <f t="shared" si="7"/>
        <v>1427.3835999999999</v>
      </c>
    </row>
    <row r="57" spans="1:28" ht="11.1" customHeight="1" outlineLevel="2" x14ac:dyDescent="0.2">
      <c r="A57" s="9" t="s">
        <v>60</v>
      </c>
      <c r="B57" s="9" t="s">
        <v>9</v>
      </c>
      <c r="C57" s="9"/>
      <c r="D57" s="5">
        <v>31.497</v>
      </c>
      <c r="E57" s="5">
        <v>31.895</v>
      </c>
      <c r="F57" s="5">
        <v>6.5339999999999998</v>
      </c>
      <c r="G57" s="5">
        <v>56.857999999999997</v>
      </c>
      <c r="H57" s="5"/>
      <c r="I57" s="5">
        <f t="shared" si="2"/>
        <v>56.857999999999997</v>
      </c>
      <c r="J57" s="19">
        <f>VLOOKUP(A57,[1]TDSheet!$A:$J,10,0)</f>
        <v>1</v>
      </c>
      <c r="M57" s="7">
        <f t="shared" si="3"/>
        <v>6.5339999999999998</v>
      </c>
      <c r="Q57" s="7">
        <f t="shared" si="4"/>
        <v>1.3068</v>
      </c>
      <c r="R57" s="22"/>
      <c r="S57" s="22"/>
      <c r="U57" s="7">
        <f t="shared" si="5"/>
        <v>43.509335782063054</v>
      </c>
      <c r="V57" s="7">
        <f t="shared" si="6"/>
        <v>43.509335782063054</v>
      </c>
      <c r="W57" s="7">
        <f>VLOOKUP(A57,[1]TDSheet!$A:$Z,26,0)</f>
        <v>-7.8E-2</v>
      </c>
      <c r="X57" s="7">
        <f>VLOOKUP(A57,[1]TDSheet!$A:$AA,27,0)</f>
        <v>0</v>
      </c>
      <c r="Y57" s="7">
        <f>VLOOKUP(A57,[1]TDSheet!$A:$R,18,0)</f>
        <v>0</v>
      </c>
      <c r="AB57" s="7">
        <f t="shared" si="7"/>
        <v>0</v>
      </c>
    </row>
    <row r="58" spans="1:28" ht="11.1" customHeight="1" outlineLevel="2" x14ac:dyDescent="0.2">
      <c r="A58" s="9" t="s">
        <v>61</v>
      </c>
      <c r="B58" s="9" t="s">
        <v>9</v>
      </c>
      <c r="C58" s="9"/>
      <c r="D58" s="5">
        <v>15.587999999999999</v>
      </c>
      <c r="E58" s="5"/>
      <c r="F58" s="5"/>
      <c r="G58" s="5"/>
      <c r="H58" s="5"/>
      <c r="I58" s="5">
        <f t="shared" si="2"/>
        <v>0</v>
      </c>
      <c r="J58" s="19">
        <f>VLOOKUP(A58,[1]TDSheet!$A:$J,10,0)</f>
        <v>0</v>
      </c>
      <c r="M58" s="7">
        <f t="shared" si="3"/>
        <v>0</v>
      </c>
      <c r="Q58" s="7">
        <f t="shared" si="4"/>
        <v>0</v>
      </c>
      <c r="R58" s="22"/>
      <c r="S58" s="22"/>
      <c r="U58" s="7" t="e">
        <f t="shared" si="5"/>
        <v>#DIV/0!</v>
      </c>
      <c r="V58" s="7" t="e">
        <f t="shared" si="6"/>
        <v>#DIV/0!</v>
      </c>
      <c r="W58" s="7">
        <f>VLOOKUP(A58,[1]TDSheet!$A:$Z,26,0)</f>
        <v>4.0255999999999998</v>
      </c>
      <c r="X58" s="7">
        <f>VLOOKUP(A58,[1]TDSheet!$A:$AA,27,0)</f>
        <v>1.1492</v>
      </c>
      <c r="Y58" s="7">
        <f>VLOOKUP(A58,[1]TDSheet!$A:$R,18,0)</f>
        <v>0</v>
      </c>
      <c r="AB58" s="7">
        <f t="shared" si="7"/>
        <v>0</v>
      </c>
    </row>
    <row r="59" spans="1:28" ht="21.95" customHeight="1" outlineLevel="2" x14ac:dyDescent="0.2">
      <c r="A59" s="9" t="s">
        <v>62</v>
      </c>
      <c r="B59" s="9" t="s">
        <v>9</v>
      </c>
      <c r="C59" s="9"/>
      <c r="D59" s="5">
        <v>92.448999999999998</v>
      </c>
      <c r="E59" s="5">
        <v>97.495999999999995</v>
      </c>
      <c r="F59" s="5">
        <v>37.332000000000001</v>
      </c>
      <c r="G59" s="5"/>
      <c r="H59" s="5"/>
      <c r="I59" s="5">
        <f t="shared" si="2"/>
        <v>0</v>
      </c>
      <c r="J59" s="19">
        <f>VLOOKUP(A59,[1]TDSheet!$A:$J,10,0)</f>
        <v>1</v>
      </c>
      <c r="M59" s="7">
        <f t="shared" si="3"/>
        <v>37.332000000000001</v>
      </c>
      <c r="Q59" s="7">
        <f t="shared" si="4"/>
        <v>7.4664000000000001</v>
      </c>
      <c r="R59" s="22">
        <f>7*Q59-I59</f>
        <v>52.264800000000001</v>
      </c>
      <c r="S59" s="22"/>
      <c r="U59" s="7">
        <f t="shared" si="5"/>
        <v>7</v>
      </c>
      <c r="V59" s="7">
        <f t="shared" si="6"/>
        <v>0</v>
      </c>
      <c r="W59" s="7">
        <f>VLOOKUP(A59,[1]TDSheet!$A:$Z,26,0)</f>
        <v>17.468600000000002</v>
      </c>
      <c r="X59" s="7">
        <f>VLOOKUP(A59,[1]TDSheet!$A:$AA,27,0)</f>
        <v>13.487399999999999</v>
      </c>
      <c r="Y59" s="7">
        <f>VLOOKUP(A59,[1]TDSheet!$A:$R,18,0)</f>
        <v>19.4818</v>
      </c>
      <c r="AB59" s="7">
        <f t="shared" si="7"/>
        <v>52.264800000000001</v>
      </c>
    </row>
    <row r="60" spans="1:28" ht="11.1" customHeight="1" outlineLevel="2" x14ac:dyDescent="0.2">
      <c r="A60" s="9" t="s">
        <v>63</v>
      </c>
      <c r="B60" s="9" t="s">
        <v>9</v>
      </c>
      <c r="C60" s="9"/>
      <c r="D60" s="5">
        <v>113.982</v>
      </c>
      <c r="E60" s="5">
        <v>16.968</v>
      </c>
      <c r="F60" s="5">
        <v>74.314999999999998</v>
      </c>
      <c r="G60" s="5">
        <v>41.976999999999997</v>
      </c>
      <c r="H60" s="5"/>
      <c r="I60" s="5">
        <f t="shared" si="2"/>
        <v>41.976999999999997</v>
      </c>
      <c r="J60" s="19">
        <f>VLOOKUP(A60,[1]TDSheet!$A:$J,10,0)</f>
        <v>1</v>
      </c>
      <c r="M60" s="7">
        <f t="shared" si="3"/>
        <v>74.314999999999998</v>
      </c>
      <c r="Q60" s="7">
        <f t="shared" si="4"/>
        <v>14.863</v>
      </c>
      <c r="R60" s="22">
        <f>10*Q60-I60</f>
        <v>106.65299999999999</v>
      </c>
      <c r="S60" s="22"/>
      <c r="U60" s="7">
        <f t="shared" si="5"/>
        <v>10</v>
      </c>
      <c r="V60" s="7">
        <f t="shared" si="6"/>
        <v>2.8242615891811882</v>
      </c>
      <c r="W60" s="7">
        <f>VLOOKUP(A60,[1]TDSheet!$A:$Z,26,0)</f>
        <v>9.3154000000000003</v>
      </c>
      <c r="X60" s="7">
        <f>VLOOKUP(A60,[1]TDSheet!$A:$AA,27,0)</f>
        <v>9.0096000000000007</v>
      </c>
      <c r="Y60" s="7">
        <f>VLOOKUP(A60,[1]TDSheet!$A:$R,18,0)</f>
        <v>9.8162000000000003</v>
      </c>
      <c r="AB60" s="7">
        <f t="shared" si="7"/>
        <v>106.65299999999999</v>
      </c>
    </row>
    <row r="61" spans="1:28" ht="11.1" customHeight="1" outlineLevel="2" x14ac:dyDescent="0.2">
      <c r="A61" s="9" t="s">
        <v>64</v>
      </c>
      <c r="B61" s="9" t="s">
        <v>23</v>
      </c>
      <c r="C61" s="9"/>
      <c r="D61" s="5">
        <v>104</v>
      </c>
      <c r="E61" s="5">
        <v>60</v>
      </c>
      <c r="F61" s="5">
        <v>75</v>
      </c>
      <c r="G61" s="5">
        <v>68</v>
      </c>
      <c r="H61" s="5"/>
      <c r="I61" s="5">
        <f t="shared" si="2"/>
        <v>68</v>
      </c>
      <c r="J61" s="19">
        <f>VLOOKUP(A61,[1]TDSheet!$A:$J,10,0)</f>
        <v>0.35</v>
      </c>
      <c r="M61" s="7">
        <f t="shared" si="3"/>
        <v>75</v>
      </c>
      <c r="Q61" s="7">
        <f t="shared" si="4"/>
        <v>15</v>
      </c>
      <c r="R61" s="22">
        <f t="shared" ref="R61:R65" si="11">12*Q61-I61</f>
        <v>112</v>
      </c>
      <c r="S61" s="22"/>
      <c r="U61" s="7">
        <f t="shared" si="5"/>
        <v>12</v>
      </c>
      <c r="V61" s="7">
        <f t="shared" si="6"/>
        <v>4.5333333333333332</v>
      </c>
      <c r="W61" s="7">
        <f>VLOOKUP(A61,[1]TDSheet!$A:$Z,26,0)</f>
        <v>14.6</v>
      </c>
      <c r="X61" s="7">
        <f>VLOOKUP(A61,[1]TDSheet!$A:$AA,27,0)</f>
        <v>16.600000000000001</v>
      </c>
      <c r="Y61" s="7">
        <f>VLOOKUP(A61,[1]TDSheet!$A:$R,18,0)</f>
        <v>12.2</v>
      </c>
      <c r="AB61" s="7">
        <f t="shared" si="7"/>
        <v>39.199999999999996</v>
      </c>
    </row>
    <row r="62" spans="1:28" ht="21.95" customHeight="1" outlineLevel="2" x14ac:dyDescent="0.2">
      <c r="A62" s="9" t="s">
        <v>93</v>
      </c>
      <c r="B62" s="9" t="s">
        <v>23</v>
      </c>
      <c r="C62" s="21" t="str">
        <f>VLOOKUP(A62,[1]TDSheet!$A:$C,3,0)</f>
        <v>Окт</v>
      </c>
      <c r="D62" s="5">
        <v>439</v>
      </c>
      <c r="E62" s="5">
        <v>472</v>
      </c>
      <c r="F62" s="5">
        <v>703</v>
      </c>
      <c r="G62" s="5">
        <v>207</v>
      </c>
      <c r="H62" s="5"/>
      <c r="I62" s="5">
        <f t="shared" si="2"/>
        <v>207</v>
      </c>
      <c r="J62" s="19">
        <f>VLOOKUP(A62,[1]TDSheet!$A:$J,10,0)</f>
        <v>0.4</v>
      </c>
      <c r="M62" s="7">
        <f t="shared" si="3"/>
        <v>703</v>
      </c>
      <c r="Q62" s="7">
        <f t="shared" si="4"/>
        <v>140.6</v>
      </c>
      <c r="R62" s="22">
        <f>8*Q62-I62</f>
        <v>917.8</v>
      </c>
      <c r="S62" s="22"/>
      <c r="U62" s="7">
        <f t="shared" si="5"/>
        <v>8</v>
      </c>
      <c r="V62" s="7">
        <f t="shared" si="6"/>
        <v>1.4722617354196301</v>
      </c>
      <c r="W62" s="7">
        <f>VLOOKUP(A62,[1]TDSheet!$A:$Z,26,0)</f>
        <v>99.4</v>
      </c>
      <c r="X62" s="7">
        <f>VLOOKUP(A62,[1]TDSheet!$A:$AA,27,0)</f>
        <v>148.6</v>
      </c>
      <c r="Y62" s="7">
        <f>VLOOKUP(A62,[1]TDSheet!$A:$R,18,0)</f>
        <v>33.799999999999997</v>
      </c>
      <c r="AB62" s="7">
        <f t="shared" si="7"/>
        <v>367.12</v>
      </c>
    </row>
    <row r="63" spans="1:28" ht="21.95" customHeight="1" outlineLevel="2" x14ac:dyDescent="0.2">
      <c r="A63" s="9" t="s">
        <v>30</v>
      </c>
      <c r="B63" s="9" t="s">
        <v>23</v>
      </c>
      <c r="C63" s="9"/>
      <c r="D63" s="5">
        <v>9</v>
      </c>
      <c r="E63" s="5">
        <v>85</v>
      </c>
      <c r="F63" s="5">
        <v>43</v>
      </c>
      <c r="G63" s="5">
        <v>49</v>
      </c>
      <c r="H63" s="5"/>
      <c r="I63" s="5">
        <f t="shared" si="2"/>
        <v>49</v>
      </c>
      <c r="J63" s="19">
        <f>VLOOKUP(A63,[1]TDSheet!$A:$J,10,0)</f>
        <v>0.45</v>
      </c>
      <c r="M63" s="7">
        <f t="shared" si="3"/>
        <v>43</v>
      </c>
      <c r="Q63" s="7">
        <f t="shared" si="4"/>
        <v>8.6</v>
      </c>
      <c r="R63" s="22">
        <f t="shared" si="11"/>
        <v>54.199999999999989</v>
      </c>
      <c r="S63" s="22"/>
      <c r="U63" s="7">
        <f t="shared" si="5"/>
        <v>12</v>
      </c>
      <c r="V63" s="7">
        <f t="shared" si="6"/>
        <v>5.6976744186046515</v>
      </c>
      <c r="W63" s="7">
        <f>VLOOKUP(A63,[1]TDSheet!$A:$Z,26,0)</f>
        <v>5.4</v>
      </c>
      <c r="X63" s="7">
        <f>VLOOKUP(A63,[1]TDSheet!$A:$AA,27,0)</f>
        <v>7.6</v>
      </c>
      <c r="Y63" s="7">
        <f>VLOOKUP(A63,[1]TDSheet!$A:$R,18,0)</f>
        <v>4.2</v>
      </c>
      <c r="AB63" s="7">
        <f t="shared" si="7"/>
        <v>24.389999999999997</v>
      </c>
    </row>
    <row r="64" spans="1:28" ht="21.95" customHeight="1" outlineLevel="2" x14ac:dyDescent="0.2">
      <c r="A64" s="9" t="s">
        <v>65</v>
      </c>
      <c r="B64" s="9" t="s">
        <v>9</v>
      </c>
      <c r="C64" s="9"/>
      <c r="D64" s="5">
        <v>465.39400000000001</v>
      </c>
      <c r="E64" s="5">
        <v>273.90100000000001</v>
      </c>
      <c r="F64" s="5">
        <v>402.73</v>
      </c>
      <c r="G64" s="5">
        <v>272.10599999999999</v>
      </c>
      <c r="H64" s="5"/>
      <c r="I64" s="5">
        <f t="shared" si="2"/>
        <v>272.10599999999999</v>
      </c>
      <c r="J64" s="19">
        <f>VLOOKUP(A64,[1]TDSheet!$A:$J,10,0)</f>
        <v>1</v>
      </c>
      <c r="M64" s="7">
        <f t="shared" si="3"/>
        <v>402.73</v>
      </c>
      <c r="Q64" s="7">
        <f t="shared" si="4"/>
        <v>80.546000000000006</v>
      </c>
      <c r="R64" s="22">
        <f>10*Q64-I64</f>
        <v>533.35400000000004</v>
      </c>
      <c r="S64" s="22"/>
      <c r="U64" s="7">
        <f t="shared" si="5"/>
        <v>10</v>
      </c>
      <c r="V64" s="7">
        <f t="shared" si="6"/>
        <v>3.3782683187247033</v>
      </c>
      <c r="W64" s="7">
        <f>VLOOKUP(A64,[1]TDSheet!$A:$Z,26,0)</f>
        <v>59.610400000000006</v>
      </c>
      <c r="X64" s="7">
        <f>VLOOKUP(A64,[1]TDSheet!$A:$AA,27,0)</f>
        <v>82.253200000000007</v>
      </c>
      <c r="Y64" s="7">
        <f>VLOOKUP(A64,[1]TDSheet!$A:$R,18,0)</f>
        <v>20.421799999999998</v>
      </c>
      <c r="AB64" s="7">
        <f t="shared" si="7"/>
        <v>533.35400000000004</v>
      </c>
    </row>
    <row r="65" spans="1:28" ht="21.95" customHeight="1" outlineLevel="2" x14ac:dyDescent="0.2">
      <c r="A65" s="9" t="s">
        <v>94</v>
      </c>
      <c r="B65" s="9" t="s">
        <v>23</v>
      </c>
      <c r="C65" s="9"/>
      <c r="D65" s="5">
        <v>85</v>
      </c>
      <c r="E65" s="5">
        <v>132</v>
      </c>
      <c r="F65" s="5">
        <v>88</v>
      </c>
      <c r="G65" s="5">
        <v>98</v>
      </c>
      <c r="H65" s="5"/>
      <c r="I65" s="5">
        <f t="shared" si="2"/>
        <v>98</v>
      </c>
      <c r="J65" s="19">
        <f>VLOOKUP(A65,[1]TDSheet!$A:$J,10,0)</f>
        <v>0.35</v>
      </c>
      <c r="M65" s="7">
        <f t="shared" si="3"/>
        <v>88</v>
      </c>
      <c r="Q65" s="7">
        <f t="shared" si="4"/>
        <v>17.600000000000001</v>
      </c>
      <c r="R65" s="22">
        <f t="shared" si="11"/>
        <v>113.20000000000002</v>
      </c>
      <c r="S65" s="22"/>
      <c r="U65" s="7">
        <f t="shared" si="5"/>
        <v>12</v>
      </c>
      <c r="V65" s="7">
        <f t="shared" si="6"/>
        <v>5.5681818181818175</v>
      </c>
      <c r="W65" s="7">
        <f>VLOOKUP(A65,[1]TDSheet!$A:$Z,26,0)</f>
        <v>1.2</v>
      </c>
      <c r="X65" s="7">
        <f>VLOOKUP(A65,[1]TDSheet!$A:$AA,27,0)</f>
        <v>13</v>
      </c>
      <c r="Y65" s="7">
        <f>VLOOKUP(A65,[1]TDSheet!$A:$R,18,0)</f>
        <v>14.8</v>
      </c>
      <c r="AB65" s="7">
        <f t="shared" si="7"/>
        <v>39.620000000000005</v>
      </c>
    </row>
    <row r="66" spans="1:28" ht="11.1" customHeight="1" outlineLevel="2" x14ac:dyDescent="0.2">
      <c r="A66" s="9" t="s">
        <v>95</v>
      </c>
      <c r="B66" s="9" t="s">
        <v>23</v>
      </c>
      <c r="C66" s="21" t="str">
        <f>VLOOKUP(A66,[1]TDSheet!$A:$C,3,0)</f>
        <v>Окт</v>
      </c>
      <c r="D66" s="5">
        <v>712</v>
      </c>
      <c r="E66" s="5">
        <v>500</v>
      </c>
      <c r="F66" s="5">
        <v>617</v>
      </c>
      <c r="G66" s="5">
        <v>214</v>
      </c>
      <c r="H66" s="5">
        <f>VLOOKUP(A66,Гермес!A:B,2,0)</f>
        <v>210</v>
      </c>
      <c r="I66" s="5">
        <f t="shared" si="2"/>
        <v>4</v>
      </c>
      <c r="J66" s="19">
        <f>VLOOKUP(A66,[1]TDSheet!$A:$J,10,0)</f>
        <v>0.4</v>
      </c>
      <c r="M66" s="7">
        <f t="shared" si="3"/>
        <v>467</v>
      </c>
      <c r="N66" s="7">
        <f>VLOOKUP(A66,[2]TDSheet!$A:$F,6,0)</f>
        <v>150</v>
      </c>
      <c r="Q66" s="7">
        <f t="shared" si="4"/>
        <v>93.4</v>
      </c>
      <c r="R66" s="22">
        <f t="shared" ref="R66:R67" si="12">7*Q66-I66</f>
        <v>649.80000000000007</v>
      </c>
      <c r="S66" s="22"/>
      <c r="U66" s="7">
        <f t="shared" si="5"/>
        <v>7</v>
      </c>
      <c r="V66" s="7">
        <f t="shared" si="6"/>
        <v>4.2826552462526764E-2</v>
      </c>
      <c r="W66" s="7">
        <f>VLOOKUP(A66,[1]TDSheet!$A:$Z,26,0)</f>
        <v>105.2</v>
      </c>
      <c r="X66" s="7">
        <f>VLOOKUP(A66,[1]TDSheet!$A:$AA,27,0)</f>
        <v>82.2</v>
      </c>
      <c r="Y66" s="7">
        <f>VLOOKUP(A66,[1]TDSheet!$A:$R,18,0)</f>
        <v>4.2</v>
      </c>
      <c r="AB66" s="7">
        <f t="shared" si="7"/>
        <v>259.92</v>
      </c>
    </row>
    <row r="67" spans="1:28" ht="21.95" customHeight="1" outlineLevel="2" x14ac:dyDescent="0.2">
      <c r="A67" s="9" t="s">
        <v>96</v>
      </c>
      <c r="B67" s="9" t="s">
        <v>23</v>
      </c>
      <c r="C67" s="21" t="str">
        <f>VLOOKUP(A67,[1]TDSheet!$A:$C,3,0)</f>
        <v>Окт</v>
      </c>
      <c r="D67" s="5">
        <v>901</v>
      </c>
      <c r="E67" s="5">
        <v>846</v>
      </c>
      <c r="F67" s="5">
        <v>1430</v>
      </c>
      <c r="G67" s="5">
        <v>289</v>
      </c>
      <c r="H67" s="5">
        <f>VLOOKUP(A67,Гермес!A:B,2,0)</f>
        <v>264</v>
      </c>
      <c r="I67" s="5">
        <f t="shared" si="2"/>
        <v>25</v>
      </c>
      <c r="J67" s="19">
        <f>VLOOKUP(A67,[1]TDSheet!$A:$J,10,0)</f>
        <v>0.4</v>
      </c>
      <c r="M67" s="7">
        <f t="shared" si="3"/>
        <v>1010</v>
      </c>
      <c r="N67" s="7">
        <f>VLOOKUP(A67,[2]TDSheet!$A:$F,6,0)</f>
        <v>420</v>
      </c>
      <c r="Q67" s="7">
        <f t="shared" si="4"/>
        <v>202</v>
      </c>
      <c r="R67" s="22">
        <f t="shared" si="12"/>
        <v>1389</v>
      </c>
      <c r="S67" s="22"/>
      <c r="U67" s="7">
        <f t="shared" si="5"/>
        <v>7</v>
      </c>
      <c r="V67" s="7">
        <f t="shared" si="6"/>
        <v>0.12376237623762376</v>
      </c>
      <c r="W67" s="7">
        <f>VLOOKUP(A67,[1]TDSheet!$A:$Z,26,0)</f>
        <v>190.8</v>
      </c>
      <c r="X67" s="7">
        <f>VLOOKUP(A67,[1]TDSheet!$A:$AA,27,0)</f>
        <v>151.19999999999999</v>
      </c>
      <c r="Y67" s="7">
        <f>VLOOKUP(A67,[1]TDSheet!$A:$R,18,0)</f>
        <v>115.8</v>
      </c>
      <c r="AB67" s="7">
        <f t="shared" si="7"/>
        <v>555.6</v>
      </c>
    </row>
    <row r="68" spans="1:28" ht="11.1" customHeight="1" outlineLevel="2" x14ac:dyDescent="0.2">
      <c r="A68" s="9" t="s">
        <v>97</v>
      </c>
      <c r="B68" s="9" t="s">
        <v>23</v>
      </c>
      <c r="C68" s="9"/>
      <c r="D68" s="5">
        <v>182</v>
      </c>
      <c r="E68" s="5">
        <v>244</v>
      </c>
      <c r="F68" s="5">
        <v>192</v>
      </c>
      <c r="G68" s="5">
        <v>234</v>
      </c>
      <c r="H68" s="5">
        <f>VLOOKUP(A68,Гермес!A:B,2,0)</f>
        <v>234</v>
      </c>
      <c r="I68" s="5">
        <f t="shared" si="2"/>
        <v>0</v>
      </c>
      <c r="J68" s="19">
        <f>VLOOKUP(A68,[1]TDSheet!$A:$J,10,0)</f>
        <v>0</v>
      </c>
      <c r="M68" s="7">
        <f t="shared" si="3"/>
        <v>0</v>
      </c>
      <c r="N68" s="7">
        <f>VLOOKUP(A68,[2]TDSheet!$A:$F,6,0)</f>
        <v>192</v>
      </c>
      <c r="Q68" s="7">
        <f t="shared" si="4"/>
        <v>0</v>
      </c>
      <c r="R68" s="22"/>
      <c r="S68" s="22"/>
      <c r="U68" s="7" t="e">
        <f t="shared" si="5"/>
        <v>#DIV/0!</v>
      </c>
      <c r="V68" s="7" t="e">
        <f t="shared" si="6"/>
        <v>#DIV/0!</v>
      </c>
      <c r="W68" s="7">
        <f>VLOOKUP(A68,[1]TDSheet!$A:$Z,26,0)</f>
        <v>0</v>
      </c>
      <c r="X68" s="7">
        <f>VLOOKUP(A68,[1]TDSheet!$A:$AA,27,0)</f>
        <v>2</v>
      </c>
      <c r="Y68" s="7">
        <f>VLOOKUP(A68,[1]TDSheet!$A:$R,18,0)</f>
        <v>0</v>
      </c>
      <c r="AB68" s="7">
        <f t="shared" si="7"/>
        <v>0</v>
      </c>
    </row>
    <row r="69" spans="1:28" ht="11.1" customHeight="1" outlineLevel="2" x14ac:dyDescent="0.2">
      <c r="A69" s="9" t="s">
        <v>140</v>
      </c>
      <c r="B69" s="9" t="s">
        <v>9</v>
      </c>
      <c r="C69" s="21" t="str">
        <f>VLOOKUP(A69,[1]TDSheet!$A:$C,3,0)</f>
        <v>Окт</v>
      </c>
      <c r="D69" s="5"/>
      <c r="E69" s="5"/>
      <c r="F69" s="5">
        <v>-1.35</v>
      </c>
      <c r="G69" s="5"/>
      <c r="H69" s="5"/>
      <c r="I69" s="5">
        <f t="shared" si="2"/>
        <v>0</v>
      </c>
      <c r="J69" s="19">
        <f>VLOOKUP(A69,[1]TDSheet!$A:$J,10,0)</f>
        <v>1</v>
      </c>
      <c r="M69" s="7">
        <f t="shared" si="3"/>
        <v>-1.35</v>
      </c>
      <c r="Q69" s="7">
        <f t="shared" si="4"/>
        <v>-0.27</v>
      </c>
      <c r="R69" s="27"/>
      <c r="S69" s="22"/>
      <c r="U69" s="7">
        <f t="shared" si="5"/>
        <v>0</v>
      </c>
      <c r="V69" s="7">
        <f t="shared" si="6"/>
        <v>0</v>
      </c>
      <c r="W69" s="7">
        <f>VLOOKUP(A69,[1]TDSheet!$A:$Z,26,0)</f>
        <v>12.034800000000001</v>
      </c>
      <c r="X69" s="7">
        <f>VLOOKUP(A69,[1]TDSheet!$A:$AA,27,0)</f>
        <v>7.1227999999999998</v>
      </c>
      <c r="Y69" s="7">
        <f>VLOOKUP(A69,[1]TDSheet!$A:$R,18,0)</f>
        <v>0</v>
      </c>
      <c r="Z69" s="25">
        <v>71</v>
      </c>
      <c r="AB69" s="7">
        <f t="shared" si="7"/>
        <v>0</v>
      </c>
    </row>
    <row r="70" spans="1:28" ht="21.95" customHeight="1" outlineLevel="2" x14ac:dyDescent="0.2">
      <c r="A70" s="9" t="s">
        <v>13</v>
      </c>
      <c r="B70" s="9" t="s">
        <v>9</v>
      </c>
      <c r="C70" s="21" t="str">
        <f>VLOOKUP(A70,[1]TDSheet!$A:$C,3,0)</f>
        <v>Окт</v>
      </c>
      <c r="D70" s="5">
        <v>288.50299999999999</v>
      </c>
      <c r="E70" s="5">
        <v>215.37200000000001</v>
      </c>
      <c r="F70" s="5">
        <v>284.55500000000001</v>
      </c>
      <c r="G70" s="5">
        <v>155.06200000000001</v>
      </c>
      <c r="H70" s="5"/>
      <c r="I70" s="5">
        <f t="shared" si="2"/>
        <v>155.06200000000001</v>
      </c>
      <c r="J70" s="19">
        <f>VLOOKUP(A70,[1]TDSheet!$A:$J,10,0)</f>
        <v>1</v>
      </c>
      <c r="M70" s="7">
        <f t="shared" si="3"/>
        <v>284.55500000000001</v>
      </c>
      <c r="Q70" s="7">
        <f t="shared" si="4"/>
        <v>56.911000000000001</v>
      </c>
      <c r="R70" s="22">
        <f>10*Q70-I70</f>
        <v>414.048</v>
      </c>
      <c r="S70" s="22"/>
      <c r="U70" s="7">
        <f t="shared" si="5"/>
        <v>10</v>
      </c>
      <c r="V70" s="7">
        <f t="shared" si="6"/>
        <v>2.7246402277239903</v>
      </c>
      <c r="W70" s="7">
        <f>VLOOKUP(A70,[1]TDSheet!$A:$Z,26,0)</f>
        <v>75.572199999999995</v>
      </c>
      <c r="X70" s="7">
        <f>VLOOKUP(A70,[1]TDSheet!$A:$AA,27,0)</f>
        <v>48.418999999999997</v>
      </c>
      <c r="Y70" s="7">
        <f>VLOOKUP(A70,[1]TDSheet!$A:$R,18,0)</f>
        <v>56.854200000000006</v>
      </c>
      <c r="AB70" s="7">
        <f t="shared" si="7"/>
        <v>414.048</v>
      </c>
    </row>
    <row r="71" spans="1:28" ht="11.1" customHeight="1" outlineLevel="2" x14ac:dyDescent="0.2">
      <c r="A71" s="9" t="s">
        <v>14</v>
      </c>
      <c r="B71" s="9" t="s">
        <v>9</v>
      </c>
      <c r="C71" s="21" t="str">
        <f>VLOOKUP(A71,[1]TDSheet!$A:$C,3,0)</f>
        <v>Окт</v>
      </c>
      <c r="D71" s="5">
        <v>1248.106</v>
      </c>
      <c r="E71" s="5"/>
      <c r="F71" s="5">
        <v>212.74299999999999</v>
      </c>
      <c r="G71" s="5">
        <v>927.95399999999995</v>
      </c>
      <c r="H71" s="5"/>
      <c r="I71" s="5">
        <f t="shared" ref="I71:I121" si="13">G71-H71</f>
        <v>927.95399999999995</v>
      </c>
      <c r="J71" s="19">
        <f>VLOOKUP(A71,[1]TDSheet!$A:$J,10,0)</f>
        <v>1</v>
      </c>
      <c r="M71" s="7">
        <f t="shared" ref="M71:M121" si="14">F71-N71</f>
        <v>212.74299999999999</v>
      </c>
      <c r="Q71" s="7">
        <f t="shared" ref="Q71:Q121" si="15">M71/5</f>
        <v>42.5486</v>
      </c>
      <c r="R71" s="27"/>
      <c r="S71" s="22"/>
      <c r="U71" s="7">
        <f t="shared" ref="U71:U121" si="16">(I71+R71)/Q71</f>
        <v>21.809272220472586</v>
      </c>
      <c r="V71" s="7">
        <f t="shared" ref="V71:V121" si="17">I71/Q71</f>
        <v>21.809272220472586</v>
      </c>
      <c r="W71" s="7">
        <f>VLOOKUP(A71,[1]TDSheet!$A:$Z,26,0)</f>
        <v>15.440799999999999</v>
      </c>
      <c r="X71" s="7">
        <f>VLOOKUP(A71,[1]TDSheet!$A:$AA,27,0)</f>
        <v>37.9726</v>
      </c>
      <c r="Y71" s="7">
        <f>VLOOKUP(A71,[1]TDSheet!$A:$R,18,0)</f>
        <v>21.122599999999998</v>
      </c>
      <c r="Z71" s="25">
        <v>244</v>
      </c>
      <c r="AB71" s="7">
        <f t="shared" ref="AB71:AB121" si="18">R71*J71</f>
        <v>0</v>
      </c>
    </row>
    <row r="72" spans="1:28" ht="11.1" customHeight="1" outlineLevel="2" x14ac:dyDescent="0.2">
      <c r="A72" s="9" t="s">
        <v>141</v>
      </c>
      <c r="B72" s="9" t="s">
        <v>9</v>
      </c>
      <c r="C72" s="9"/>
      <c r="D72" s="5"/>
      <c r="E72" s="5"/>
      <c r="F72" s="5"/>
      <c r="G72" s="5"/>
      <c r="H72" s="5"/>
      <c r="I72" s="5">
        <f t="shared" si="13"/>
        <v>0</v>
      </c>
      <c r="J72" s="19">
        <f>VLOOKUP(A72,[1]TDSheet!$A:$J,10,0)</f>
        <v>1</v>
      </c>
      <c r="M72" s="7">
        <f t="shared" si="14"/>
        <v>0</v>
      </c>
      <c r="Q72" s="7">
        <f t="shared" si="15"/>
        <v>0</v>
      </c>
      <c r="R72" s="27"/>
      <c r="S72" s="22"/>
      <c r="U72" s="7" t="e">
        <f t="shared" si="16"/>
        <v>#DIV/0!</v>
      </c>
      <c r="V72" s="7" t="e">
        <f t="shared" si="17"/>
        <v>#DIV/0!</v>
      </c>
      <c r="W72" s="7">
        <f>VLOOKUP(A72,[1]TDSheet!$A:$Z,26,0)</f>
        <v>22.673999999999999</v>
      </c>
      <c r="X72" s="7">
        <f>VLOOKUP(A72,[1]TDSheet!$A:$AA,27,0)</f>
        <v>2.4175999999999997</v>
      </c>
      <c r="Y72" s="7">
        <f>VLOOKUP(A72,[1]TDSheet!$A:$R,18,0)</f>
        <v>0</v>
      </c>
      <c r="Z72" s="25">
        <v>1179</v>
      </c>
      <c r="AB72" s="7">
        <f t="shared" si="18"/>
        <v>0</v>
      </c>
    </row>
    <row r="73" spans="1:28" ht="21.95" customHeight="1" outlineLevel="2" x14ac:dyDescent="0.2">
      <c r="A73" s="9" t="s">
        <v>66</v>
      </c>
      <c r="B73" s="9" t="s">
        <v>9</v>
      </c>
      <c r="C73" s="9"/>
      <c r="D73" s="5">
        <v>40.433</v>
      </c>
      <c r="E73" s="5">
        <v>453.28800000000001</v>
      </c>
      <c r="F73" s="5">
        <v>410.65300000000002</v>
      </c>
      <c r="G73" s="5">
        <v>54.731999999999999</v>
      </c>
      <c r="H73" s="5"/>
      <c r="I73" s="5">
        <f t="shared" si="13"/>
        <v>54.731999999999999</v>
      </c>
      <c r="J73" s="19">
        <f>VLOOKUP(A73,[1]TDSheet!$A:$J,10,0)</f>
        <v>1</v>
      </c>
      <c r="M73" s="7">
        <f t="shared" si="14"/>
        <v>410.65300000000002</v>
      </c>
      <c r="Q73" s="7">
        <f t="shared" si="15"/>
        <v>82.130600000000001</v>
      </c>
      <c r="R73" s="22">
        <f>8*Q73-I73</f>
        <v>602.31280000000004</v>
      </c>
      <c r="S73" s="22"/>
      <c r="U73" s="7">
        <f t="shared" si="16"/>
        <v>8</v>
      </c>
      <c r="V73" s="7">
        <f t="shared" si="17"/>
        <v>0.66640204747073561</v>
      </c>
      <c r="W73" s="7">
        <f>VLOOKUP(A73,[1]TDSheet!$A:$Z,26,0)</f>
        <v>39.223200000000006</v>
      </c>
      <c r="X73" s="7">
        <f>VLOOKUP(A73,[1]TDSheet!$A:$AA,27,0)</f>
        <v>72.637</v>
      </c>
      <c r="Y73" s="7">
        <f>VLOOKUP(A73,[1]TDSheet!$A:$R,18,0)</f>
        <v>57.860400000000006</v>
      </c>
      <c r="AB73" s="7">
        <f t="shared" si="18"/>
        <v>602.31280000000004</v>
      </c>
    </row>
    <row r="74" spans="1:28" ht="21.95" customHeight="1" outlineLevel="2" x14ac:dyDescent="0.2">
      <c r="A74" s="9" t="s">
        <v>98</v>
      </c>
      <c r="B74" s="9" t="s">
        <v>23</v>
      </c>
      <c r="C74" s="21" t="str">
        <f>VLOOKUP(A74,[1]TDSheet!$A:$C,3,0)</f>
        <v>Окт</v>
      </c>
      <c r="D74" s="5">
        <v>150</v>
      </c>
      <c r="E74" s="5">
        <v>78</v>
      </c>
      <c r="F74" s="5">
        <v>216</v>
      </c>
      <c r="G74" s="5">
        <v>-4</v>
      </c>
      <c r="H74" s="5"/>
      <c r="I74" s="5">
        <f t="shared" si="13"/>
        <v>-4</v>
      </c>
      <c r="J74" s="19">
        <f>VLOOKUP(A74,[1]TDSheet!$A:$J,10,0)</f>
        <v>0.4</v>
      </c>
      <c r="M74" s="7">
        <f t="shared" si="14"/>
        <v>216</v>
      </c>
      <c r="Q74" s="7">
        <f t="shared" si="15"/>
        <v>43.2</v>
      </c>
      <c r="R74" s="22">
        <f t="shared" ref="R74:R75" si="19">7*Q74-I74</f>
        <v>306.40000000000003</v>
      </c>
      <c r="S74" s="22"/>
      <c r="U74" s="7">
        <f t="shared" si="16"/>
        <v>7</v>
      </c>
      <c r="V74" s="7">
        <f t="shared" si="17"/>
        <v>-9.2592592592592587E-2</v>
      </c>
      <c r="W74" s="7">
        <f>VLOOKUP(A74,[1]TDSheet!$A:$Z,26,0)</f>
        <v>37.799999999999997</v>
      </c>
      <c r="X74" s="7">
        <f>VLOOKUP(A74,[1]TDSheet!$A:$AA,27,0)</f>
        <v>0</v>
      </c>
      <c r="Y74" s="7">
        <f>VLOOKUP(A74,[1]TDSheet!$A:$R,18,0)</f>
        <v>0</v>
      </c>
      <c r="AA74" s="24" t="str">
        <f>VLOOKUP(A74,[1]TDSheet!$A:$AB,28,0)</f>
        <v>акция/вывод</v>
      </c>
      <c r="AB74" s="7">
        <f t="shared" si="18"/>
        <v>122.56000000000002</v>
      </c>
    </row>
    <row r="75" spans="1:28" ht="11.1" customHeight="1" outlineLevel="2" x14ac:dyDescent="0.2">
      <c r="A75" s="9" t="s">
        <v>99</v>
      </c>
      <c r="B75" s="9" t="s">
        <v>23</v>
      </c>
      <c r="C75" s="9"/>
      <c r="D75" s="5">
        <v>118</v>
      </c>
      <c r="E75" s="5"/>
      <c r="F75" s="5">
        <v>8</v>
      </c>
      <c r="G75" s="5"/>
      <c r="H75" s="5"/>
      <c r="I75" s="5">
        <f t="shared" si="13"/>
        <v>0</v>
      </c>
      <c r="J75" s="19">
        <f>VLOOKUP(A75,[1]TDSheet!$A:$J,10,0)</f>
        <v>0.35</v>
      </c>
      <c r="M75" s="7">
        <f t="shared" si="14"/>
        <v>8</v>
      </c>
      <c r="Q75" s="7">
        <f t="shared" si="15"/>
        <v>1.6</v>
      </c>
      <c r="R75" s="22">
        <f t="shared" si="19"/>
        <v>11.200000000000001</v>
      </c>
      <c r="S75" s="22"/>
      <c r="U75" s="7">
        <f t="shared" si="16"/>
        <v>7</v>
      </c>
      <c r="V75" s="7">
        <f t="shared" si="17"/>
        <v>0</v>
      </c>
      <c r="W75" s="7">
        <f>VLOOKUP(A75,[1]TDSheet!$A:$Z,26,0)</f>
        <v>7.4</v>
      </c>
      <c r="X75" s="7">
        <f>VLOOKUP(A75,[1]TDSheet!$A:$AA,27,0)</f>
        <v>9.4</v>
      </c>
      <c r="Y75" s="7">
        <f>VLOOKUP(A75,[1]TDSheet!$A:$R,18,0)</f>
        <v>0.2</v>
      </c>
      <c r="AB75" s="7">
        <f t="shared" si="18"/>
        <v>3.92</v>
      </c>
    </row>
    <row r="76" spans="1:28" ht="11.1" customHeight="1" outlineLevel="2" x14ac:dyDescent="0.2">
      <c r="A76" s="9" t="s">
        <v>31</v>
      </c>
      <c r="B76" s="9" t="s">
        <v>23</v>
      </c>
      <c r="C76" s="9"/>
      <c r="D76" s="5">
        <v>-3</v>
      </c>
      <c r="E76" s="5">
        <v>123</v>
      </c>
      <c r="F76" s="5"/>
      <c r="G76" s="5">
        <v>120</v>
      </c>
      <c r="H76" s="5">
        <f>VLOOKUP(A76,Гермес!A:B,2,0)</f>
        <v>120</v>
      </c>
      <c r="I76" s="5">
        <f t="shared" si="13"/>
        <v>0</v>
      </c>
      <c r="J76" s="19">
        <f>VLOOKUP(A76,[1]TDSheet!$A:$J,10,0)</f>
        <v>0</v>
      </c>
      <c r="M76" s="7">
        <f t="shared" si="14"/>
        <v>0</v>
      </c>
      <c r="Q76" s="7">
        <f t="shared" si="15"/>
        <v>0</v>
      </c>
      <c r="R76" s="22"/>
      <c r="S76" s="22"/>
      <c r="U76" s="7" t="e">
        <f t="shared" si="16"/>
        <v>#DIV/0!</v>
      </c>
      <c r="V76" s="7" t="e">
        <f t="shared" si="17"/>
        <v>#DIV/0!</v>
      </c>
      <c r="W76" s="7">
        <f>VLOOKUP(A76,[1]TDSheet!$A:$Z,26,0)</f>
        <v>0</v>
      </c>
      <c r="X76" s="7">
        <f>VLOOKUP(A76,[1]TDSheet!$A:$AA,27,0)</f>
        <v>0.6</v>
      </c>
      <c r="Y76" s="7">
        <f>VLOOKUP(A76,[1]TDSheet!$A:$R,18,0)</f>
        <v>0</v>
      </c>
      <c r="AB76" s="7">
        <f t="shared" si="18"/>
        <v>0</v>
      </c>
    </row>
    <row r="77" spans="1:28" ht="11.1" customHeight="1" outlineLevel="2" x14ac:dyDescent="0.2">
      <c r="A77" s="9" t="s">
        <v>100</v>
      </c>
      <c r="B77" s="9" t="s">
        <v>23</v>
      </c>
      <c r="C77" s="9"/>
      <c r="D77" s="5"/>
      <c r="E77" s="5">
        <v>102</v>
      </c>
      <c r="F77" s="5"/>
      <c r="G77" s="5">
        <v>102</v>
      </c>
      <c r="H77" s="5">
        <f>VLOOKUP(A77,Гермес!A:B,2,0)</f>
        <v>102</v>
      </c>
      <c r="I77" s="5">
        <f t="shared" si="13"/>
        <v>0</v>
      </c>
      <c r="J77" s="19">
        <v>0</v>
      </c>
      <c r="M77" s="7">
        <f t="shared" si="14"/>
        <v>0</v>
      </c>
      <c r="Q77" s="7">
        <f t="shared" si="15"/>
        <v>0</v>
      </c>
      <c r="R77" s="22"/>
      <c r="S77" s="22"/>
      <c r="U77" s="7" t="e">
        <f t="shared" si="16"/>
        <v>#DIV/0!</v>
      </c>
      <c r="V77" s="7" t="e">
        <f t="shared" si="17"/>
        <v>#DIV/0!</v>
      </c>
      <c r="W77" s="7">
        <v>0</v>
      </c>
      <c r="X77" s="7">
        <v>0</v>
      </c>
      <c r="Y77" s="7">
        <v>0</v>
      </c>
      <c r="AB77" s="7">
        <f t="shared" si="18"/>
        <v>0</v>
      </c>
    </row>
    <row r="78" spans="1:28" ht="11.1" customHeight="1" outlineLevel="2" x14ac:dyDescent="0.2">
      <c r="A78" s="9" t="s">
        <v>101</v>
      </c>
      <c r="B78" s="9" t="s">
        <v>23</v>
      </c>
      <c r="C78" s="9"/>
      <c r="D78" s="5">
        <v>329</v>
      </c>
      <c r="E78" s="5">
        <v>550</v>
      </c>
      <c r="F78" s="5">
        <v>311</v>
      </c>
      <c r="G78" s="5">
        <v>550</v>
      </c>
      <c r="H78" s="5">
        <f>VLOOKUP(A78,Гермес!A:B,2,0)</f>
        <v>550</v>
      </c>
      <c r="I78" s="5">
        <f t="shared" si="13"/>
        <v>0</v>
      </c>
      <c r="J78" s="19">
        <f>VLOOKUP(A78,[1]TDSheet!$A:$J,10,0)</f>
        <v>0</v>
      </c>
      <c r="M78" s="7">
        <f t="shared" si="14"/>
        <v>1</v>
      </c>
      <c r="N78" s="7">
        <f>VLOOKUP(A78,[2]TDSheet!$A:$F,6,0)</f>
        <v>310</v>
      </c>
      <c r="Q78" s="7">
        <f t="shared" si="15"/>
        <v>0.2</v>
      </c>
      <c r="R78" s="22"/>
      <c r="S78" s="22"/>
      <c r="U78" s="7">
        <f t="shared" si="16"/>
        <v>0</v>
      </c>
      <c r="V78" s="7">
        <f t="shared" si="17"/>
        <v>0</v>
      </c>
      <c r="W78" s="7">
        <f>VLOOKUP(A78,[1]TDSheet!$A:$Z,26,0)</f>
        <v>0</v>
      </c>
      <c r="X78" s="7">
        <f>VLOOKUP(A78,[1]TDSheet!$A:$AA,27,0)</f>
        <v>0.2</v>
      </c>
      <c r="Y78" s="7">
        <f>VLOOKUP(A78,[1]TDSheet!$A:$R,18,0)</f>
        <v>0.2</v>
      </c>
      <c r="AB78" s="7">
        <f t="shared" si="18"/>
        <v>0</v>
      </c>
    </row>
    <row r="79" spans="1:28" ht="11.1" customHeight="1" outlineLevel="2" x14ac:dyDescent="0.2">
      <c r="A79" s="9" t="s">
        <v>32</v>
      </c>
      <c r="B79" s="9" t="s">
        <v>23</v>
      </c>
      <c r="C79" s="9"/>
      <c r="D79" s="5"/>
      <c r="E79" s="5">
        <v>64</v>
      </c>
      <c r="F79" s="5"/>
      <c r="G79" s="5">
        <v>64</v>
      </c>
      <c r="H79" s="5">
        <f>VLOOKUP(A79,Гермес!A:B,2,0)</f>
        <v>64</v>
      </c>
      <c r="I79" s="5">
        <f t="shared" si="13"/>
        <v>0</v>
      </c>
      <c r="J79" s="19">
        <f>VLOOKUP(A79,[1]TDSheet!$A:$J,10,0)</f>
        <v>0</v>
      </c>
      <c r="M79" s="7">
        <f t="shared" si="14"/>
        <v>0</v>
      </c>
      <c r="Q79" s="7">
        <f t="shared" si="15"/>
        <v>0</v>
      </c>
      <c r="R79" s="22"/>
      <c r="S79" s="22"/>
      <c r="U79" s="7" t="e">
        <f t="shared" si="16"/>
        <v>#DIV/0!</v>
      </c>
      <c r="V79" s="7" t="e">
        <f t="shared" si="17"/>
        <v>#DIV/0!</v>
      </c>
      <c r="W79" s="7">
        <f>VLOOKUP(A79,[1]TDSheet!$A:$Z,26,0)</f>
        <v>0</v>
      </c>
      <c r="X79" s="7">
        <f>VLOOKUP(A79,[1]TDSheet!$A:$AA,27,0)</f>
        <v>0</v>
      </c>
      <c r="Y79" s="7">
        <f>VLOOKUP(A79,[1]TDSheet!$A:$R,18,0)</f>
        <v>0</v>
      </c>
      <c r="AB79" s="7">
        <f t="shared" si="18"/>
        <v>0</v>
      </c>
    </row>
    <row r="80" spans="1:28" ht="11.1" customHeight="1" outlineLevel="2" x14ac:dyDescent="0.2">
      <c r="A80" s="9" t="s">
        <v>102</v>
      </c>
      <c r="B80" s="9" t="s">
        <v>23</v>
      </c>
      <c r="C80" s="9"/>
      <c r="D80" s="5">
        <v>142</v>
      </c>
      <c r="E80" s="5">
        <v>160</v>
      </c>
      <c r="F80" s="5">
        <v>152</v>
      </c>
      <c r="G80" s="5">
        <v>150</v>
      </c>
      <c r="H80" s="5">
        <f>VLOOKUP(A80,Гермес!A:B,2,0)</f>
        <v>150</v>
      </c>
      <c r="I80" s="5">
        <f t="shared" si="13"/>
        <v>0</v>
      </c>
      <c r="J80" s="19">
        <f>VLOOKUP(A80,[1]TDSheet!$A:$J,10,0)</f>
        <v>0</v>
      </c>
      <c r="M80" s="7">
        <f t="shared" si="14"/>
        <v>2</v>
      </c>
      <c r="N80" s="7">
        <f>VLOOKUP(A80,[2]TDSheet!$A:$F,6,0)</f>
        <v>150</v>
      </c>
      <c r="Q80" s="7">
        <f t="shared" si="15"/>
        <v>0.4</v>
      </c>
      <c r="R80" s="22"/>
      <c r="S80" s="22"/>
      <c r="U80" s="7">
        <f t="shared" si="16"/>
        <v>0</v>
      </c>
      <c r="V80" s="7">
        <f t="shared" si="17"/>
        <v>0</v>
      </c>
      <c r="W80" s="7">
        <f>VLOOKUP(A80,[1]TDSheet!$A:$Z,26,0)</f>
        <v>0</v>
      </c>
      <c r="X80" s="7">
        <f>VLOOKUP(A80,[1]TDSheet!$A:$AA,27,0)</f>
        <v>0.6</v>
      </c>
      <c r="Y80" s="7">
        <f>VLOOKUP(A80,[1]TDSheet!$A:$R,18,0)</f>
        <v>0.8</v>
      </c>
      <c r="AB80" s="7">
        <f t="shared" si="18"/>
        <v>0</v>
      </c>
    </row>
    <row r="81" spans="1:28" ht="11.1" customHeight="1" outlineLevel="2" x14ac:dyDescent="0.2">
      <c r="A81" s="9" t="s">
        <v>103</v>
      </c>
      <c r="B81" s="9" t="s">
        <v>23</v>
      </c>
      <c r="C81" s="9"/>
      <c r="D81" s="5">
        <v>1500</v>
      </c>
      <c r="E81" s="5"/>
      <c r="F81" s="5">
        <v>1500</v>
      </c>
      <c r="G81" s="5"/>
      <c r="H81" s="5"/>
      <c r="I81" s="5">
        <f t="shared" si="13"/>
        <v>0</v>
      </c>
      <c r="J81" s="19">
        <f>VLOOKUP(A81,[1]TDSheet!$A:$J,10,0)</f>
        <v>0</v>
      </c>
      <c r="M81" s="7">
        <f t="shared" si="14"/>
        <v>0</v>
      </c>
      <c r="N81" s="7">
        <f>VLOOKUP(A81,[2]TDSheet!$A:$F,6,0)</f>
        <v>1500</v>
      </c>
      <c r="Q81" s="7">
        <f t="shared" si="15"/>
        <v>0</v>
      </c>
      <c r="R81" s="22"/>
      <c r="S81" s="22"/>
      <c r="U81" s="7" t="e">
        <f t="shared" si="16"/>
        <v>#DIV/0!</v>
      </c>
      <c r="V81" s="7" t="e">
        <f t="shared" si="17"/>
        <v>#DIV/0!</v>
      </c>
      <c r="W81" s="7">
        <f>VLOOKUP(A81,[1]TDSheet!$A:$Z,26,0)</f>
        <v>0</v>
      </c>
      <c r="X81" s="7">
        <f>VLOOKUP(A81,[1]TDSheet!$A:$AA,27,0)</f>
        <v>0</v>
      </c>
      <c r="Y81" s="7">
        <f>VLOOKUP(A81,[1]TDSheet!$A:$R,18,0)</f>
        <v>0</v>
      </c>
      <c r="AB81" s="7">
        <f t="shared" si="18"/>
        <v>0</v>
      </c>
    </row>
    <row r="82" spans="1:28" ht="11.1" customHeight="1" outlineLevel="2" x14ac:dyDescent="0.2">
      <c r="A82" s="9" t="s">
        <v>104</v>
      </c>
      <c r="B82" s="9" t="s">
        <v>23</v>
      </c>
      <c r="C82" s="9"/>
      <c r="D82" s="5">
        <v>24</v>
      </c>
      <c r="E82" s="5">
        <v>7</v>
      </c>
      <c r="F82" s="5">
        <v>4</v>
      </c>
      <c r="G82" s="5">
        <v>21</v>
      </c>
      <c r="H82" s="5"/>
      <c r="I82" s="5">
        <f t="shared" si="13"/>
        <v>21</v>
      </c>
      <c r="J82" s="19">
        <f>VLOOKUP(A82,[1]TDSheet!$A:$J,10,0)</f>
        <v>0</v>
      </c>
      <c r="M82" s="7">
        <f t="shared" si="14"/>
        <v>4</v>
      </c>
      <c r="Q82" s="7">
        <f t="shared" si="15"/>
        <v>0.8</v>
      </c>
      <c r="R82" s="22"/>
      <c r="S82" s="22"/>
      <c r="U82" s="7">
        <f t="shared" si="16"/>
        <v>26.25</v>
      </c>
      <c r="V82" s="7">
        <f t="shared" si="17"/>
        <v>26.25</v>
      </c>
      <c r="W82" s="7">
        <f>VLOOKUP(A82,[1]TDSheet!$A:$Z,26,0)</f>
        <v>0</v>
      </c>
      <c r="X82" s="7">
        <f>VLOOKUP(A82,[1]TDSheet!$A:$AA,27,0)</f>
        <v>0</v>
      </c>
      <c r="Y82" s="7">
        <f>VLOOKUP(A82,[1]TDSheet!$A:$R,18,0)</f>
        <v>1.2</v>
      </c>
      <c r="AB82" s="7">
        <f t="shared" si="18"/>
        <v>0</v>
      </c>
    </row>
    <row r="83" spans="1:28" ht="11.1" customHeight="1" outlineLevel="2" x14ac:dyDescent="0.2">
      <c r="A83" s="9" t="s">
        <v>105</v>
      </c>
      <c r="B83" s="9" t="s">
        <v>23</v>
      </c>
      <c r="C83" s="9"/>
      <c r="D83" s="5"/>
      <c r="E83" s="5">
        <v>2004</v>
      </c>
      <c r="F83" s="5"/>
      <c r="G83" s="5">
        <v>2004</v>
      </c>
      <c r="H83" s="5">
        <f>VLOOKUP(A83,Гермес!A:B,2,0)</f>
        <v>2004</v>
      </c>
      <c r="I83" s="5">
        <f t="shared" si="13"/>
        <v>0</v>
      </c>
      <c r="J83" s="19">
        <v>0</v>
      </c>
      <c r="M83" s="7">
        <f t="shared" si="14"/>
        <v>0</v>
      </c>
      <c r="Q83" s="7">
        <f t="shared" si="15"/>
        <v>0</v>
      </c>
      <c r="R83" s="22"/>
      <c r="S83" s="22"/>
      <c r="U83" s="7" t="e">
        <f t="shared" si="16"/>
        <v>#DIV/0!</v>
      </c>
      <c r="V83" s="7" t="e">
        <f t="shared" si="17"/>
        <v>#DIV/0!</v>
      </c>
      <c r="W83" s="7">
        <v>0</v>
      </c>
      <c r="X83" s="7">
        <v>0</v>
      </c>
      <c r="Y83" s="7">
        <v>0</v>
      </c>
      <c r="AB83" s="7">
        <f t="shared" si="18"/>
        <v>0</v>
      </c>
    </row>
    <row r="84" spans="1:28" ht="11.1" customHeight="1" outlineLevel="2" x14ac:dyDescent="0.2">
      <c r="A84" s="9" t="s">
        <v>33</v>
      </c>
      <c r="B84" s="9" t="s">
        <v>23</v>
      </c>
      <c r="C84" s="9"/>
      <c r="D84" s="5">
        <v>491</v>
      </c>
      <c r="E84" s="5">
        <v>276</v>
      </c>
      <c r="F84" s="5">
        <v>322</v>
      </c>
      <c r="G84" s="5">
        <v>276</v>
      </c>
      <c r="H84" s="5">
        <f>VLOOKUP(A84,Гермес!A:B,2,0)</f>
        <v>276</v>
      </c>
      <c r="I84" s="5">
        <f t="shared" si="13"/>
        <v>0</v>
      </c>
      <c r="J84" s="19">
        <f>VLOOKUP(A84,[1]TDSheet!$A:$J,10,0)</f>
        <v>0</v>
      </c>
      <c r="M84" s="7">
        <f t="shared" si="14"/>
        <v>-2</v>
      </c>
      <c r="N84" s="7">
        <f>VLOOKUP(A84,[2]TDSheet!$A:$F,6,0)</f>
        <v>324</v>
      </c>
      <c r="Q84" s="7">
        <f t="shared" si="15"/>
        <v>-0.4</v>
      </c>
      <c r="R84" s="22"/>
      <c r="S84" s="22"/>
      <c r="U84" s="7">
        <f t="shared" si="16"/>
        <v>0</v>
      </c>
      <c r="V84" s="7">
        <f t="shared" si="17"/>
        <v>0</v>
      </c>
      <c r="W84" s="7">
        <f>VLOOKUP(A84,[1]TDSheet!$A:$Z,26,0)</f>
        <v>32.4</v>
      </c>
      <c r="X84" s="7">
        <f>VLOOKUP(A84,[1]TDSheet!$A:$AA,27,0)</f>
        <v>-1.4</v>
      </c>
      <c r="Y84" s="7">
        <f>VLOOKUP(A84,[1]TDSheet!$A:$R,18,0)</f>
        <v>-0.4</v>
      </c>
      <c r="AB84" s="7">
        <f t="shared" si="18"/>
        <v>0</v>
      </c>
    </row>
    <row r="85" spans="1:28" ht="11.1" customHeight="1" outlineLevel="2" x14ac:dyDescent="0.2">
      <c r="A85" s="9" t="s">
        <v>106</v>
      </c>
      <c r="B85" s="9" t="s">
        <v>23</v>
      </c>
      <c r="C85" s="9"/>
      <c r="D85" s="5">
        <v>117</v>
      </c>
      <c r="E85" s="5">
        <v>201</v>
      </c>
      <c r="F85" s="5">
        <v>120</v>
      </c>
      <c r="G85" s="5">
        <v>198</v>
      </c>
      <c r="H85" s="5">
        <f>VLOOKUP(A85,Гермес!A:B,2,0)</f>
        <v>198</v>
      </c>
      <c r="I85" s="5">
        <f t="shared" si="13"/>
        <v>0</v>
      </c>
      <c r="J85" s="19">
        <f>VLOOKUP(A85,[1]TDSheet!$A:$J,10,0)</f>
        <v>0</v>
      </c>
      <c r="M85" s="7">
        <f t="shared" si="14"/>
        <v>0</v>
      </c>
      <c r="N85" s="7">
        <f>VLOOKUP(A85,[2]TDSheet!$A:$F,6,0)</f>
        <v>120</v>
      </c>
      <c r="Q85" s="7">
        <f t="shared" si="15"/>
        <v>0</v>
      </c>
      <c r="R85" s="22"/>
      <c r="S85" s="22"/>
      <c r="U85" s="7" t="e">
        <f t="shared" si="16"/>
        <v>#DIV/0!</v>
      </c>
      <c r="V85" s="7" t="e">
        <f t="shared" si="17"/>
        <v>#DIV/0!</v>
      </c>
      <c r="W85" s="7">
        <f>VLOOKUP(A85,[1]TDSheet!$A:$Z,26,0)</f>
        <v>0</v>
      </c>
      <c r="X85" s="7">
        <f>VLOOKUP(A85,[1]TDSheet!$A:$AA,27,0)</f>
        <v>0</v>
      </c>
      <c r="Y85" s="7">
        <f>VLOOKUP(A85,[1]TDSheet!$A:$R,18,0)</f>
        <v>0.6</v>
      </c>
      <c r="AB85" s="7">
        <f t="shared" si="18"/>
        <v>0</v>
      </c>
    </row>
    <row r="86" spans="1:28" ht="11.1" customHeight="1" outlineLevel="2" x14ac:dyDescent="0.2">
      <c r="A86" s="9" t="s">
        <v>107</v>
      </c>
      <c r="B86" s="9" t="s">
        <v>23</v>
      </c>
      <c r="C86" s="21" t="str">
        <f>VLOOKUP(A86,[1]TDSheet!$A:$C,3,0)</f>
        <v>Окт</v>
      </c>
      <c r="D86" s="5">
        <v>394</v>
      </c>
      <c r="E86" s="5">
        <v>187</v>
      </c>
      <c r="F86" s="5">
        <v>314</v>
      </c>
      <c r="G86" s="5">
        <v>251</v>
      </c>
      <c r="H86" s="5">
        <f>VLOOKUP(A86,Гермес!A:B,2,0)</f>
        <v>102</v>
      </c>
      <c r="I86" s="5">
        <f t="shared" si="13"/>
        <v>149</v>
      </c>
      <c r="J86" s="19">
        <f>VLOOKUP(A86,[1]TDSheet!$A:$J,10,0)</f>
        <v>0.4</v>
      </c>
      <c r="M86" s="7">
        <f t="shared" si="14"/>
        <v>92</v>
      </c>
      <c r="N86" s="7">
        <f>VLOOKUP(A86,[2]TDSheet!$A:$F,6,0)</f>
        <v>222</v>
      </c>
      <c r="Q86" s="7">
        <f t="shared" si="15"/>
        <v>18.399999999999999</v>
      </c>
      <c r="R86" s="22">
        <f>12*Q86-I86</f>
        <v>71.799999999999983</v>
      </c>
      <c r="S86" s="22"/>
      <c r="U86" s="7">
        <f t="shared" si="16"/>
        <v>12</v>
      </c>
      <c r="V86" s="7">
        <f t="shared" si="17"/>
        <v>8.0978260869565215</v>
      </c>
      <c r="W86" s="7">
        <f>VLOOKUP(A86,[1]TDSheet!$A:$Z,26,0)</f>
        <v>0</v>
      </c>
      <c r="X86" s="7">
        <f>VLOOKUP(A86,[1]TDSheet!$A:$AA,27,0)</f>
        <v>11.2</v>
      </c>
      <c r="Y86" s="7">
        <f>VLOOKUP(A86,[1]TDSheet!$A:$R,18,0)</f>
        <v>22.4</v>
      </c>
      <c r="AA86" s="24" t="str">
        <f>VLOOKUP(A86,[1]TDSheet!$A:$AB,28,0)</f>
        <v>акция/вывод</v>
      </c>
      <c r="AB86" s="7">
        <f t="shared" si="18"/>
        <v>28.719999999999995</v>
      </c>
    </row>
    <row r="87" spans="1:28" ht="11.1" customHeight="1" outlineLevel="2" x14ac:dyDescent="0.2">
      <c r="A87" s="9" t="s">
        <v>108</v>
      </c>
      <c r="B87" s="9" t="s">
        <v>23</v>
      </c>
      <c r="C87" s="9"/>
      <c r="D87" s="5">
        <v>120</v>
      </c>
      <c r="E87" s="5">
        <v>282</v>
      </c>
      <c r="F87" s="5">
        <v>120</v>
      </c>
      <c r="G87" s="5">
        <v>282</v>
      </c>
      <c r="H87" s="5">
        <f>VLOOKUP(A87,Гермес!A:B,2,0)</f>
        <v>282</v>
      </c>
      <c r="I87" s="5">
        <f t="shared" si="13"/>
        <v>0</v>
      </c>
      <c r="J87" s="19">
        <f>VLOOKUP(A87,[1]TDSheet!$A:$J,10,0)</f>
        <v>0</v>
      </c>
      <c r="M87" s="7">
        <f t="shared" si="14"/>
        <v>0</v>
      </c>
      <c r="N87" s="7">
        <f>VLOOKUP(A87,[2]TDSheet!$A:$F,6,0)</f>
        <v>120</v>
      </c>
      <c r="Q87" s="7">
        <f t="shared" si="15"/>
        <v>0</v>
      </c>
      <c r="R87" s="22"/>
      <c r="S87" s="22"/>
      <c r="U87" s="7" t="e">
        <f t="shared" si="16"/>
        <v>#DIV/0!</v>
      </c>
      <c r="V87" s="7" t="e">
        <f t="shared" si="17"/>
        <v>#DIV/0!</v>
      </c>
      <c r="W87" s="7">
        <f>VLOOKUP(A87,[1]TDSheet!$A:$Z,26,0)</f>
        <v>0</v>
      </c>
      <c r="X87" s="7">
        <f>VLOOKUP(A87,[1]TDSheet!$A:$AA,27,0)</f>
        <v>0</v>
      </c>
      <c r="Y87" s="7">
        <f>VLOOKUP(A87,[1]TDSheet!$A:$R,18,0)</f>
        <v>0</v>
      </c>
      <c r="AB87" s="7">
        <f t="shared" si="18"/>
        <v>0</v>
      </c>
    </row>
    <row r="88" spans="1:28" ht="21.95" customHeight="1" outlineLevel="2" x14ac:dyDescent="0.2">
      <c r="A88" s="9" t="s">
        <v>67</v>
      </c>
      <c r="B88" s="9" t="s">
        <v>9</v>
      </c>
      <c r="C88" s="9"/>
      <c r="D88" s="5">
        <v>22.207999999999998</v>
      </c>
      <c r="E88" s="5"/>
      <c r="F88" s="5">
        <v>-0.71299999999999997</v>
      </c>
      <c r="G88" s="5"/>
      <c r="H88" s="5"/>
      <c r="I88" s="5">
        <f t="shared" si="13"/>
        <v>0</v>
      </c>
      <c r="J88" s="19">
        <f>VLOOKUP(A88,[1]TDSheet!$A:$J,10,0)</f>
        <v>1</v>
      </c>
      <c r="M88" s="7">
        <f t="shared" si="14"/>
        <v>-0.71299999999999997</v>
      </c>
      <c r="Q88" s="7">
        <f t="shared" si="15"/>
        <v>-0.1426</v>
      </c>
      <c r="R88" s="28">
        <v>10</v>
      </c>
      <c r="S88" s="22"/>
      <c r="U88" s="7">
        <f t="shared" si="16"/>
        <v>-70.126227208976161</v>
      </c>
      <c r="V88" s="7">
        <f t="shared" si="17"/>
        <v>0</v>
      </c>
      <c r="W88" s="7">
        <f>VLOOKUP(A88,[1]TDSheet!$A:$Z,26,0)</f>
        <v>1.2916000000000001</v>
      </c>
      <c r="X88" s="7">
        <f>VLOOKUP(A88,[1]TDSheet!$A:$AA,27,0)</f>
        <v>1.7234000000000003</v>
      </c>
      <c r="Y88" s="7">
        <f>VLOOKUP(A88,[1]TDSheet!$A:$R,18,0)</f>
        <v>0</v>
      </c>
      <c r="AB88" s="7">
        <f t="shared" si="18"/>
        <v>10</v>
      </c>
    </row>
    <row r="89" spans="1:28" ht="21.95" customHeight="1" outlineLevel="2" x14ac:dyDescent="0.2">
      <c r="A89" s="9" t="s">
        <v>109</v>
      </c>
      <c r="B89" s="9" t="s">
        <v>23</v>
      </c>
      <c r="C89" s="9"/>
      <c r="D89" s="5">
        <v>8</v>
      </c>
      <c r="E89" s="5"/>
      <c r="F89" s="5">
        <v>-1</v>
      </c>
      <c r="G89" s="5">
        <v>6</v>
      </c>
      <c r="H89" s="5"/>
      <c r="I89" s="5">
        <f t="shared" si="13"/>
        <v>6</v>
      </c>
      <c r="J89" s="19">
        <f>VLOOKUP(A89,[1]TDSheet!$A:$J,10,0)</f>
        <v>0.35</v>
      </c>
      <c r="M89" s="7">
        <f t="shared" si="14"/>
        <v>-1</v>
      </c>
      <c r="Q89" s="7">
        <f t="shared" si="15"/>
        <v>-0.2</v>
      </c>
      <c r="R89" s="22"/>
      <c r="S89" s="22"/>
      <c r="U89" s="7">
        <f t="shared" si="16"/>
        <v>-30</v>
      </c>
      <c r="V89" s="7">
        <f t="shared" si="17"/>
        <v>-30</v>
      </c>
      <c r="W89" s="7">
        <f>VLOOKUP(A89,[1]TDSheet!$A:$Z,26,0)</f>
        <v>0</v>
      </c>
      <c r="X89" s="7">
        <f>VLOOKUP(A89,[1]TDSheet!$A:$AA,27,0)</f>
        <v>0</v>
      </c>
      <c r="Y89" s="7">
        <f>VLOOKUP(A89,[1]TDSheet!$A:$R,18,0)</f>
        <v>1.6</v>
      </c>
      <c r="AB89" s="7">
        <f t="shared" si="18"/>
        <v>0</v>
      </c>
    </row>
    <row r="90" spans="1:28" ht="21.95" customHeight="1" outlineLevel="2" x14ac:dyDescent="0.2">
      <c r="A90" s="9" t="s">
        <v>110</v>
      </c>
      <c r="B90" s="9" t="s">
        <v>23</v>
      </c>
      <c r="C90" s="9"/>
      <c r="D90" s="5">
        <v>49</v>
      </c>
      <c r="E90" s="5">
        <v>30</v>
      </c>
      <c r="F90" s="5">
        <v>19</v>
      </c>
      <c r="G90" s="5">
        <v>18</v>
      </c>
      <c r="H90" s="5"/>
      <c r="I90" s="5">
        <f t="shared" si="13"/>
        <v>18</v>
      </c>
      <c r="J90" s="19">
        <f>VLOOKUP(A90,[1]TDSheet!$A:$J,10,0)</f>
        <v>0.28000000000000003</v>
      </c>
      <c r="M90" s="7">
        <f t="shared" si="14"/>
        <v>19</v>
      </c>
      <c r="Q90" s="7">
        <f t="shared" si="15"/>
        <v>3.8</v>
      </c>
      <c r="R90" s="22">
        <f t="shared" ref="R90" si="20">12*Q90-I90</f>
        <v>27.599999999999994</v>
      </c>
      <c r="S90" s="22"/>
      <c r="U90" s="7">
        <f t="shared" si="16"/>
        <v>11.999999999999998</v>
      </c>
      <c r="V90" s="7">
        <f t="shared" si="17"/>
        <v>4.7368421052631584</v>
      </c>
      <c r="W90" s="7">
        <f>VLOOKUP(A90,[1]TDSheet!$A:$Z,26,0)</f>
        <v>6.4</v>
      </c>
      <c r="X90" s="7">
        <f>VLOOKUP(A90,[1]TDSheet!$A:$AA,27,0)</f>
        <v>6.4</v>
      </c>
      <c r="Y90" s="7">
        <f>VLOOKUP(A90,[1]TDSheet!$A:$R,18,0)</f>
        <v>5.8</v>
      </c>
      <c r="AB90" s="7">
        <f t="shared" si="18"/>
        <v>7.7279999999999989</v>
      </c>
    </row>
    <row r="91" spans="1:28" ht="11.1" customHeight="1" outlineLevel="2" x14ac:dyDescent="0.2">
      <c r="A91" s="9" t="s">
        <v>15</v>
      </c>
      <c r="B91" s="9" t="s">
        <v>9</v>
      </c>
      <c r="C91" s="9"/>
      <c r="D91" s="5">
        <v>133.17699999999999</v>
      </c>
      <c r="E91" s="5">
        <v>152.55500000000001</v>
      </c>
      <c r="F91" s="5">
        <v>72.100999999999999</v>
      </c>
      <c r="G91" s="5">
        <v>186.108</v>
      </c>
      <c r="H91" s="5"/>
      <c r="I91" s="5">
        <f t="shared" si="13"/>
        <v>186.108</v>
      </c>
      <c r="J91" s="19">
        <f>VLOOKUP(A91,[1]TDSheet!$A:$J,10,0)</f>
        <v>1</v>
      </c>
      <c r="M91" s="7">
        <f t="shared" si="14"/>
        <v>72.100999999999999</v>
      </c>
      <c r="Q91" s="7">
        <f t="shared" si="15"/>
        <v>14.420199999999999</v>
      </c>
      <c r="R91" s="22"/>
      <c r="S91" s="22"/>
      <c r="U91" s="7">
        <f t="shared" si="16"/>
        <v>12.906062329232604</v>
      </c>
      <c r="V91" s="7">
        <f t="shared" si="17"/>
        <v>12.906062329232604</v>
      </c>
      <c r="W91" s="7">
        <f>VLOOKUP(A91,[1]TDSheet!$A:$Z,26,0)</f>
        <v>2.0175999999999998</v>
      </c>
      <c r="X91" s="7">
        <f>VLOOKUP(A91,[1]TDSheet!$A:$AA,27,0)</f>
        <v>31.735599999999998</v>
      </c>
      <c r="Y91" s="7">
        <f>VLOOKUP(A91,[1]TDSheet!$A:$R,18,0)</f>
        <v>19.844999999999999</v>
      </c>
      <c r="AB91" s="7">
        <f t="shared" si="18"/>
        <v>0</v>
      </c>
    </row>
    <row r="92" spans="1:28" ht="11.1" customHeight="1" outlineLevel="2" x14ac:dyDescent="0.2">
      <c r="A92" s="9" t="s">
        <v>111</v>
      </c>
      <c r="B92" s="9" t="s">
        <v>23</v>
      </c>
      <c r="C92" s="9"/>
      <c r="D92" s="5">
        <v>63</v>
      </c>
      <c r="E92" s="5">
        <v>48</v>
      </c>
      <c r="F92" s="5">
        <v>72</v>
      </c>
      <c r="G92" s="5">
        <v>26</v>
      </c>
      <c r="H92" s="5"/>
      <c r="I92" s="5">
        <f t="shared" si="13"/>
        <v>26</v>
      </c>
      <c r="J92" s="19">
        <f>VLOOKUP(A92,[1]TDSheet!$A:$J,10,0)</f>
        <v>0.28000000000000003</v>
      </c>
      <c r="M92" s="7">
        <f t="shared" si="14"/>
        <v>72</v>
      </c>
      <c r="Q92" s="7">
        <f t="shared" si="15"/>
        <v>14.4</v>
      </c>
      <c r="R92" s="22">
        <f>9*Q92-I92</f>
        <v>103.6</v>
      </c>
      <c r="S92" s="22"/>
      <c r="U92" s="7">
        <f t="shared" si="16"/>
        <v>9</v>
      </c>
      <c r="V92" s="7">
        <f t="shared" si="17"/>
        <v>1.8055555555555556</v>
      </c>
      <c r="W92" s="7">
        <f>VLOOKUP(A92,[1]TDSheet!$A:$Z,26,0)</f>
        <v>6.8</v>
      </c>
      <c r="X92" s="7">
        <f>VLOOKUP(A92,[1]TDSheet!$A:$AA,27,0)</f>
        <v>15.2</v>
      </c>
      <c r="Y92" s="7">
        <f>VLOOKUP(A92,[1]TDSheet!$A:$R,18,0)</f>
        <v>6.2</v>
      </c>
      <c r="AB92" s="7">
        <f t="shared" si="18"/>
        <v>29.008000000000003</v>
      </c>
    </row>
    <row r="93" spans="1:28" ht="11.1" customHeight="1" outlineLevel="2" x14ac:dyDescent="0.2">
      <c r="A93" s="9" t="s">
        <v>142</v>
      </c>
      <c r="B93" s="9" t="s">
        <v>9</v>
      </c>
      <c r="C93" s="21" t="str">
        <f>VLOOKUP(A93,[1]TDSheet!$A:$C,3,0)</f>
        <v>Окт</v>
      </c>
      <c r="D93" s="5"/>
      <c r="E93" s="5"/>
      <c r="F93" s="5"/>
      <c r="G93" s="5"/>
      <c r="H93" s="5"/>
      <c r="I93" s="5">
        <f t="shared" si="13"/>
        <v>0</v>
      </c>
      <c r="J93" s="19">
        <f>VLOOKUP(A93,[1]TDSheet!$A:$J,10,0)</f>
        <v>1</v>
      </c>
      <c r="M93" s="7">
        <f t="shared" si="14"/>
        <v>0</v>
      </c>
      <c r="Q93" s="7">
        <f t="shared" si="15"/>
        <v>0</v>
      </c>
      <c r="R93" s="28">
        <v>50</v>
      </c>
      <c r="S93" s="22"/>
      <c r="U93" s="7" t="e">
        <f t="shared" si="16"/>
        <v>#DIV/0!</v>
      </c>
      <c r="V93" s="7" t="e">
        <f t="shared" si="17"/>
        <v>#DIV/0!</v>
      </c>
      <c r="W93" s="7">
        <f>VLOOKUP(A93,[1]TDSheet!$A:$Z,26,0)</f>
        <v>19.520199999999999</v>
      </c>
      <c r="X93" s="7">
        <f>VLOOKUP(A93,[1]TDSheet!$A:$AA,27,0)</f>
        <v>9.117799999999999</v>
      </c>
      <c r="Y93" s="7">
        <f>VLOOKUP(A93,[1]TDSheet!$A:$R,18,0)</f>
        <v>0</v>
      </c>
      <c r="AA93" s="24" t="str">
        <f>VLOOKUP(A93,[1]TDSheet!$A:$AB,28,0)</f>
        <v>акция/вывод</v>
      </c>
      <c r="AB93" s="7">
        <f t="shared" si="18"/>
        <v>50</v>
      </c>
    </row>
    <row r="94" spans="1:28" ht="11.1" customHeight="1" outlineLevel="2" x14ac:dyDescent="0.2">
      <c r="A94" s="9" t="s">
        <v>143</v>
      </c>
      <c r="B94" s="9" t="s">
        <v>9</v>
      </c>
      <c r="C94" s="21" t="str">
        <f>VLOOKUP(A94,[1]TDSheet!$A:$C,3,0)</f>
        <v>Окт</v>
      </c>
      <c r="D94" s="5"/>
      <c r="E94" s="5"/>
      <c r="F94" s="5"/>
      <c r="G94" s="5"/>
      <c r="H94" s="5"/>
      <c r="I94" s="5">
        <f t="shared" si="13"/>
        <v>0</v>
      </c>
      <c r="J94" s="19">
        <f>VLOOKUP(A94,[1]TDSheet!$A:$J,10,0)</f>
        <v>1</v>
      </c>
      <c r="M94" s="7">
        <f t="shared" si="14"/>
        <v>0</v>
      </c>
      <c r="Q94" s="7">
        <f t="shared" si="15"/>
        <v>0</v>
      </c>
      <c r="R94" s="27"/>
      <c r="S94" s="22"/>
      <c r="U94" s="7" t="e">
        <f t="shared" si="16"/>
        <v>#DIV/0!</v>
      </c>
      <c r="V94" s="7" t="e">
        <f t="shared" si="17"/>
        <v>#DIV/0!</v>
      </c>
      <c r="W94" s="7">
        <f>VLOOKUP(A94,[1]TDSheet!$A:$Z,26,0)</f>
        <v>2.7481999999999998</v>
      </c>
      <c r="X94" s="7">
        <f>VLOOKUP(A94,[1]TDSheet!$A:$AA,27,0)</f>
        <v>1.9170000000000003</v>
      </c>
      <c r="Y94" s="7">
        <f>VLOOKUP(A94,[1]TDSheet!$A:$R,18,0)</f>
        <v>0</v>
      </c>
      <c r="Z94" s="25">
        <v>418</v>
      </c>
      <c r="AA94" s="24" t="str">
        <f>VLOOKUP(A94,[1]TDSheet!$A:$AB,28,0)</f>
        <v>акция/вывод</v>
      </c>
      <c r="AB94" s="7">
        <f t="shared" si="18"/>
        <v>0</v>
      </c>
    </row>
    <row r="95" spans="1:28" ht="11.1" customHeight="1" outlineLevel="2" x14ac:dyDescent="0.2">
      <c r="A95" s="9" t="s">
        <v>112</v>
      </c>
      <c r="B95" s="9" t="s">
        <v>23</v>
      </c>
      <c r="C95" s="21" t="str">
        <f>VLOOKUP(A95,[1]TDSheet!$A:$C,3,0)</f>
        <v>Окт</v>
      </c>
      <c r="D95" s="5">
        <v>150</v>
      </c>
      <c r="E95" s="5">
        <v>182</v>
      </c>
      <c r="F95" s="5">
        <v>256</v>
      </c>
      <c r="G95" s="5">
        <v>-2</v>
      </c>
      <c r="H95" s="5"/>
      <c r="I95" s="5">
        <f t="shared" si="13"/>
        <v>-2</v>
      </c>
      <c r="J95" s="19">
        <f>VLOOKUP(A95,[1]TDSheet!$A:$J,10,0)</f>
        <v>0.4</v>
      </c>
      <c r="M95" s="7">
        <f t="shared" si="14"/>
        <v>256</v>
      </c>
      <c r="Q95" s="7">
        <f t="shared" si="15"/>
        <v>51.2</v>
      </c>
      <c r="R95" s="22">
        <f t="shared" ref="R95:R96" si="21">7*Q95-I95</f>
        <v>360.40000000000003</v>
      </c>
      <c r="S95" s="22"/>
      <c r="U95" s="7">
        <f t="shared" si="16"/>
        <v>7</v>
      </c>
      <c r="V95" s="7">
        <f t="shared" si="17"/>
        <v>-3.90625E-2</v>
      </c>
      <c r="W95" s="7">
        <f>VLOOKUP(A95,[1]TDSheet!$A:$Z,26,0)</f>
        <v>81.599999999999994</v>
      </c>
      <c r="X95" s="7">
        <f>VLOOKUP(A95,[1]TDSheet!$A:$AA,27,0)</f>
        <v>11</v>
      </c>
      <c r="Y95" s="7">
        <f>VLOOKUP(A95,[1]TDSheet!$A:$R,18,0)</f>
        <v>-0.2</v>
      </c>
      <c r="AA95" s="24" t="str">
        <f>VLOOKUP(A95,[1]TDSheet!$A:$AB,28,0)</f>
        <v>акция/вывод</v>
      </c>
      <c r="AB95" s="7">
        <f t="shared" si="18"/>
        <v>144.16000000000003</v>
      </c>
    </row>
    <row r="96" spans="1:28" ht="11.1" customHeight="1" outlineLevel="2" x14ac:dyDescent="0.2">
      <c r="A96" s="9" t="s">
        <v>113</v>
      </c>
      <c r="B96" s="9" t="s">
        <v>23</v>
      </c>
      <c r="C96" s="21" t="str">
        <f>VLOOKUP(A96,[1]TDSheet!$A:$C,3,0)</f>
        <v>Окт</v>
      </c>
      <c r="D96" s="5">
        <v>81</v>
      </c>
      <c r="E96" s="5">
        <v>92</v>
      </c>
      <c r="F96" s="5">
        <v>111</v>
      </c>
      <c r="G96" s="5">
        <v>-3</v>
      </c>
      <c r="H96" s="5"/>
      <c r="I96" s="5">
        <f t="shared" si="13"/>
        <v>-3</v>
      </c>
      <c r="J96" s="19">
        <f>VLOOKUP(A96,[1]TDSheet!$A:$J,10,0)</f>
        <v>0.4</v>
      </c>
      <c r="M96" s="7">
        <f t="shared" si="14"/>
        <v>111</v>
      </c>
      <c r="Q96" s="7">
        <f t="shared" si="15"/>
        <v>22.2</v>
      </c>
      <c r="R96" s="22">
        <f t="shared" si="21"/>
        <v>158.4</v>
      </c>
      <c r="S96" s="22"/>
      <c r="U96" s="7">
        <f t="shared" si="16"/>
        <v>7.0000000000000009</v>
      </c>
      <c r="V96" s="7">
        <f t="shared" si="17"/>
        <v>-0.13513513513513514</v>
      </c>
      <c r="W96" s="7">
        <f>VLOOKUP(A96,[1]TDSheet!$A:$Z,26,0)</f>
        <v>70.599999999999994</v>
      </c>
      <c r="X96" s="7">
        <f>VLOOKUP(A96,[1]TDSheet!$A:$AA,27,0)</f>
        <v>18.399999999999999</v>
      </c>
      <c r="Y96" s="7">
        <f>VLOOKUP(A96,[1]TDSheet!$A:$R,18,0)</f>
        <v>5.4</v>
      </c>
      <c r="AA96" s="24" t="str">
        <f>VLOOKUP(A96,[1]TDSheet!$A:$AB,28,0)</f>
        <v>акция/вывод</v>
      </c>
      <c r="AB96" s="7">
        <f t="shared" si="18"/>
        <v>63.360000000000007</v>
      </c>
    </row>
    <row r="97" spans="1:28" ht="11.1" customHeight="1" outlineLevel="2" x14ac:dyDescent="0.2">
      <c r="A97" s="9" t="s">
        <v>34</v>
      </c>
      <c r="B97" s="9" t="s">
        <v>23</v>
      </c>
      <c r="C97" s="9"/>
      <c r="D97" s="5">
        <v>72</v>
      </c>
      <c r="E97" s="5">
        <v>120</v>
      </c>
      <c r="F97" s="5">
        <v>72</v>
      </c>
      <c r="G97" s="5">
        <v>120</v>
      </c>
      <c r="H97" s="5">
        <f>VLOOKUP(A97,Гермес!A:B,2,0)</f>
        <v>120</v>
      </c>
      <c r="I97" s="5">
        <f t="shared" si="13"/>
        <v>0</v>
      </c>
      <c r="J97" s="19">
        <f>VLOOKUP(A97,[1]TDSheet!$A:$J,10,0)</f>
        <v>0</v>
      </c>
      <c r="M97" s="7">
        <f t="shared" si="14"/>
        <v>0</v>
      </c>
      <c r="N97" s="7">
        <f>VLOOKUP(A97,[2]TDSheet!$A:$F,6,0)</f>
        <v>72</v>
      </c>
      <c r="Q97" s="7">
        <f t="shared" si="15"/>
        <v>0</v>
      </c>
      <c r="R97" s="22"/>
      <c r="S97" s="22"/>
      <c r="U97" s="7" t="e">
        <f t="shared" si="16"/>
        <v>#DIV/0!</v>
      </c>
      <c r="V97" s="7" t="e">
        <f t="shared" si="17"/>
        <v>#DIV/0!</v>
      </c>
      <c r="W97" s="7">
        <f>VLOOKUP(A97,[1]TDSheet!$A:$Z,26,0)</f>
        <v>0</v>
      </c>
      <c r="X97" s="7">
        <f>VLOOKUP(A97,[1]TDSheet!$A:$AA,27,0)</f>
        <v>0</v>
      </c>
      <c r="Y97" s="7">
        <f>VLOOKUP(A97,[1]TDSheet!$A:$R,18,0)</f>
        <v>0</v>
      </c>
      <c r="AB97" s="7">
        <f t="shared" si="18"/>
        <v>0</v>
      </c>
    </row>
    <row r="98" spans="1:28" ht="11.1" customHeight="1" outlineLevel="2" x14ac:dyDescent="0.2">
      <c r="A98" s="9" t="s">
        <v>114</v>
      </c>
      <c r="B98" s="9" t="s">
        <v>23</v>
      </c>
      <c r="C98" s="9"/>
      <c r="D98" s="5">
        <v>102</v>
      </c>
      <c r="E98" s="5">
        <v>126</v>
      </c>
      <c r="F98" s="5">
        <v>102</v>
      </c>
      <c r="G98" s="5">
        <v>126</v>
      </c>
      <c r="H98" s="5">
        <f>VLOOKUP(A98,Гермес!A:B,2,0)</f>
        <v>126</v>
      </c>
      <c r="I98" s="5">
        <f t="shared" si="13"/>
        <v>0</v>
      </c>
      <c r="J98" s="19">
        <f>VLOOKUP(A98,[1]TDSheet!$A:$J,10,0)</f>
        <v>0</v>
      </c>
      <c r="M98" s="7">
        <f t="shared" si="14"/>
        <v>0</v>
      </c>
      <c r="N98" s="7">
        <f>VLOOKUP(A98,[2]TDSheet!$A:$F,6,0)</f>
        <v>102</v>
      </c>
      <c r="Q98" s="7">
        <f t="shared" si="15"/>
        <v>0</v>
      </c>
      <c r="R98" s="22"/>
      <c r="S98" s="22"/>
      <c r="U98" s="7" t="e">
        <f t="shared" si="16"/>
        <v>#DIV/0!</v>
      </c>
      <c r="V98" s="7" t="e">
        <f t="shared" si="17"/>
        <v>#DIV/0!</v>
      </c>
      <c r="W98" s="7">
        <f>VLOOKUP(A98,[1]TDSheet!$A:$Z,26,0)</f>
        <v>0</v>
      </c>
      <c r="X98" s="7">
        <f>VLOOKUP(A98,[1]TDSheet!$A:$AA,27,0)</f>
        <v>0</v>
      </c>
      <c r="Y98" s="7">
        <f>VLOOKUP(A98,[1]TDSheet!$A:$R,18,0)</f>
        <v>0</v>
      </c>
      <c r="AB98" s="7">
        <f t="shared" si="18"/>
        <v>0</v>
      </c>
    </row>
    <row r="99" spans="1:28" ht="21.95" customHeight="1" outlineLevel="2" x14ac:dyDescent="0.2">
      <c r="A99" s="9" t="s">
        <v>115</v>
      </c>
      <c r="B99" s="9" t="s">
        <v>23</v>
      </c>
      <c r="C99" s="9"/>
      <c r="D99" s="5">
        <v>100</v>
      </c>
      <c r="E99" s="5">
        <v>136</v>
      </c>
      <c r="F99" s="5">
        <v>100</v>
      </c>
      <c r="G99" s="5">
        <v>136</v>
      </c>
      <c r="H99" s="5">
        <f>VLOOKUP(A99,Гермес!A:B,2,0)</f>
        <v>136</v>
      </c>
      <c r="I99" s="5">
        <f t="shared" si="13"/>
        <v>0</v>
      </c>
      <c r="J99" s="19">
        <f>VLOOKUP(A99,[1]TDSheet!$A:$J,10,0)</f>
        <v>0</v>
      </c>
      <c r="M99" s="7">
        <f t="shared" si="14"/>
        <v>0</v>
      </c>
      <c r="N99" s="7">
        <f>VLOOKUP(A99,[2]TDSheet!$A:$F,6,0)</f>
        <v>100</v>
      </c>
      <c r="Q99" s="7">
        <f t="shared" si="15"/>
        <v>0</v>
      </c>
      <c r="R99" s="22"/>
      <c r="S99" s="22"/>
      <c r="U99" s="7" t="e">
        <f t="shared" si="16"/>
        <v>#DIV/0!</v>
      </c>
      <c r="V99" s="7" t="e">
        <f t="shared" si="17"/>
        <v>#DIV/0!</v>
      </c>
      <c r="W99" s="7">
        <f>VLOOKUP(A99,[1]TDSheet!$A:$Z,26,0)</f>
        <v>0</v>
      </c>
      <c r="X99" s="7">
        <f>VLOOKUP(A99,[1]TDSheet!$A:$AA,27,0)</f>
        <v>0</v>
      </c>
      <c r="Y99" s="7">
        <f>VLOOKUP(A99,[1]TDSheet!$A:$R,18,0)</f>
        <v>0</v>
      </c>
      <c r="AB99" s="7">
        <f t="shared" si="18"/>
        <v>0</v>
      </c>
    </row>
    <row r="100" spans="1:28" ht="21.95" customHeight="1" outlineLevel="2" x14ac:dyDescent="0.2">
      <c r="A100" s="9" t="s">
        <v>116</v>
      </c>
      <c r="B100" s="9" t="s">
        <v>23</v>
      </c>
      <c r="C100" s="9"/>
      <c r="D100" s="5">
        <v>179</v>
      </c>
      <c r="E100" s="5">
        <v>5</v>
      </c>
      <c r="F100" s="5">
        <v>184</v>
      </c>
      <c r="G100" s="5"/>
      <c r="H100" s="5"/>
      <c r="I100" s="5">
        <f t="shared" si="13"/>
        <v>0</v>
      </c>
      <c r="J100" s="19">
        <f>VLOOKUP(A100,[1]TDSheet!$A:$J,10,0)</f>
        <v>0</v>
      </c>
      <c r="M100" s="7">
        <f t="shared" si="14"/>
        <v>4</v>
      </c>
      <c r="N100" s="7">
        <f>VLOOKUP(A100,[2]TDSheet!$A:$F,6,0)</f>
        <v>180</v>
      </c>
      <c r="Q100" s="7">
        <f t="shared" si="15"/>
        <v>0.8</v>
      </c>
      <c r="R100" s="22"/>
      <c r="S100" s="22"/>
      <c r="U100" s="7">
        <f t="shared" si="16"/>
        <v>0</v>
      </c>
      <c r="V100" s="7">
        <f t="shared" si="17"/>
        <v>0</v>
      </c>
      <c r="W100" s="7">
        <f>VLOOKUP(A100,[1]TDSheet!$A:$Z,26,0)</f>
        <v>0</v>
      </c>
      <c r="X100" s="7">
        <f>VLOOKUP(A100,[1]TDSheet!$A:$AA,27,0)</f>
        <v>0</v>
      </c>
      <c r="Y100" s="7">
        <f>VLOOKUP(A100,[1]TDSheet!$A:$R,18,0)</f>
        <v>0.2</v>
      </c>
      <c r="AB100" s="7">
        <f t="shared" si="18"/>
        <v>0</v>
      </c>
    </row>
    <row r="101" spans="1:28" ht="21.95" customHeight="1" outlineLevel="2" x14ac:dyDescent="0.2">
      <c r="A101" s="9" t="s">
        <v>117</v>
      </c>
      <c r="B101" s="9" t="s">
        <v>23</v>
      </c>
      <c r="C101" s="9"/>
      <c r="D101" s="5">
        <v>80</v>
      </c>
      <c r="E101" s="5">
        <v>124</v>
      </c>
      <c r="F101" s="5">
        <v>80</v>
      </c>
      <c r="G101" s="5">
        <v>124</v>
      </c>
      <c r="H101" s="5">
        <f>VLOOKUP(A101,Гермес!A:B,2,0)</f>
        <v>124</v>
      </c>
      <c r="I101" s="5">
        <f t="shared" si="13"/>
        <v>0</v>
      </c>
      <c r="J101" s="19">
        <f>VLOOKUP(A101,[1]TDSheet!$A:$J,10,0)</f>
        <v>0</v>
      </c>
      <c r="M101" s="7">
        <f t="shared" si="14"/>
        <v>0</v>
      </c>
      <c r="N101" s="7">
        <f>VLOOKUP(A101,[2]TDSheet!$A:$F,6,0)</f>
        <v>80</v>
      </c>
      <c r="Q101" s="7">
        <f t="shared" si="15"/>
        <v>0</v>
      </c>
      <c r="R101" s="22"/>
      <c r="S101" s="22"/>
      <c r="U101" s="7" t="e">
        <f t="shared" si="16"/>
        <v>#DIV/0!</v>
      </c>
      <c r="V101" s="7" t="e">
        <f t="shared" si="17"/>
        <v>#DIV/0!</v>
      </c>
      <c r="W101" s="7">
        <f>VLOOKUP(A101,[1]TDSheet!$A:$Z,26,0)</f>
        <v>0</v>
      </c>
      <c r="X101" s="7">
        <f>VLOOKUP(A101,[1]TDSheet!$A:$AA,27,0)</f>
        <v>0</v>
      </c>
      <c r="Y101" s="7">
        <f>VLOOKUP(A101,[1]TDSheet!$A:$R,18,0)</f>
        <v>0</v>
      </c>
      <c r="AB101" s="7">
        <f t="shared" si="18"/>
        <v>0</v>
      </c>
    </row>
    <row r="102" spans="1:28" ht="21.95" customHeight="1" outlineLevel="2" x14ac:dyDescent="0.2">
      <c r="A102" s="9" t="s">
        <v>118</v>
      </c>
      <c r="B102" s="9" t="s">
        <v>23</v>
      </c>
      <c r="C102" s="9"/>
      <c r="D102" s="5"/>
      <c r="E102" s="5">
        <v>102</v>
      </c>
      <c r="F102" s="5"/>
      <c r="G102" s="5">
        <v>102</v>
      </c>
      <c r="H102" s="5">
        <f>VLOOKUP(A102,Гермес!A:B,2,0)</f>
        <v>102</v>
      </c>
      <c r="I102" s="5">
        <f t="shared" si="13"/>
        <v>0</v>
      </c>
      <c r="J102" s="19">
        <v>0</v>
      </c>
      <c r="M102" s="7">
        <f t="shared" si="14"/>
        <v>0</v>
      </c>
      <c r="Q102" s="7">
        <f t="shared" si="15"/>
        <v>0</v>
      </c>
      <c r="R102" s="22"/>
      <c r="S102" s="22"/>
      <c r="U102" s="7" t="e">
        <f t="shared" si="16"/>
        <v>#DIV/0!</v>
      </c>
      <c r="V102" s="7" t="e">
        <f t="shared" si="17"/>
        <v>#DIV/0!</v>
      </c>
      <c r="W102" s="7">
        <v>0</v>
      </c>
      <c r="X102" s="7">
        <v>0</v>
      </c>
      <c r="Y102" s="7">
        <v>0</v>
      </c>
      <c r="AB102" s="7">
        <f t="shared" si="18"/>
        <v>0</v>
      </c>
    </row>
    <row r="103" spans="1:28" ht="21.95" customHeight="1" outlineLevel="2" x14ac:dyDescent="0.2">
      <c r="A103" s="9" t="s">
        <v>68</v>
      </c>
      <c r="B103" s="9" t="s">
        <v>9</v>
      </c>
      <c r="C103" s="9"/>
      <c r="D103" s="5">
        <v>74.561000000000007</v>
      </c>
      <c r="E103" s="5">
        <v>111.652</v>
      </c>
      <c r="F103" s="5">
        <v>96.515000000000001</v>
      </c>
      <c r="G103" s="5">
        <v>89.697999999999993</v>
      </c>
      <c r="H103" s="5"/>
      <c r="I103" s="5">
        <f t="shared" si="13"/>
        <v>89.697999999999993</v>
      </c>
      <c r="J103" s="19">
        <f>VLOOKUP(A103,[1]TDSheet!$A:$J,10,0)</f>
        <v>1</v>
      </c>
      <c r="M103" s="7">
        <f t="shared" si="14"/>
        <v>96.515000000000001</v>
      </c>
      <c r="Q103" s="7">
        <f t="shared" si="15"/>
        <v>19.303000000000001</v>
      </c>
      <c r="R103" s="22">
        <f t="shared" ref="R103:R104" si="22">12*Q103-I103</f>
        <v>141.93800000000005</v>
      </c>
      <c r="S103" s="22"/>
      <c r="U103" s="7">
        <f t="shared" si="16"/>
        <v>12</v>
      </c>
      <c r="V103" s="7">
        <f t="shared" si="17"/>
        <v>4.6468424597212863</v>
      </c>
      <c r="W103" s="7">
        <f>VLOOKUP(A103,[1]TDSheet!$A:$Z,26,0)</f>
        <v>13.700200000000001</v>
      </c>
      <c r="X103" s="7">
        <f>VLOOKUP(A103,[1]TDSheet!$A:$AA,27,0)</f>
        <v>22.110400000000002</v>
      </c>
      <c r="Y103" s="7">
        <f>VLOOKUP(A103,[1]TDSheet!$A:$R,18,0)</f>
        <v>13.4078</v>
      </c>
      <c r="AB103" s="7">
        <f t="shared" si="18"/>
        <v>141.93800000000005</v>
      </c>
    </row>
    <row r="104" spans="1:28" ht="21.95" customHeight="1" outlineLevel="2" x14ac:dyDescent="0.2">
      <c r="A104" s="9" t="s">
        <v>69</v>
      </c>
      <c r="B104" s="9" t="s">
        <v>9</v>
      </c>
      <c r="C104" s="9"/>
      <c r="D104" s="5">
        <v>49.688000000000002</v>
      </c>
      <c r="E104" s="5">
        <v>78.39</v>
      </c>
      <c r="F104" s="5">
        <v>48.478000000000002</v>
      </c>
      <c r="G104" s="5">
        <v>69.489999999999995</v>
      </c>
      <c r="H104" s="5"/>
      <c r="I104" s="5">
        <f t="shared" si="13"/>
        <v>69.489999999999995</v>
      </c>
      <c r="J104" s="19">
        <f>VLOOKUP(A104,[1]TDSheet!$A:$J,10,0)</f>
        <v>1</v>
      </c>
      <c r="M104" s="7">
        <f t="shared" si="14"/>
        <v>48.478000000000002</v>
      </c>
      <c r="Q104" s="7">
        <f t="shared" si="15"/>
        <v>9.6956000000000007</v>
      </c>
      <c r="R104" s="22">
        <f t="shared" si="22"/>
        <v>46.85720000000002</v>
      </c>
      <c r="S104" s="22"/>
      <c r="U104" s="7">
        <f t="shared" si="16"/>
        <v>12</v>
      </c>
      <c r="V104" s="7">
        <f t="shared" si="17"/>
        <v>7.1671686125665239</v>
      </c>
      <c r="W104" s="7">
        <f>VLOOKUP(A104,[1]TDSheet!$A:$Z,26,0)</f>
        <v>8.9931999999999999</v>
      </c>
      <c r="X104" s="7">
        <f>VLOOKUP(A104,[1]TDSheet!$A:$AA,27,0)</f>
        <v>15.9498</v>
      </c>
      <c r="Y104" s="7">
        <f>VLOOKUP(A104,[1]TDSheet!$A:$R,18,0)</f>
        <v>10.054399999999999</v>
      </c>
      <c r="AB104" s="7">
        <f t="shared" si="18"/>
        <v>46.85720000000002</v>
      </c>
    </row>
    <row r="105" spans="1:28" ht="21.95" customHeight="1" outlineLevel="2" x14ac:dyDescent="0.2">
      <c r="A105" s="9" t="s">
        <v>119</v>
      </c>
      <c r="B105" s="9" t="s">
        <v>23</v>
      </c>
      <c r="C105" s="9"/>
      <c r="D105" s="5">
        <v>34</v>
      </c>
      <c r="E105" s="5"/>
      <c r="F105" s="5">
        <v>23</v>
      </c>
      <c r="G105" s="5">
        <v>-1</v>
      </c>
      <c r="H105" s="5"/>
      <c r="I105" s="5">
        <f t="shared" si="13"/>
        <v>-1</v>
      </c>
      <c r="J105" s="19">
        <f>VLOOKUP(A105,[1]TDSheet!$A:$J,10,0)</f>
        <v>0</v>
      </c>
      <c r="M105" s="7">
        <f t="shared" si="14"/>
        <v>23</v>
      </c>
      <c r="Q105" s="7">
        <f t="shared" si="15"/>
        <v>4.5999999999999996</v>
      </c>
      <c r="R105" s="22"/>
      <c r="S105" s="22"/>
      <c r="U105" s="7">
        <f t="shared" si="16"/>
        <v>-0.21739130434782611</v>
      </c>
      <c r="V105" s="7">
        <f t="shared" si="17"/>
        <v>-0.21739130434782611</v>
      </c>
      <c r="W105" s="7">
        <f>VLOOKUP(A105,[1]TDSheet!$A:$Z,26,0)</f>
        <v>0</v>
      </c>
      <c r="X105" s="7">
        <f>VLOOKUP(A105,[1]TDSheet!$A:$AA,27,0)</f>
        <v>1.4</v>
      </c>
      <c r="Y105" s="7">
        <f>VLOOKUP(A105,[1]TDSheet!$A:$R,18,0)</f>
        <v>5.6</v>
      </c>
      <c r="AB105" s="7">
        <f t="shared" si="18"/>
        <v>0</v>
      </c>
    </row>
    <row r="106" spans="1:28" ht="21.95" customHeight="1" outlineLevel="2" x14ac:dyDescent="0.2">
      <c r="A106" s="9" t="s">
        <v>35</v>
      </c>
      <c r="B106" s="9" t="s">
        <v>23</v>
      </c>
      <c r="C106" s="9"/>
      <c r="D106" s="5">
        <v>97</v>
      </c>
      <c r="E106" s="5">
        <v>160</v>
      </c>
      <c r="F106" s="5">
        <v>48</v>
      </c>
      <c r="G106" s="5">
        <v>161</v>
      </c>
      <c r="H106" s="5"/>
      <c r="I106" s="5">
        <f t="shared" si="13"/>
        <v>161</v>
      </c>
      <c r="J106" s="19">
        <f>VLOOKUP(A106,[1]TDSheet!$A:$J,10,0)</f>
        <v>0.4</v>
      </c>
      <c r="M106" s="7">
        <f t="shared" si="14"/>
        <v>48</v>
      </c>
      <c r="Q106" s="7">
        <f t="shared" si="15"/>
        <v>9.6</v>
      </c>
      <c r="R106" s="22"/>
      <c r="S106" s="22"/>
      <c r="U106" s="7">
        <f t="shared" si="16"/>
        <v>16.770833333333336</v>
      </c>
      <c r="V106" s="7">
        <f t="shared" si="17"/>
        <v>16.770833333333336</v>
      </c>
      <c r="W106" s="7">
        <f>VLOOKUP(A106,[1]TDSheet!$A:$Z,26,0)</f>
        <v>0</v>
      </c>
      <c r="X106" s="7">
        <f>VLOOKUP(A106,[1]TDSheet!$A:$AA,27,0)</f>
        <v>0</v>
      </c>
      <c r="Y106" s="7">
        <f>VLOOKUP(A106,[1]TDSheet!$A:$R,18,0)</f>
        <v>20.6</v>
      </c>
      <c r="AB106" s="7">
        <f t="shared" si="18"/>
        <v>0</v>
      </c>
    </row>
    <row r="107" spans="1:28" ht="11.1" customHeight="1" outlineLevel="2" x14ac:dyDescent="0.2">
      <c r="A107" s="9" t="s">
        <v>36</v>
      </c>
      <c r="B107" s="9" t="s">
        <v>23</v>
      </c>
      <c r="C107" s="9"/>
      <c r="D107" s="5">
        <v>29</v>
      </c>
      <c r="E107" s="5">
        <v>232</v>
      </c>
      <c r="F107" s="5"/>
      <c r="G107" s="5">
        <v>232</v>
      </c>
      <c r="H107" s="5"/>
      <c r="I107" s="5">
        <f t="shared" si="13"/>
        <v>232</v>
      </c>
      <c r="J107" s="19">
        <f>VLOOKUP(A107,[1]TDSheet!$A:$J,10,0)</f>
        <v>0.33</v>
      </c>
      <c r="M107" s="7">
        <f t="shared" si="14"/>
        <v>0</v>
      </c>
      <c r="Q107" s="7">
        <f t="shared" si="15"/>
        <v>0</v>
      </c>
      <c r="R107" s="22"/>
      <c r="S107" s="22"/>
      <c r="U107" s="7" t="e">
        <f t="shared" si="16"/>
        <v>#DIV/0!</v>
      </c>
      <c r="V107" s="7" t="e">
        <f t="shared" si="17"/>
        <v>#DIV/0!</v>
      </c>
      <c r="W107" s="7">
        <f>VLOOKUP(A107,[1]TDSheet!$A:$Z,26,0)</f>
        <v>0</v>
      </c>
      <c r="X107" s="7">
        <f>VLOOKUP(A107,[1]TDSheet!$A:$AA,27,0)</f>
        <v>0</v>
      </c>
      <c r="Y107" s="7">
        <f>VLOOKUP(A107,[1]TDSheet!$A:$R,18,0)</f>
        <v>30.2</v>
      </c>
      <c r="AB107" s="7">
        <f t="shared" si="18"/>
        <v>0</v>
      </c>
    </row>
    <row r="108" spans="1:28" ht="11.1" customHeight="1" outlineLevel="2" x14ac:dyDescent="0.2">
      <c r="A108" s="9" t="s">
        <v>120</v>
      </c>
      <c r="B108" s="9" t="s">
        <v>23</v>
      </c>
      <c r="C108" s="9"/>
      <c r="D108" s="5">
        <v>-8</v>
      </c>
      <c r="E108" s="5">
        <v>8</v>
      </c>
      <c r="F108" s="5"/>
      <c r="G108" s="5"/>
      <c r="H108" s="5"/>
      <c r="I108" s="5">
        <f t="shared" si="13"/>
        <v>0</v>
      </c>
      <c r="J108" s="19">
        <f>VLOOKUP(A108,[1]TDSheet!$A:$J,10,0)</f>
        <v>0</v>
      </c>
      <c r="M108" s="7">
        <f t="shared" si="14"/>
        <v>0</v>
      </c>
      <c r="Q108" s="7">
        <f t="shared" si="15"/>
        <v>0</v>
      </c>
      <c r="R108" s="22"/>
      <c r="S108" s="22"/>
      <c r="U108" s="7" t="e">
        <f t="shared" si="16"/>
        <v>#DIV/0!</v>
      </c>
      <c r="V108" s="7" t="e">
        <f t="shared" si="17"/>
        <v>#DIV/0!</v>
      </c>
      <c r="W108" s="7">
        <f>VLOOKUP(A108,[1]TDSheet!$A:$Z,26,0)</f>
        <v>15.4</v>
      </c>
      <c r="X108" s="7">
        <f>VLOOKUP(A108,[1]TDSheet!$A:$AA,27,0)</f>
        <v>34</v>
      </c>
      <c r="Y108" s="7">
        <f>VLOOKUP(A108,[1]TDSheet!$A:$R,18,0)</f>
        <v>17.399999999999999</v>
      </c>
      <c r="AB108" s="7">
        <f t="shared" si="18"/>
        <v>0</v>
      </c>
    </row>
    <row r="109" spans="1:28" ht="21.95" customHeight="1" outlineLevel="2" x14ac:dyDescent="0.2">
      <c r="A109" s="9" t="s">
        <v>70</v>
      </c>
      <c r="B109" s="9" t="s">
        <v>9</v>
      </c>
      <c r="C109" s="9"/>
      <c r="D109" s="5">
        <v>-147.47300000000001</v>
      </c>
      <c r="E109" s="5">
        <v>459.517</v>
      </c>
      <c r="F109" s="5">
        <v>308.52699999999999</v>
      </c>
      <c r="G109" s="5"/>
      <c r="H109" s="5"/>
      <c r="I109" s="5">
        <f t="shared" si="13"/>
        <v>0</v>
      </c>
      <c r="J109" s="19">
        <f>VLOOKUP(A109,[1]TDSheet!$A:$J,10,0)</f>
        <v>0</v>
      </c>
      <c r="M109" s="7">
        <f t="shared" si="14"/>
        <v>308.52699999999999</v>
      </c>
      <c r="Q109" s="7">
        <f t="shared" si="15"/>
        <v>61.705399999999997</v>
      </c>
      <c r="R109" s="22"/>
      <c r="S109" s="22"/>
      <c r="U109" s="7">
        <f t="shared" si="16"/>
        <v>0</v>
      </c>
      <c r="V109" s="7">
        <f t="shared" si="17"/>
        <v>0</v>
      </c>
      <c r="W109" s="7">
        <f>VLOOKUP(A109,[1]TDSheet!$A:$Z,26,0)</f>
        <v>0</v>
      </c>
      <c r="X109" s="7">
        <f>VLOOKUP(A109,[1]TDSheet!$A:$AA,27,0)</f>
        <v>60.080399999999997</v>
      </c>
      <c r="Y109" s="7">
        <f>VLOOKUP(A109,[1]TDSheet!$A:$R,18,0)</f>
        <v>67.231799999999993</v>
      </c>
      <c r="AB109" s="7">
        <f t="shared" si="18"/>
        <v>0</v>
      </c>
    </row>
    <row r="110" spans="1:28" ht="21.95" customHeight="1" outlineLevel="2" x14ac:dyDescent="0.2">
      <c r="A110" s="9" t="s">
        <v>16</v>
      </c>
      <c r="B110" s="9" t="s">
        <v>9</v>
      </c>
      <c r="C110" s="9"/>
      <c r="D110" s="5">
        <v>-12.164</v>
      </c>
      <c r="E110" s="5">
        <v>44.572000000000003</v>
      </c>
      <c r="F110" s="5">
        <v>27.007000000000001</v>
      </c>
      <c r="G110" s="5"/>
      <c r="H110" s="5"/>
      <c r="I110" s="5">
        <f t="shared" si="13"/>
        <v>0</v>
      </c>
      <c r="J110" s="19">
        <f>VLOOKUP(A110,[1]TDSheet!$A:$J,10,0)</f>
        <v>0</v>
      </c>
      <c r="M110" s="7">
        <f t="shared" si="14"/>
        <v>27.007000000000001</v>
      </c>
      <c r="Q110" s="7">
        <f t="shared" si="15"/>
        <v>5.4014000000000006</v>
      </c>
      <c r="R110" s="22"/>
      <c r="S110" s="22"/>
      <c r="U110" s="7">
        <f t="shared" si="16"/>
        <v>0</v>
      </c>
      <c r="V110" s="7">
        <f t="shared" si="17"/>
        <v>0</v>
      </c>
      <c r="W110" s="7">
        <f>VLOOKUP(A110,[1]TDSheet!$A:$Z,26,0)</f>
        <v>3.9752000000000001</v>
      </c>
      <c r="X110" s="7">
        <f>VLOOKUP(A110,[1]TDSheet!$A:$AA,27,0)</f>
        <v>3.2932000000000001</v>
      </c>
      <c r="Y110" s="7">
        <f>VLOOKUP(A110,[1]TDSheet!$A:$R,18,0)</f>
        <v>6.2380000000000004</v>
      </c>
      <c r="AB110" s="7">
        <f t="shared" si="18"/>
        <v>0</v>
      </c>
    </row>
    <row r="111" spans="1:28" ht="21.95" customHeight="1" outlineLevel="2" x14ac:dyDescent="0.2">
      <c r="A111" s="9" t="s">
        <v>17</v>
      </c>
      <c r="B111" s="9" t="s">
        <v>9</v>
      </c>
      <c r="C111" s="9"/>
      <c r="D111" s="5">
        <v>606.875</v>
      </c>
      <c r="E111" s="5">
        <v>19.402999999999999</v>
      </c>
      <c r="F111" s="5">
        <v>-12.117000000000001</v>
      </c>
      <c r="G111" s="5">
        <v>616.87300000000005</v>
      </c>
      <c r="H111" s="5"/>
      <c r="I111" s="5">
        <f t="shared" si="13"/>
        <v>616.87300000000005</v>
      </c>
      <c r="J111" s="19">
        <f>VLOOKUP(A111,[1]TDSheet!$A:$J,10,0)</f>
        <v>0</v>
      </c>
      <c r="M111" s="7">
        <f t="shared" si="14"/>
        <v>-12.117000000000001</v>
      </c>
      <c r="Q111" s="7">
        <f t="shared" si="15"/>
        <v>-2.4234</v>
      </c>
      <c r="R111" s="22"/>
      <c r="S111" s="22"/>
      <c r="U111" s="7">
        <f t="shared" si="16"/>
        <v>-254.54856812742429</v>
      </c>
      <c r="V111" s="7">
        <f t="shared" si="17"/>
        <v>-254.54856812742429</v>
      </c>
      <c r="W111" s="7">
        <f>VLOOKUP(A111,[1]TDSheet!$A:$Z,26,0)</f>
        <v>0</v>
      </c>
      <c r="X111" s="7">
        <f>VLOOKUP(A111,[1]TDSheet!$A:$AA,27,0)</f>
        <v>4.8310000000000004</v>
      </c>
      <c r="Y111" s="7">
        <f>VLOOKUP(A111,[1]TDSheet!$A:$R,18,0)</f>
        <v>7.7919999999999998</v>
      </c>
      <c r="AB111" s="7">
        <f t="shared" si="18"/>
        <v>0</v>
      </c>
    </row>
    <row r="112" spans="1:28" ht="11.1" customHeight="1" outlineLevel="2" x14ac:dyDescent="0.2">
      <c r="A112" s="9" t="s">
        <v>37</v>
      </c>
      <c r="B112" s="9" t="s">
        <v>23</v>
      </c>
      <c r="C112" s="9"/>
      <c r="D112" s="5">
        <v>22</v>
      </c>
      <c r="E112" s="5">
        <v>2</v>
      </c>
      <c r="F112" s="5">
        <v>2</v>
      </c>
      <c r="G112" s="5"/>
      <c r="H112" s="5"/>
      <c r="I112" s="5">
        <f t="shared" si="13"/>
        <v>0</v>
      </c>
      <c r="J112" s="19">
        <f>VLOOKUP(A112,[1]TDSheet!$A:$J,10,0)</f>
        <v>0</v>
      </c>
      <c r="M112" s="7">
        <f t="shared" si="14"/>
        <v>2</v>
      </c>
      <c r="Q112" s="7">
        <f t="shared" si="15"/>
        <v>0.4</v>
      </c>
      <c r="R112" s="22"/>
      <c r="S112" s="22"/>
      <c r="U112" s="7">
        <f t="shared" si="16"/>
        <v>0</v>
      </c>
      <c r="V112" s="7">
        <f t="shared" si="17"/>
        <v>0</v>
      </c>
      <c r="W112" s="7">
        <f>VLOOKUP(A112,[1]TDSheet!$A:$Z,26,0)</f>
        <v>0</v>
      </c>
      <c r="X112" s="7">
        <f>VLOOKUP(A112,[1]TDSheet!$A:$AA,27,0)</f>
        <v>0</v>
      </c>
      <c r="Y112" s="7">
        <f>VLOOKUP(A112,[1]TDSheet!$A:$R,18,0)</f>
        <v>0.2</v>
      </c>
      <c r="AB112" s="7">
        <f t="shared" si="18"/>
        <v>0</v>
      </c>
    </row>
    <row r="113" spans="1:28" ht="11.1" customHeight="1" outlineLevel="2" x14ac:dyDescent="0.2">
      <c r="A113" s="9" t="s">
        <v>38</v>
      </c>
      <c r="B113" s="9" t="s">
        <v>23</v>
      </c>
      <c r="C113" s="9"/>
      <c r="D113" s="5">
        <v>17</v>
      </c>
      <c r="E113" s="5"/>
      <c r="F113" s="5">
        <v>5</v>
      </c>
      <c r="G113" s="5">
        <v>12</v>
      </c>
      <c r="H113" s="5"/>
      <c r="I113" s="5">
        <f t="shared" si="13"/>
        <v>12</v>
      </c>
      <c r="J113" s="19">
        <f>VLOOKUP(A113,[1]TDSheet!$A:$J,10,0)</f>
        <v>0</v>
      </c>
      <c r="M113" s="7">
        <f t="shared" si="14"/>
        <v>5</v>
      </c>
      <c r="Q113" s="7">
        <f t="shared" si="15"/>
        <v>1</v>
      </c>
      <c r="R113" s="22"/>
      <c r="S113" s="22"/>
      <c r="U113" s="7">
        <f t="shared" si="16"/>
        <v>12</v>
      </c>
      <c r="V113" s="7">
        <f t="shared" si="17"/>
        <v>12</v>
      </c>
      <c r="W113" s="7">
        <f>VLOOKUP(A113,[1]TDSheet!$A:$Z,26,0)</f>
        <v>0</v>
      </c>
      <c r="X113" s="7">
        <f>VLOOKUP(A113,[1]TDSheet!$A:$AA,27,0)</f>
        <v>0</v>
      </c>
      <c r="Y113" s="7">
        <f>VLOOKUP(A113,[1]TDSheet!$A:$R,18,0)</f>
        <v>0.4</v>
      </c>
      <c r="AB113" s="7">
        <f t="shared" si="18"/>
        <v>0</v>
      </c>
    </row>
    <row r="114" spans="1:28" ht="11.1" customHeight="1" outlineLevel="2" x14ac:dyDescent="0.2">
      <c r="A114" s="9" t="s">
        <v>121</v>
      </c>
      <c r="B114" s="9" t="s">
        <v>23</v>
      </c>
      <c r="C114" s="9"/>
      <c r="D114" s="5">
        <v>650</v>
      </c>
      <c r="E114" s="5"/>
      <c r="F114" s="5"/>
      <c r="G114" s="5"/>
      <c r="H114" s="5"/>
      <c r="I114" s="5">
        <f t="shared" si="13"/>
        <v>0</v>
      </c>
      <c r="J114" s="19">
        <f>VLOOKUP(A114,[1]TDSheet!$A:$J,10,0)</f>
        <v>0</v>
      </c>
      <c r="M114" s="7">
        <f t="shared" si="14"/>
        <v>0</v>
      </c>
      <c r="Q114" s="7">
        <f t="shared" si="15"/>
        <v>0</v>
      </c>
      <c r="R114" s="22"/>
      <c r="S114" s="22"/>
      <c r="U114" s="7" t="e">
        <f t="shared" si="16"/>
        <v>#DIV/0!</v>
      </c>
      <c r="V114" s="7" t="e">
        <f t="shared" si="17"/>
        <v>#DIV/0!</v>
      </c>
      <c r="W114" s="7">
        <f>VLOOKUP(A114,[1]TDSheet!$A:$Z,26,0)</f>
        <v>0</v>
      </c>
      <c r="X114" s="7">
        <f>VLOOKUP(A114,[1]TDSheet!$A:$AA,27,0)</f>
        <v>4.4000000000000004</v>
      </c>
      <c r="Y114" s="7">
        <f>VLOOKUP(A114,[1]TDSheet!$A:$R,18,0)</f>
        <v>0</v>
      </c>
      <c r="AB114" s="7">
        <f t="shared" si="18"/>
        <v>0</v>
      </c>
    </row>
    <row r="115" spans="1:28" ht="11.1" customHeight="1" outlineLevel="2" x14ac:dyDescent="0.2">
      <c r="A115" s="9" t="s">
        <v>71</v>
      </c>
      <c r="B115" s="9" t="s">
        <v>9</v>
      </c>
      <c r="C115" s="9"/>
      <c r="D115" s="5">
        <v>649.83500000000004</v>
      </c>
      <c r="E115" s="5">
        <v>1.3640000000000001</v>
      </c>
      <c r="F115" s="5">
        <v>10.912000000000001</v>
      </c>
      <c r="G115" s="5"/>
      <c r="H115" s="5"/>
      <c r="I115" s="5">
        <f t="shared" si="13"/>
        <v>0</v>
      </c>
      <c r="J115" s="19">
        <f>VLOOKUP(A115,[1]TDSheet!$A:$J,10,0)</f>
        <v>0</v>
      </c>
      <c r="M115" s="7">
        <f t="shared" si="14"/>
        <v>10.912000000000001</v>
      </c>
      <c r="Q115" s="7">
        <f t="shared" si="15"/>
        <v>2.1824000000000003</v>
      </c>
      <c r="R115" s="22"/>
      <c r="S115" s="22"/>
      <c r="U115" s="7">
        <f t="shared" si="16"/>
        <v>0</v>
      </c>
      <c r="V115" s="7">
        <f t="shared" si="17"/>
        <v>0</v>
      </c>
      <c r="W115" s="7">
        <f>VLOOKUP(A115,[1]TDSheet!$A:$Z,26,0)</f>
        <v>0</v>
      </c>
      <c r="X115" s="7">
        <f>VLOOKUP(A115,[1]TDSheet!$A:$AA,27,0)</f>
        <v>51.125799999999998</v>
      </c>
      <c r="Y115" s="7">
        <f>VLOOKUP(A115,[1]TDSheet!$A:$R,18,0)</f>
        <v>4.0991999999999997</v>
      </c>
      <c r="AB115" s="7">
        <f t="shared" si="18"/>
        <v>0</v>
      </c>
    </row>
    <row r="116" spans="1:28" ht="21.95" customHeight="1" outlineLevel="2" x14ac:dyDescent="0.2">
      <c r="A116" s="9" t="s">
        <v>72</v>
      </c>
      <c r="B116" s="9" t="s">
        <v>9</v>
      </c>
      <c r="C116" s="9"/>
      <c r="D116" s="5">
        <v>164.49700000000001</v>
      </c>
      <c r="E116" s="5">
        <v>8.6479999999999997</v>
      </c>
      <c r="F116" s="5">
        <v>10.763999999999999</v>
      </c>
      <c r="G116" s="5"/>
      <c r="H116" s="5"/>
      <c r="I116" s="5">
        <f t="shared" si="13"/>
        <v>0</v>
      </c>
      <c r="J116" s="19">
        <f>VLOOKUP(A116,[1]TDSheet!$A:$J,10,0)</f>
        <v>0</v>
      </c>
      <c r="M116" s="7">
        <f t="shared" si="14"/>
        <v>10.763999999999999</v>
      </c>
      <c r="Q116" s="7">
        <f t="shared" si="15"/>
        <v>2.1528</v>
      </c>
      <c r="R116" s="22"/>
      <c r="S116" s="22"/>
      <c r="U116" s="7">
        <f t="shared" si="16"/>
        <v>0</v>
      </c>
      <c r="V116" s="7">
        <f t="shared" si="17"/>
        <v>0</v>
      </c>
      <c r="W116" s="7">
        <f>VLOOKUP(A116,[1]TDSheet!$A:$Z,26,0)</f>
        <v>0</v>
      </c>
      <c r="X116" s="7">
        <f>VLOOKUP(A116,[1]TDSheet!$A:$AA,27,0)</f>
        <v>1.5728</v>
      </c>
      <c r="Y116" s="7">
        <f>VLOOKUP(A116,[1]TDSheet!$A:$R,18,0)</f>
        <v>15.5822</v>
      </c>
      <c r="AB116" s="7">
        <f t="shared" si="18"/>
        <v>0</v>
      </c>
    </row>
    <row r="117" spans="1:28" ht="21.95" customHeight="1" outlineLevel="2" x14ac:dyDescent="0.2">
      <c r="A117" s="9" t="s">
        <v>18</v>
      </c>
      <c r="B117" s="9" t="s">
        <v>9</v>
      </c>
      <c r="C117" s="9"/>
      <c r="D117" s="5">
        <v>105.47199999999999</v>
      </c>
      <c r="E117" s="5">
        <v>5.4390000000000001</v>
      </c>
      <c r="F117" s="5">
        <v>27.25</v>
      </c>
      <c r="G117" s="5">
        <v>70.745999999999995</v>
      </c>
      <c r="H117" s="5"/>
      <c r="I117" s="26">
        <f t="shared" si="13"/>
        <v>70.745999999999995</v>
      </c>
      <c r="J117" s="19">
        <f>VLOOKUP(A117,[1]TDSheet!$A:$J,10,0)</f>
        <v>0</v>
      </c>
      <c r="M117" s="7">
        <f t="shared" si="14"/>
        <v>27.25</v>
      </c>
      <c r="Q117" s="7">
        <f t="shared" si="15"/>
        <v>5.45</v>
      </c>
      <c r="R117" s="22"/>
      <c r="S117" s="22"/>
      <c r="U117" s="7">
        <f t="shared" si="16"/>
        <v>12.98091743119266</v>
      </c>
      <c r="V117" s="7">
        <f t="shared" si="17"/>
        <v>12.98091743119266</v>
      </c>
      <c r="W117" s="7">
        <f>VLOOKUP(A117,[1]TDSheet!$A:$Z,26,0)</f>
        <v>0</v>
      </c>
      <c r="X117" s="7">
        <f>VLOOKUP(A117,[1]TDSheet!$A:$AA,27,0)</f>
        <v>18.8444</v>
      </c>
      <c r="Y117" s="7">
        <f>VLOOKUP(A117,[1]TDSheet!$A:$R,18,0)</f>
        <v>30.363600000000002</v>
      </c>
      <c r="AB117" s="7">
        <f t="shared" si="18"/>
        <v>0</v>
      </c>
    </row>
    <row r="118" spans="1:28" ht="11.1" customHeight="1" outlineLevel="2" x14ac:dyDescent="0.2">
      <c r="A118" s="9" t="s">
        <v>19</v>
      </c>
      <c r="B118" s="9" t="s">
        <v>9</v>
      </c>
      <c r="C118" s="9"/>
      <c r="D118" s="5">
        <v>383.34899999999999</v>
      </c>
      <c r="E118" s="5">
        <v>41.192999999999998</v>
      </c>
      <c r="F118" s="5">
        <v>25.632000000000001</v>
      </c>
      <c r="G118" s="5">
        <v>244.364</v>
      </c>
      <c r="H118" s="5"/>
      <c r="I118" s="26">
        <f t="shared" si="13"/>
        <v>244.364</v>
      </c>
      <c r="J118" s="19">
        <f>VLOOKUP(A118,[1]TDSheet!$A:$J,10,0)</f>
        <v>0</v>
      </c>
      <c r="M118" s="7">
        <f t="shared" si="14"/>
        <v>25.632000000000001</v>
      </c>
      <c r="Q118" s="7">
        <f t="shared" si="15"/>
        <v>5.1264000000000003</v>
      </c>
      <c r="R118" s="22"/>
      <c r="S118" s="22"/>
      <c r="U118" s="7">
        <f t="shared" si="16"/>
        <v>47.667759051186017</v>
      </c>
      <c r="V118" s="7">
        <f t="shared" si="17"/>
        <v>47.667759051186017</v>
      </c>
      <c r="W118" s="7">
        <f>VLOOKUP(A118,[1]TDSheet!$A:$Z,26,0)</f>
        <v>0</v>
      </c>
      <c r="X118" s="7">
        <f>VLOOKUP(A118,[1]TDSheet!$A:$AA,27,0)</f>
        <v>27.201799999999999</v>
      </c>
      <c r="Y118" s="7">
        <f>VLOOKUP(A118,[1]TDSheet!$A:$R,18,0)</f>
        <v>10.997400000000001</v>
      </c>
      <c r="AB118" s="7">
        <f t="shared" si="18"/>
        <v>0</v>
      </c>
    </row>
    <row r="119" spans="1:28" ht="21.95" customHeight="1" outlineLevel="2" x14ac:dyDescent="0.2">
      <c r="A119" s="9" t="s">
        <v>73</v>
      </c>
      <c r="B119" s="9" t="s">
        <v>9</v>
      </c>
      <c r="C119" s="9"/>
      <c r="D119" s="5">
        <v>1188.8209999999999</v>
      </c>
      <c r="E119" s="5">
        <v>3.7040000000000002</v>
      </c>
      <c r="F119" s="5">
        <v>13.513</v>
      </c>
      <c r="G119" s="5">
        <v>1179.0119999999999</v>
      </c>
      <c r="H119" s="5"/>
      <c r="I119" s="26">
        <f t="shared" si="13"/>
        <v>1179.0119999999999</v>
      </c>
      <c r="J119" s="19">
        <f>VLOOKUP(A119,[1]TDSheet!$A:$J,10,0)</f>
        <v>0</v>
      </c>
      <c r="M119" s="7">
        <f t="shared" si="14"/>
        <v>13.513</v>
      </c>
      <c r="Q119" s="7">
        <f t="shared" si="15"/>
        <v>2.7025999999999999</v>
      </c>
      <c r="R119" s="22"/>
      <c r="S119" s="22"/>
      <c r="U119" s="7">
        <f t="shared" si="16"/>
        <v>436.25101753866647</v>
      </c>
      <c r="V119" s="7">
        <f t="shared" si="17"/>
        <v>436.25101753866647</v>
      </c>
      <c r="W119" s="7">
        <f>VLOOKUP(A119,[1]TDSheet!$A:$Z,26,0)</f>
        <v>0</v>
      </c>
      <c r="X119" s="7">
        <f>VLOOKUP(A119,[1]TDSheet!$A:$AA,27,0)</f>
        <v>10.4954</v>
      </c>
      <c r="Y119" s="7">
        <f>VLOOKUP(A119,[1]TDSheet!$A:$R,18,0)</f>
        <v>5.7134</v>
      </c>
      <c r="AB119" s="7">
        <f t="shared" si="18"/>
        <v>0</v>
      </c>
    </row>
    <row r="120" spans="1:28" ht="11.1" customHeight="1" outlineLevel="2" x14ac:dyDescent="0.2">
      <c r="A120" s="9" t="s">
        <v>20</v>
      </c>
      <c r="B120" s="9" t="s">
        <v>9</v>
      </c>
      <c r="C120" s="9"/>
      <c r="D120" s="5">
        <v>23.87</v>
      </c>
      <c r="E120" s="5"/>
      <c r="F120" s="5">
        <v>2.67</v>
      </c>
      <c r="G120" s="5"/>
      <c r="H120" s="5"/>
      <c r="I120" s="5">
        <f t="shared" si="13"/>
        <v>0</v>
      </c>
      <c r="J120" s="19">
        <f>VLOOKUP(A120,[1]TDSheet!$A:$J,10,0)</f>
        <v>0</v>
      </c>
      <c r="M120" s="7">
        <f t="shared" si="14"/>
        <v>2.67</v>
      </c>
      <c r="Q120" s="7">
        <f t="shared" si="15"/>
        <v>0.53400000000000003</v>
      </c>
      <c r="R120" s="22"/>
      <c r="S120" s="22"/>
      <c r="U120" s="7">
        <f t="shared" si="16"/>
        <v>0</v>
      </c>
      <c r="V120" s="7">
        <f t="shared" si="17"/>
        <v>0</v>
      </c>
      <c r="W120" s="7">
        <f>VLOOKUP(A120,[1]TDSheet!$A:$Z,26,0)</f>
        <v>0</v>
      </c>
      <c r="X120" s="7">
        <f>VLOOKUP(A120,[1]TDSheet!$A:$AA,27,0)</f>
        <v>9.6096000000000004</v>
      </c>
      <c r="Y120" s="7">
        <f>VLOOKUP(A120,[1]TDSheet!$A:$R,18,0)</f>
        <v>32.177199999999999</v>
      </c>
      <c r="AB120" s="7">
        <f t="shared" si="18"/>
        <v>0</v>
      </c>
    </row>
    <row r="121" spans="1:28" ht="11.1" customHeight="1" outlineLevel="2" x14ac:dyDescent="0.2">
      <c r="A121" s="9" t="s">
        <v>21</v>
      </c>
      <c r="B121" s="9" t="s">
        <v>9</v>
      </c>
      <c r="C121" s="9"/>
      <c r="D121" s="5">
        <v>424.43</v>
      </c>
      <c r="E121" s="5"/>
      <c r="F121" s="5">
        <v>1.3680000000000001</v>
      </c>
      <c r="G121" s="5">
        <v>417.99099999999999</v>
      </c>
      <c r="H121" s="5"/>
      <c r="I121" s="26">
        <f t="shared" si="13"/>
        <v>417.99099999999999</v>
      </c>
      <c r="J121" s="19">
        <f>VLOOKUP(A121,[1]TDSheet!$A:$J,10,0)</f>
        <v>0</v>
      </c>
      <c r="M121" s="7">
        <f t="shared" si="14"/>
        <v>1.3680000000000001</v>
      </c>
      <c r="Q121" s="7">
        <f t="shared" si="15"/>
        <v>0.27360000000000001</v>
      </c>
      <c r="R121" s="22"/>
      <c r="S121" s="22"/>
      <c r="U121" s="7">
        <f t="shared" si="16"/>
        <v>1527.7448830409355</v>
      </c>
      <c r="V121" s="7">
        <f t="shared" si="17"/>
        <v>1527.7448830409355</v>
      </c>
      <c r="W121" s="7">
        <f>VLOOKUP(A121,[1]TDSheet!$A:$Z,26,0)</f>
        <v>0</v>
      </c>
      <c r="X121" s="7">
        <f>VLOOKUP(A121,[1]TDSheet!$A:$AA,27,0)</f>
        <v>4.9185999999999996</v>
      </c>
      <c r="Y121" s="7">
        <f>VLOOKUP(A121,[1]TDSheet!$A:$R,18,0)</f>
        <v>20.029199999999999</v>
      </c>
      <c r="AB121" s="7">
        <f t="shared" si="18"/>
        <v>0</v>
      </c>
    </row>
  </sheetData>
  <autoFilter ref="A3:AB121" xr:uid="{A849A51C-0E75-4659-B745-5B081ED4387F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174F-2E8D-44D4-A582-60E4E5AF1319}">
  <dimension ref="A1:B33"/>
  <sheetViews>
    <sheetView workbookViewId="0">
      <selection activeCell="B23" sqref="B23"/>
    </sheetView>
  </sheetViews>
  <sheetFormatPr defaultRowHeight="11.25" x14ac:dyDescent="0.2"/>
  <cols>
    <col min="1" max="1" width="99" bestFit="1" customWidth="1"/>
  </cols>
  <sheetData>
    <row r="1" spans="1:2" x14ac:dyDescent="0.2">
      <c r="A1" t="s">
        <v>88</v>
      </c>
      <c r="B1">
        <v>252</v>
      </c>
    </row>
    <row r="2" spans="1:2" x14ac:dyDescent="0.2">
      <c r="A2" t="s">
        <v>34</v>
      </c>
      <c r="B2">
        <v>120</v>
      </c>
    </row>
    <row r="3" spans="1:2" x14ac:dyDescent="0.2">
      <c r="A3" t="s">
        <v>31</v>
      </c>
      <c r="B3">
        <v>120</v>
      </c>
    </row>
    <row r="4" spans="1:2" x14ac:dyDescent="0.2">
      <c r="A4" t="s">
        <v>32</v>
      </c>
      <c r="B4">
        <v>64</v>
      </c>
    </row>
    <row r="5" spans="1:2" x14ac:dyDescent="0.2">
      <c r="A5" t="s">
        <v>33</v>
      </c>
      <c r="B5">
        <v>276</v>
      </c>
    </row>
    <row r="6" spans="1:2" x14ac:dyDescent="0.2">
      <c r="A6" t="s">
        <v>95</v>
      </c>
      <c r="B6">
        <v>210</v>
      </c>
    </row>
    <row r="7" spans="1:2" x14ac:dyDescent="0.2">
      <c r="A7" t="s">
        <v>117</v>
      </c>
      <c r="B7">
        <v>124</v>
      </c>
    </row>
    <row r="8" spans="1:2" x14ac:dyDescent="0.2">
      <c r="A8" t="s">
        <v>96</v>
      </c>
      <c r="B8">
        <v>264</v>
      </c>
    </row>
    <row r="9" spans="1:2" x14ac:dyDescent="0.2">
      <c r="A9" t="s">
        <v>115</v>
      </c>
      <c r="B9">
        <v>136</v>
      </c>
    </row>
    <row r="10" spans="1:2" x14ac:dyDescent="0.2">
      <c r="A10" t="s">
        <v>114</v>
      </c>
      <c r="B10">
        <v>126</v>
      </c>
    </row>
    <row r="11" spans="1:2" x14ac:dyDescent="0.2">
      <c r="A11" t="s">
        <v>97</v>
      </c>
      <c r="B11">
        <v>234</v>
      </c>
    </row>
    <row r="12" spans="1:2" x14ac:dyDescent="0.2">
      <c r="A12" t="s">
        <v>118</v>
      </c>
      <c r="B12">
        <v>102</v>
      </c>
    </row>
    <row r="13" spans="1:2" x14ac:dyDescent="0.2">
      <c r="A13" t="s">
        <v>107</v>
      </c>
      <c r="B13">
        <v>102</v>
      </c>
    </row>
    <row r="14" spans="1:2" x14ac:dyDescent="0.2">
      <c r="A14" t="s">
        <v>79</v>
      </c>
      <c r="B14">
        <v>150</v>
      </c>
    </row>
    <row r="15" spans="1:2" x14ac:dyDescent="0.2">
      <c r="A15" t="s">
        <v>78</v>
      </c>
      <c r="B15">
        <v>260</v>
      </c>
    </row>
    <row r="16" spans="1:2" x14ac:dyDescent="0.2">
      <c r="A16" t="s">
        <v>80</v>
      </c>
      <c r="B16">
        <v>168</v>
      </c>
    </row>
    <row r="17" spans="1:2" x14ac:dyDescent="0.2">
      <c r="A17" t="s">
        <v>105</v>
      </c>
      <c r="B17">
        <v>2004</v>
      </c>
    </row>
    <row r="18" spans="1:2" x14ac:dyDescent="0.2">
      <c r="A18" t="s">
        <v>84</v>
      </c>
      <c r="B18">
        <v>600</v>
      </c>
    </row>
    <row r="19" spans="1:2" x14ac:dyDescent="0.2">
      <c r="A19" t="s">
        <v>83</v>
      </c>
      <c r="B19">
        <v>168</v>
      </c>
    </row>
    <row r="20" spans="1:2" x14ac:dyDescent="0.2">
      <c r="A20" t="s">
        <v>75</v>
      </c>
      <c r="B20">
        <v>150</v>
      </c>
    </row>
    <row r="21" spans="1:2" x14ac:dyDescent="0.2">
      <c r="A21" t="s">
        <v>74</v>
      </c>
      <c r="B21">
        <v>180</v>
      </c>
    </row>
    <row r="22" spans="1:2" x14ac:dyDescent="0.2">
      <c r="A22" t="s">
        <v>55</v>
      </c>
      <c r="B22">
        <v>392.60700000000003</v>
      </c>
    </row>
    <row r="23" spans="1:2" x14ac:dyDescent="0.2">
      <c r="A23" t="s">
        <v>101</v>
      </c>
      <c r="B23">
        <v>550</v>
      </c>
    </row>
    <row r="24" spans="1:2" x14ac:dyDescent="0.2">
      <c r="A24" t="s">
        <v>108</v>
      </c>
      <c r="B24">
        <v>282</v>
      </c>
    </row>
    <row r="25" spans="1:2" x14ac:dyDescent="0.2">
      <c r="A25" t="s">
        <v>76</v>
      </c>
      <c r="B25">
        <v>102</v>
      </c>
    </row>
    <row r="26" spans="1:2" x14ac:dyDescent="0.2">
      <c r="A26" t="s">
        <v>100</v>
      </c>
      <c r="B26">
        <v>102</v>
      </c>
    </row>
    <row r="27" spans="1:2" x14ac:dyDescent="0.2">
      <c r="A27" t="s">
        <v>91</v>
      </c>
      <c r="B27">
        <v>48</v>
      </c>
    </row>
    <row r="28" spans="1:2" x14ac:dyDescent="0.2">
      <c r="A28" t="s">
        <v>102</v>
      </c>
      <c r="B28">
        <v>150</v>
      </c>
    </row>
    <row r="29" spans="1:2" x14ac:dyDescent="0.2">
      <c r="A29" t="s">
        <v>92</v>
      </c>
      <c r="B29">
        <v>144</v>
      </c>
    </row>
    <row r="30" spans="1:2" x14ac:dyDescent="0.2">
      <c r="A30" t="s">
        <v>106</v>
      </c>
      <c r="B30">
        <v>198</v>
      </c>
    </row>
    <row r="31" spans="1:2" x14ac:dyDescent="0.2">
      <c r="A31" t="s">
        <v>86</v>
      </c>
      <c r="B31">
        <v>228</v>
      </c>
    </row>
    <row r="32" spans="1:2" x14ac:dyDescent="0.2">
      <c r="A32" t="s">
        <v>89</v>
      </c>
      <c r="B32">
        <v>100</v>
      </c>
    </row>
    <row r="33" spans="1:2" x14ac:dyDescent="0.2">
      <c r="A33" t="s">
        <v>81</v>
      </c>
      <c r="B33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Гермес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2023-10-25T10:46:37Z</dcterms:modified>
</cp:coreProperties>
</file>