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D9764286-9C0E-4E5A-B8C4-6AC36DE60ED2}" xr6:coauthVersionLast="45" xr6:coauthVersionMax="45" xr10:uidLastSave="{00000000-0000-0000-0000-000000000000}"/>
  <bookViews>
    <workbookView xWindow="0" yWindow="0" windowWidth="28800" windowHeight="15600" tabRatio="204" xr2:uid="{00000000-000D-0000-FFFF-FFFF00000000}"/>
  </bookViews>
  <sheets>
    <sheet name="TDSheet" sheetId="1" r:id="rId1"/>
    <sheet name="Спар" sheetId="3" r:id="rId2"/>
  </sheets>
  <externalReferences>
    <externalReference r:id="rId3"/>
  </externalReferences>
  <definedNames>
    <definedName name="_xlnm._FilterDatabase" localSheetId="0" hidden="1">TDSheet!$A$3:$Z$95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5" i="1" l="1"/>
  <c r="Z16" i="1"/>
  <c r="Z17" i="1"/>
  <c r="Z18" i="1"/>
  <c r="Z41" i="1"/>
  <c r="Z59" i="1"/>
  <c r="Z61" i="1"/>
  <c r="Z68" i="1"/>
  <c r="Z74" i="1"/>
  <c r="Z80" i="1"/>
  <c r="Z81" i="1"/>
  <c r="Z82" i="1"/>
  <c r="Z83" i="1"/>
  <c r="Z84" i="1"/>
  <c r="Z85" i="1"/>
  <c r="Z86" i="1"/>
  <c r="Z87" i="1"/>
  <c r="Z6" i="1"/>
  <c r="C7" i="1"/>
  <c r="C22" i="1"/>
  <c r="C25" i="1"/>
  <c r="C27" i="1"/>
  <c r="C28" i="1"/>
  <c r="C31" i="1"/>
  <c r="C32" i="1"/>
  <c r="C33" i="1"/>
  <c r="C45" i="1"/>
  <c r="C50" i="1"/>
  <c r="C51" i="1"/>
  <c r="C52" i="1"/>
  <c r="C53" i="1"/>
  <c r="C54" i="1"/>
  <c r="C55" i="1"/>
  <c r="C57" i="1"/>
  <c r="C62" i="1"/>
  <c r="C69" i="1"/>
  <c r="C70" i="1"/>
  <c r="C71" i="1"/>
  <c r="C72" i="1"/>
  <c r="Y52" i="1" l="1"/>
  <c r="Y56" i="1"/>
  <c r="Y57" i="1"/>
  <c r="Y62" i="1"/>
  <c r="Y69" i="1"/>
  <c r="Y70" i="1"/>
  <c r="Y71" i="1"/>
  <c r="Y72" i="1"/>
  <c r="Y7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  <c r="X5" i="1"/>
  <c r="I8" i="1"/>
  <c r="T8" i="1" s="1"/>
  <c r="I9" i="1"/>
  <c r="T9" i="1" s="1"/>
  <c r="I10" i="1"/>
  <c r="T10" i="1" s="1"/>
  <c r="I11" i="1"/>
  <c r="T11" i="1" s="1"/>
  <c r="I12" i="1"/>
  <c r="T12" i="1" s="1"/>
  <c r="I13" i="1"/>
  <c r="T13" i="1" s="1"/>
  <c r="I14" i="1"/>
  <c r="T14" i="1" s="1"/>
  <c r="I20" i="1"/>
  <c r="I22" i="1"/>
  <c r="T22" i="1" s="1"/>
  <c r="I23" i="1"/>
  <c r="T23" i="1" s="1"/>
  <c r="I24" i="1"/>
  <c r="T24" i="1" s="1"/>
  <c r="I25" i="1"/>
  <c r="T25" i="1" s="1"/>
  <c r="I26" i="1"/>
  <c r="T26" i="1" s="1"/>
  <c r="I29" i="1"/>
  <c r="T29" i="1" s="1"/>
  <c r="I30" i="1"/>
  <c r="T30" i="1" s="1"/>
  <c r="I31" i="1"/>
  <c r="T31" i="1" s="1"/>
  <c r="I32" i="1"/>
  <c r="T32" i="1" s="1"/>
  <c r="I33" i="1"/>
  <c r="T33" i="1" s="1"/>
  <c r="I34" i="1"/>
  <c r="T34" i="1" s="1"/>
  <c r="I35" i="1"/>
  <c r="T35" i="1" s="1"/>
  <c r="I36" i="1"/>
  <c r="T36" i="1" s="1"/>
  <c r="I37" i="1"/>
  <c r="T37" i="1" s="1"/>
  <c r="I40" i="1"/>
  <c r="T40" i="1" s="1"/>
  <c r="I42" i="1"/>
  <c r="I43" i="1"/>
  <c r="I44" i="1"/>
  <c r="I46" i="1"/>
  <c r="T46" i="1" s="1"/>
  <c r="I47" i="1"/>
  <c r="T47" i="1" s="1"/>
  <c r="I49" i="1"/>
  <c r="I50" i="1"/>
  <c r="I52" i="1"/>
  <c r="T52" i="1" s="1"/>
  <c r="I53" i="1"/>
  <c r="T53" i="1" s="1"/>
  <c r="I54" i="1"/>
  <c r="T54" i="1" s="1"/>
  <c r="I56" i="1"/>
  <c r="I57" i="1"/>
  <c r="I60" i="1"/>
  <c r="I61" i="1"/>
  <c r="I62" i="1"/>
  <c r="I63" i="1"/>
  <c r="I64" i="1"/>
  <c r="I65" i="1"/>
  <c r="I67" i="1"/>
  <c r="T67" i="1" s="1"/>
  <c r="I69" i="1"/>
  <c r="I70" i="1"/>
  <c r="I71" i="1"/>
  <c r="I72" i="1"/>
  <c r="I73" i="1"/>
  <c r="I75" i="1"/>
  <c r="T75" i="1" s="1"/>
  <c r="I76" i="1"/>
  <c r="T76" i="1" s="1"/>
  <c r="I77" i="1"/>
  <c r="T77" i="1" s="1"/>
  <c r="I78" i="1"/>
  <c r="T78" i="1" s="1"/>
  <c r="I79" i="1"/>
  <c r="T79" i="1" s="1"/>
  <c r="I88" i="1"/>
  <c r="T88" i="1" s="1"/>
  <c r="I89" i="1"/>
  <c r="S89" i="1" s="1"/>
  <c r="I90" i="1"/>
  <c r="I91" i="1"/>
  <c r="T91" i="1" s="1"/>
  <c r="I92" i="1"/>
  <c r="I39" i="1" s="1"/>
  <c r="I93" i="1"/>
  <c r="S93" i="1" s="1"/>
  <c r="I94" i="1"/>
  <c r="S94" i="1" s="1"/>
  <c r="I95" i="1"/>
  <c r="S95" i="1" s="1"/>
  <c r="I6" i="1"/>
  <c r="T6" i="1" s="1"/>
  <c r="H7" i="1"/>
  <c r="I7" i="1" s="1"/>
  <c r="T7" i="1" s="1"/>
  <c r="H15" i="1"/>
  <c r="I15" i="1" s="1"/>
  <c r="H16" i="1"/>
  <c r="I16" i="1" s="1"/>
  <c r="H17" i="1"/>
  <c r="I17" i="1" s="1"/>
  <c r="H18" i="1"/>
  <c r="I18" i="1" s="1"/>
  <c r="H19" i="1"/>
  <c r="I19" i="1" s="1"/>
  <c r="H27" i="1"/>
  <c r="I27" i="1" s="1"/>
  <c r="T27" i="1" s="1"/>
  <c r="H38" i="1"/>
  <c r="I38" i="1" s="1"/>
  <c r="T38" i="1" s="1"/>
  <c r="H41" i="1"/>
  <c r="I41" i="1" s="1"/>
  <c r="T41" i="1" s="1"/>
  <c r="H45" i="1"/>
  <c r="I45" i="1" s="1"/>
  <c r="H48" i="1"/>
  <c r="I48" i="1" s="1"/>
  <c r="H51" i="1"/>
  <c r="I51" i="1" s="1"/>
  <c r="H58" i="1"/>
  <c r="I58" i="1" s="1"/>
  <c r="H59" i="1"/>
  <c r="I59" i="1" s="1"/>
  <c r="H66" i="1"/>
  <c r="I66" i="1" s="1"/>
  <c r="H68" i="1"/>
  <c r="I68" i="1" s="1"/>
  <c r="T68" i="1" s="1"/>
  <c r="H74" i="1"/>
  <c r="I74" i="1" s="1"/>
  <c r="H80" i="1"/>
  <c r="I80" i="1" s="1"/>
  <c r="T80" i="1" s="1"/>
  <c r="H81" i="1"/>
  <c r="I81" i="1" s="1"/>
  <c r="T81" i="1" s="1"/>
  <c r="H82" i="1"/>
  <c r="I82" i="1" s="1"/>
  <c r="T82" i="1" s="1"/>
  <c r="H83" i="1"/>
  <c r="I83" i="1" s="1"/>
  <c r="T83" i="1" s="1"/>
  <c r="H84" i="1"/>
  <c r="I84" i="1" s="1"/>
  <c r="T84" i="1" s="1"/>
  <c r="H85" i="1"/>
  <c r="I85" i="1" s="1"/>
  <c r="T85" i="1" s="1"/>
  <c r="H86" i="1"/>
  <c r="I86" i="1" s="1"/>
  <c r="T86" i="1" s="1"/>
  <c r="H87" i="1"/>
  <c r="I87" i="1" s="1"/>
  <c r="T87" i="1" s="1"/>
  <c r="P71" i="1" l="1"/>
  <c r="P69" i="1"/>
  <c r="P57" i="1"/>
  <c r="P51" i="1"/>
  <c r="P43" i="1"/>
  <c r="P23" i="1"/>
  <c r="P26" i="1"/>
  <c r="P20" i="1"/>
  <c r="P47" i="1"/>
  <c r="P46" i="1"/>
  <c r="P24" i="1"/>
  <c r="P33" i="1"/>
  <c r="P27" i="1"/>
  <c r="P52" i="1"/>
  <c r="P38" i="1"/>
  <c r="P10" i="1"/>
  <c r="P9" i="1"/>
  <c r="P72" i="1"/>
  <c r="P77" i="1"/>
  <c r="P75" i="1"/>
  <c r="P66" i="1"/>
  <c r="P62" i="1"/>
  <c r="P48" i="1"/>
  <c r="P32" i="1"/>
  <c r="P64" i="1"/>
  <c r="P50" i="1"/>
  <c r="P44" i="1"/>
  <c r="S20" i="1"/>
  <c r="P58" i="1"/>
  <c r="P76" i="1"/>
  <c r="P40" i="1"/>
  <c r="S38" i="1"/>
  <c r="P36" i="1"/>
  <c r="P30" i="1"/>
  <c r="S26" i="1"/>
  <c r="S24" i="1"/>
  <c r="P22" i="1"/>
  <c r="P12" i="1"/>
  <c r="P67" i="1"/>
  <c r="P65" i="1"/>
  <c r="P53" i="1"/>
  <c r="S43" i="1"/>
  <c r="P39" i="1"/>
  <c r="P37" i="1"/>
  <c r="P35" i="1"/>
  <c r="P31" i="1"/>
  <c r="P29" i="1"/>
  <c r="P25" i="1"/>
  <c r="P19" i="1"/>
  <c r="P13" i="1"/>
  <c r="S9" i="1"/>
  <c r="P7" i="1"/>
  <c r="S91" i="1"/>
  <c r="S83" i="1"/>
  <c r="S41" i="1"/>
  <c r="T59" i="1"/>
  <c r="T51" i="1"/>
  <c r="T45" i="1"/>
  <c r="T19" i="1"/>
  <c r="T17" i="1"/>
  <c r="T15" i="1"/>
  <c r="T39" i="1"/>
  <c r="T73" i="1"/>
  <c r="T71" i="1"/>
  <c r="T69" i="1"/>
  <c r="T65" i="1"/>
  <c r="T63" i="1"/>
  <c r="T61" i="1"/>
  <c r="T57" i="1"/>
  <c r="T49" i="1"/>
  <c r="T43" i="1"/>
  <c r="T95" i="1"/>
  <c r="S87" i="1"/>
  <c r="S79" i="1"/>
  <c r="S11" i="1"/>
  <c r="T93" i="1"/>
  <c r="S85" i="1"/>
  <c r="S81" i="1"/>
  <c r="S77" i="1"/>
  <c r="I55" i="1"/>
  <c r="P55" i="1" s="1"/>
  <c r="T90" i="1"/>
  <c r="S6" i="1"/>
  <c r="T94" i="1"/>
  <c r="T92" i="1"/>
  <c r="S73" i="1"/>
  <c r="S71" i="1"/>
  <c r="S63" i="1"/>
  <c r="S61" i="1"/>
  <c r="S59" i="1"/>
  <c r="S57" i="1"/>
  <c r="S49" i="1"/>
  <c r="S45" i="1"/>
  <c r="S17" i="1"/>
  <c r="S15" i="1"/>
  <c r="T74" i="1"/>
  <c r="T66" i="1"/>
  <c r="T58" i="1"/>
  <c r="T48" i="1"/>
  <c r="T18" i="1"/>
  <c r="T16" i="1"/>
  <c r="I28" i="1"/>
  <c r="P28" i="1" s="1"/>
  <c r="T89" i="1"/>
  <c r="T72" i="1"/>
  <c r="T70" i="1"/>
  <c r="T64" i="1"/>
  <c r="T62" i="1"/>
  <c r="T60" i="1"/>
  <c r="T56" i="1"/>
  <c r="T50" i="1"/>
  <c r="T44" i="1"/>
  <c r="T42" i="1"/>
  <c r="T20" i="1"/>
  <c r="S92" i="1"/>
  <c r="S90" i="1"/>
  <c r="S88" i="1"/>
  <c r="S86" i="1"/>
  <c r="S84" i="1"/>
  <c r="S82" i="1"/>
  <c r="S80" i="1"/>
  <c r="S78" i="1"/>
  <c r="S74" i="1"/>
  <c r="S70" i="1"/>
  <c r="S68" i="1"/>
  <c r="S66" i="1"/>
  <c r="S60" i="1"/>
  <c r="S56" i="1"/>
  <c r="S54" i="1"/>
  <c r="S48" i="1"/>
  <c r="S42" i="1"/>
  <c r="S36" i="1"/>
  <c r="S34" i="1"/>
  <c r="S18" i="1"/>
  <c r="S16" i="1"/>
  <c r="S14" i="1"/>
  <c r="S8" i="1"/>
  <c r="I21" i="1"/>
  <c r="H5" i="1"/>
  <c r="S7" i="1" l="1"/>
  <c r="S13" i="1"/>
  <c r="S25" i="1"/>
  <c r="S31" i="1"/>
  <c r="S37" i="1"/>
  <c r="S53" i="1"/>
  <c r="S67" i="1"/>
  <c r="S12" i="1"/>
  <c r="S30" i="1"/>
  <c r="S76" i="1"/>
  <c r="S50" i="1"/>
  <c r="S32" i="1"/>
  <c r="S62" i="1"/>
  <c r="S75" i="1"/>
  <c r="S72" i="1"/>
  <c r="S10" i="1"/>
  <c r="S52" i="1"/>
  <c r="S33" i="1"/>
  <c r="S46" i="1"/>
  <c r="S23" i="1"/>
  <c r="S19" i="1"/>
  <c r="S29" i="1"/>
  <c r="S35" i="1"/>
  <c r="S39" i="1"/>
  <c r="S51" i="1"/>
  <c r="S65" i="1"/>
  <c r="S69" i="1"/>
  <c r="S22" i="1"/>
  <c r="S40" i="1"/>
  <c r="S58" i="1"/>
  <c r="S44" i="1"/>
  <c r="S64" i="1"/>
  <c r="S27" i="1"/>
  <c r="S47" i="1"/>
  <c r="I5" i="1"/>
  <c r="T21" i="1"/>
  <c r="S21" i="1"/>
  <c r="T28" i="1"/>
  <c r="S28" i="1"/>
  <c r="T55" i="1"/>
  <c r="S55" i="1"/>
  <c r="W7" i="1" l="1"/>
  <c r="W8" i="1"/>
  <c r="W9" i="1"/>
  <c r="W10" i="1"/>
  <c r="W11" i="1"/>
  <c r="W12" i="1"/>
  <c r="W13" i="1"/>
  <c r="W14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0" i="1"/>
  <c r="W62" i="1"/>
  <c r="W63" i="1"/>
  <c r="W64" i="1"/>
  <c r="W65" i="1"/>
  <c r="W66" i="1"/>
  <c r="W67" i="1"/>
  <c r="W69" i="1"/>
  <c r="W70" i="1"/>
  <c r="W71" i="1"/>
  <c r="W72" i="1"/>
  <c r="W73" i="1"/>
  <c r="W75" i="1"/>
  <c r="W76" i="1"/>
  <c r="W77" i="1"/>
  <c r="W78" i="1"/>
  <c r="W79" i="1"/>
  <c r="W88" i="1"/>
  <c r="W89" i="1"/>
  <c r="W90" i="1"/>
  <c r="W91" i="1"/>
  <c r="W92" i="1"/>
  <c r="W93" i="1"/>
  <c r="W94" i="1"/>
  <c r="W95" i="1"/>
  <c r="V7" i="1"/>
  <c r="V8" i="1"/>
  <c r="V9" i="1"/>
  <c r="V10" i="1"/>
  <c r="V11" i="1"/>
  <c r="V12" i="1"/>
  <c r="V13" i="1"/>
  <c r="V14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60" i="1"/>
  <c r="V62" i="1"/>
  <c r="V63" i="1"/>
  <c r="V64" i="1"/>
  <c r="V65" i="1"/>
  <c r="V66" i="1"/>
  <c r="V67" i="1"/>
  <c r="V69" i="1"/>
  <c r="V70" i="1"/>
  <c r="V71" i="1"/>
  <c r="V72" i="1"/>
  <c r="V73" i="1"/>
  <c r="V75" i="1"/>
  <c r="V76" i="1"/>
  <c r="V77" i="1"/>
  <c r="V78" i="1"/>
  <c r="V79" i="1"/>
  <c r="V88" i="1"/>
  <c r="V89" i="1"/>
  <c r="V90" i="1"/>
  <c r="V91" i="1"/>
  <c r="V92" i="1"/>
  <c r="V93" i="1"/>
  <c r="V94" i="1"/>
  <c r="V95" i="1"/>
  <c r="U7" i="1"/>
  <c r="U8" i="1"/>
  <c r="U9" i="1"/>
  <c r="U10" i="1"/>
  <c r="U11" i="1"/>
  <c r="U12" i="1"/>
  <c r="U13" i="1"/>
  <c r="U14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2" i="1"/>
  <c r="U63" i="1"/>
  <c r="U64" i="1"/>
  <c r="U65" i="1"/>
  <c r="U66" i="1"/>
  <c r="U67" i="1"/>
  <c r="U69" i="1"/>
  <c r="U70" i="1"/>
  <c r="U71" i="1"/>
  <c r="U72" i="1"/>
  <c r="U73" i="1"/>
  <c r="U75" i="1"/>
  <c r="U76" i="1"/>
  <c r="U77" i="1"/>
  <c r="U78" i="1"/>
  <c r="U79" i="1"/>
  <c r="U88" i="1"/>
  <c r="U89" i="1"/>
  <c r="U90" i="1"/>
  <c r="U91" i="1"/>
  <c r="U92" i="1"/>
  <c r="U93" i="1"/>
  <c r="U94" i="1"/>
  <c r="U95" i="1"/>
  <c r="J7" i="1"/>
  <c r="Z7" i="1" s="1"/>
  <c r="J8" i="1"/>
  <c r="Z8" i="1" s="1"/>
  <c r="Z5" i="1" s="1"/>
  <c r="J9" i="1"/>
  <c r="Z9" i="1" s="1"/>
  <c r="J10" i="1"/>
  <c r="Z10" i="1" s="1"/>
  <c r="J11" i="1"/>
  <c r="Z11" i="1" s="1"/>
  <c r="J12" i="1"/>
  <c r="Z12" i="1" s="1"/>
  <c r="J13" i="1"/>
  <c r="Z13" i="1" s="1"/>
  <c r="J14" i="1"/>
  <c r="Z14" i="1" s="1"/>
  <c r="J19" i="1"/>
  <c r="Z19" i="1" s="1"/>
  <c r="J20" i="1"/>
  <c r="Z20" i="1" s="1"/>
  <c r="J21" i="1"/>
  <c r="Z21" i="1" s="1"/>
  <c r="J22" i="1"/>
  <c r="Z22" i="1" s="1"/>
  <c r="J23" i="1"/>
  <c r="Z23" i="1" s="1"/>
  <c r="J24" i="1"/>
  <c r="Z24" i="1" s="1"/>
  <c r="J25" i="1"/>
  <c r="Z25" i="1" s="1"/>
  <c r="J26" i="1"/>
  <c r="Z26" i="1" s="1"/>
  <c r="J27" i="1"/>
  <c r="Z27" i="1" s="1"/>
  <c r="J28" i="1"/>
  <c r="Z28" i="1" s="1"/>
  <c r="J29" i="1"/>
  <c r="Z29" i="1" s="1"/>
  <c r="J30" i="1"/>
  <c r="Z30" i="1" s="1"/>
  <c r="J31" i="1"/>
  <c r="Z31" i="1" s="1"/>
  <c r="J32" i="1"/>
  <c r="Z32" i="1" s="1"/>
  <c r="J33" i="1"/>
  <c r="Z33" i="1" s="1"/>
  <c r="J34" i="1"/>
  <c r="Z34" i="1" s="1"/>
  <c r="J35" i="1"/>
  <c r="Z35" i="1" s="1"/>
  <c r="J36" i="1"/>
  <c r="Z36" i="1" s="1"/>
  <c r="J37" i="1"/>
  <c r="Z37" i="1" s="1"/>
  <c r="J38" i="1"/>
  <c r="Z38" i="1" s="1"/>
  <c r="J39" i="1"/>
  <c r="Z39" i="1" s="1"/>
  <c r="J40" i="1"/>
  <c r="Z40" i="1" s="1"/>
  <c r="J42" i="1"/>
  <c r="Z42" i="1" s="1"/>
  <c r="J43" i="1"/>
  <c r="Z43" i="1" s="1"/>
  <c r="J44" i="1"/>
  <c r="Z44" i="1" s="1"/>
  <c r="J45" i="1"/>
  <c r="Z45" i="1" s="1"/>
  <c r="J46" i="1"/>
  <c r="Z46" i="1" s="1"/>
  <c r="J47" i="1"/>
  <c r="Z47" i="1" s="1"/>
  <c r="J48" i="1"/>
  <c r="Z48" i="1" s="1"/>
  <c r="J49" i="1"/>
  <c r="Z49" i="1" s="1"/>
  <c r="J50" i="1"/>
  <c r="Z50" i="1" s="1"/>
  <c r="J51" i="1"/>
  <c r="Z51" i="1" s="1"/>
  <c r="J52" i="1"/>
  <c r="Z52" i="1" s="1"/>
  <c r="J53" i="1"/>
  <c r="Z53" i="1" s="1"/>
  <c r="J54" i="1"/>
  <c r="Z54" i="1" s="1"/>
  <c r="J55" i="1"/>
  <c r="Z55" i="1" s="1"/>
  <c r="J56" i="1"/>
  <c r="Z56" i="1" s="1"/>
  <c r="J57" i="1"/>
  <c r="Z57" i="1" s="1"/>
  <c r="J58" i="1"/>
  <c r="Z58" i="1" s="1"/>
  <c r="J60" i="1"/>
  <c r="Z60" i="1" s="1"/>
  <c r="J62" i="1"/>
  <c r="Z62" i="1" s="1"/>
  <c r="J63" i="1"/>
  <c r="Z63" i="1" s="1"/>
  <c r="J64" i="1"/>
  <c r="Z64" i="1" s="1"/>
  <c r="J65" i="1"/>
  <c r="Z65" i="1" s="1"/>
  <c r="J66" i="1"/>
  <c r="Z66" i="1" s="1"/>
  <c r="J67" i="1"/>
  <c r="Z67" i="1" s="1"/>
  <c r="J69" i="1"/>
  <c r="Z69" i="1" s="1"/>
  <c r="J70" i="1"/>
  <c r="Z70" i="1" s="1"/>
  <c r="J71" i="1"/>
  <c r="Z71" i="1" s="1"/>
  <c r="J72" i="1"/>
  <c r="Z72" i="1" s="1"/>
  <c r="J73" i="1"/>
  <c r="Z73" i="1" s="1"/>
  <c r="J75" i="1"/>
  <c r="Z75" i="1" s="1"/>
  <c r="J76" i="1"/>
  <c r="Z76" i="1" s="1"/>
  <c r="J77" i="1"/>
  <c r="Z77" i="1" s="1"/>
  <c r="J78" i="1"/>
  <c r="Z78" i="1" s="1"/>
  <c r="J79" i="1"/>
  <c r="Z79" i="1" s="1"/>
  <c r="J88" i="1"/>
  <c r="Z88" i="1" s="1"/>
  <c r="J89" i="1"/>
  <c r="Z89" i="1" s="1"/>
  <c r="J90" i="1"/>
  <c r="Z90" i="1" s="1"/>
  <c r="J91" i="1"/>
  <c r="Z91" i="1" s="1"/>
  <c r="J92" i="1"/>
  <c r="Z92" i="1" s="1"/>
  <c r="J93" i="1"/>
  <c r="Z93" i="1" s="1"/>
  <c r="J94" i="1"/>
  <c r="Z94" i="1" s="1"/>
  <c r="J95" i="1"/>
  <c r="Z95" i="1" s="1"/>
  <c r="G5" i="1"/>
  <c r="F5" i="1"/>
  <c r="Q5" i="1"/>
  <c r="P5" i="1"/>
  <c r="O5" i="1"/>
  <c r="N5" i="1"/>
  <c r="M5" i="1"/>
  <c r="L5" i="1"/>
  <c r="K5" i="1"/>
  <c r="W5" i="1" l="1"/>
  <c r="V5" i="1"/>
  <c r="U5" i="1"/>
</calcChain>
</file>

<file path=xl/sharedStrings.xml><?xml version="1.0" encoding="utf-8"?>
<sst xmlns="http://schemas.openxmlformats.org/spreadsheetml/2006/main" count="239" uniqueCount="120">
  <si>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</si>
  <si>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</si>
  <si>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</si>
  <si>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</si>
  <si>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</si>
  <si>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</si>
  <si>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</si>
  <si>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</si>
  <si>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</si>
  <si>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</si>
  <si>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</si>
  <si>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</si>
  <si>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</si>
  <si>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</si>
  <si>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</si>
  <si>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</si>
  <si>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</si>
  <si>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</si>
  <si>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</si>
  <si>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</si>
  <si>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</si>
  <si>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</si>
  <si>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</si>
  <si>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</si>
  <si>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</si>
  <si>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</si>
  <si>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</si>
  <si>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</si>
  <si>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</si>
  <si>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</si>
  <si>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</si>
  <si>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</si>
  <si>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</si>
  <si>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</si>
  <si>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</si>
  <si>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</si>
  <si>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</si>
  <si>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</si>
  <si>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</si>
  <si>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</si>
  <si>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</si>
  <si>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</si>
  <si>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</si>
  <si>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</si>
  <si>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</si>
  <si>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</si>
  <si>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</si>
  <si>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</si>
  <si>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</si>
  <si>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</si>
  <si>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</si>
  <si>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</si>
  <si>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</si>
  <si>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</si>
  <si>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</si>
  <si>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</si>
  <si>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</si>
  <si>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</si>
  <si>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</si>
  <si>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</si>
  <si>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</si>
  <si>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</si>
  <si>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</si>
  <si>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</si>
  <si>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</si>
  <si>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</si>
  <si>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</si>
  <si>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</si>
  <si>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</si>
  <si>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</si>
  <si>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</si>
  <si>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</si>
  <si>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</si>
  <si>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</si>
  <si>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</si>
  <si>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</si>
  <si>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</si>
  <si>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</si>
  <si>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</si>
  <si>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</si>
  <si>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</si>
  <si>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</si>
  <si>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</si>
  <si>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</si>
  <si>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</si>
  <si>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</si>
  <si>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</si>
  <si>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</si>
  <si>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</si>
  <si>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</si>
  <si>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</si>
  <si>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</si>
  <si>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</si>
  <si>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</si>
  <si>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</si>
  <si>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</si>
  <si>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</si>
  <si>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</si>
  <si>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</si>
  <si>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</si>
  <si>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</si>
  <si>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</si>
  <si>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</si>
  <si>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</si>
  <si>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</si>
  <si>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</si>
  <si>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04,10</t>
  </si>
  <si>
    <t>ср 11,10</t>
  </si>
  <si>
    <t>коментарий</t>
  </si>
  <si>
    <t>вес</t>
  </si>
  <si>
    <t>в дороге</t>
  </si>
  <si>
    <t>от филиала</t>
  </si>
  <si>
    <t>комментарий филиала</t>
  </si>
  <si>
    <t>ср 18,10</t>
  </si>
  <si>
    <t>096  Сосиски Баварские,  0.42кг,ПОКОМ</t>
  </si>
  <si>
    <t>Остаток</t>
  </si>
  <si>
    <t>пометки</t>
  </si>
  <si>
    <t>снят с производства</t>
  </si>
  <si>
    <t>АКЦИЯ</t>
  </si>
  <si>
    <t>Спар на остатках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</si>
</sst>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1" fillId="2" borderId="0" xfId="0" applyNumberFormat="1" applyFont="1" applyFill="1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164" fontId="6" fillId="2" borderId="0" xfId="0" applyNumberFormat="1" applyFont="1" applyFill="1" applyBorder="1" applyAlignment="1">
      <alignment horizontal="left" vertical="top"/>
    </xf>
    <xf numFmtId="164" fontId="7" fillId="4" borderId="0" xfId="0" applyNumberFormat="1" applyFon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7" borderId="0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4" fillId="9" borderId="0" xfId="0" applyNumberFormat="1" applyFont="1" applyFill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10" borderId="1" xfId="0" applyNumberFormat="1" applyFill="1" applyBorder="1" applyAlignment="1">
      <alignment horizontal="lef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R3" t="str">
            <v>кон ост</v>
          </cell>
          <cell r="S3" t="str">
            <v>опт</v>
          </cell>
          <cell r="T3" t="str">
            <v>ср 27,09</v>
          </cell>
          <cell r="U3" t="str">
            <v>ср 04,10</v>
          </cell>
          <cell r="V3" t="str">
            <v>ср 11,10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15935.999000000003</v>
          </cell>
          <cell r="G5">
            <v>7936.6869999999999</v>
          </cell>
          <cell r="I5">
            <v>0</v>
          </cell>
          <cell r="J5">
            <v>0</v>
          </cell>
          <cell r="K5">
            <v>7680.1484000000009</v>
          </cell>
          <cell r="L5">
            <v>0</v>
          </cell>
          <cell r="M5">
            <v>3187.1998000000003</v>
          </cell>
          <cell r="N5">
            <v>19915</v>
          </cell>
          <cell r="O5">
            <v>0</v>
          </cell>
          <cell r="P5">
            <v>0</v>
          </cell>
          <cell r="T5">
            <v>3278.9027999999994</v>
          </cell>
          <cell r="U5">
            <v>3279.6985999999997</v>
          </cell>
          <cell r="V5">
            <v>2994.7445999999995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510.08100000000002</v>
          </cell>
          <cell r="E6">
            <v>64.602000000000004</v>
          </cell>
          <cell r="F6">
            <v>500.78899999999999</v>
          </cell>
          <cell r="G6">
            <v>22.905999999999999</v>
          </cell>
          <cell r="H6">
            <v>1</v>
          </cell>
          <cell r="K6">
            <v>120</v>
          </cell>
          <cell r="M6">
            <v>100.15779999999999</v>
          </cell>
          <cell r="N6">
            <v>660</v>
          </cell>
          <cell r="R6">
            <v>8.0164101048545398</v>
          </cell>
          <cell r="S6">
            <v>1.4268084961930076</v>
          </cell>
          <cell r="T6">
            <v>96.091200000000001</v>
          </cell>
          <cell r="U6">
            <v>100.53579999999999</v>
          </cell>
          <cell r="V6">
            <v>52.458600000000004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322.779</v>
          </cell>
          <cell r="E7">
            <v>42.688000000000002</v>
          </cell>
          <cell r="F7">
            <v>302.58999999999997</v>
          </cell>
          <cell r="G7">
            <v>15.638</v>
          </cell>
          <cell r="H7">
            <v>1</v>
          </cell>
          <cell r="K7">
            <v>14.24460000000002</v>
          </cell>
          <cell r="M7">
            <v>60.517999999999994</v>
          </cell>
          <cell r="N7">
            <v>400</v>
          </cell>
          <cell r="R7">
            <v>7.1033841171221797</v>
          </cell>
          <cell r="S7">
            <v>0.49378036286724647</v>
          </cell>
          <cell r="T7">
            <v>81.965000000000003</v>
          </cell>
          <cell r="U7">
            <v>47.173000000000002</v>
          </cell>
          <cell r="V7">
            <v>28.086200000000002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9.4730000000000008</v>
          </cell>
          <cell r="E8">
            <v>239</v>
          </cell>
          <cell r="F8">
            <v>49.625</v>
          </cell>
          <cell r="G8">
            <v>189.375</v>
          </cell>
          <cell r="H8">
            <v>1</v>
          </cell>
          <cell r="K8">
            <v>350</v>
          </cell>
          <cell r="M8">
            <v>9.9250000000000007</v>
          </cell>
          <cell r="R8">
            <v>54.345088161209063</v>
          </cell>
          <cell r="S8">
            <v>54.345088161209063</v>
          </cell>
          <cell r="T8">
            <v>70.384</v>
          </cell>
          <cell r="U8">
            <v>1.0954000000000002</v>
          </cell>
          <cell r="V8">
            <v>96.475200000000001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121.05</v>
          </cell>
          <cell r="E9">
            <v>199.834</v>
          </cell>
          <cell r="F9">
            <v>93.180999999999997</v>
          </cell>
          <cell r="G9">
            <v>189.62200000000001</v>
          </cell>
          <cell r="H9">
            <v>1</v>
          </cell>
          <cell r="K9">
            <v>190.52679999999998</v>
          </cell>
          <cell r="M9">
            <v>18.636199999999999</v>
          </cell>
          <cell r="R9">
            <v>20.398407400650349</v>
          </cell>
          <cell r="S9">
            <v>20.398407400650349</v>
          </cell>
          <cell r="T9">
            <v>59.044799999999995</v>
          </cell>
          <cell r="U9">
            <v>1.0131999999999999</v>
          </cell>
          <cell r="V9">
            <v>66.830799999999996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60</v>
          </cell>
          <cell r="E10">
            <v>32</v>
          </cell>
          <cell r="F10">
            <v>19</v>
          </cell>
          <cell r="G10">
            <v>65</v>
          </cell>
          <cell r="H10">
            <v>0.35</v>
          </cell>
          <cell r="K10">
            <v>16.899999999999999</v>
          </cell>
          <cell r="M10">
            <v>3.8</v>
          </cell>
          <cell r="R10">
            <v>21.55263157894737</v>
          </cell>
          <cell r="S10">
            <v>21.55263157894737</v>
          </cell>
          <cell r="T10">
            <v>7.6</v>
          </cell>
          <cell r="U10">
            <v>7.4</v>
          </cell>
          <cell r="V10">
            <v>7.8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224</v>
          </cell>
          <cell r="E11">
            <v>120</v>
          </cell>
          <cell r="F11">
            <v>197</v>
          </cell>
          <cell r="G11">
            <v>92</v>
          </cell>
          <cell r="H11">
            <v>0.45</v>
          </cell>
          <cell r="K11">
            <v>117.39999999999998</v>
          </cell>
          <cell r="M11">
            <v>39.4</v>
          </cell>
          <cell r="N11">
            <v>270</v>
          </cell>
          <cell r="R11">
            <v>12.167512690355331</v>
          </cell>
          <cell r="S11">
            <v>5.3147208121827409</v>
          </cell>
          <cell r="T11">
            <v>19.2742</v>
          </cell>
          <cell r="U11">
            <v>29.4754</v>
          </cell>
          <cell r="V11">
            <v>36.799999999999997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231</v>
          </cell>
          <cell r="E12">
            <v>114</v>
          </cell>
          <cell r="F12">
            <v>171</v>
          </cell>
          <cell r="G12">
            <v>97</v>
          </cell>
          <cell r="H12">
            <v>0.45</v>
          </cell>
          <cell r="K12">
            <v>111.35699999999997</v>
          </cell>
          <cell r="M12">
            <v>34.200000000000003</v>
          </cell>
          <cell r="N12">
            <v>205</v>
          </cell>
          <cell r="R12">
            <v>12.086461988304091</v>
          </cell>
          <cell r="S12">
            <v>6.0923099415204662</v>
          </cell>
          <cell r="T12">
            <v>26.3644</v>
          </cell>
          <cell r="U12">
            <v>29.2</v>
          </cell>
          <cell r="V12">
            <v>38.071399999999997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74</v>
          </cell>
          <cell r="E13">
            <v>2</v>
          </cell>
          <cell r="F13">
            <v>5</v>
          </cell>
          <cell r="G13">
            <v>69</v>
          </cell>
          <cell r="H13">
            <v>0.35</v>
          </cell>
          <cell r="K13">
            <v>0</v>
          </cell>
          <cell r="M13">
            <v>1</v>
          </cell>
          <cell r="R13">
            <v>69</v>
          </cell>
          <cell r="S13">
            <v>69</v>
          </cell>
          <cell r="T13">
            <v>2.4</v>
          </cell>
          <cell r="U13">
            <v>5.6</v>
          </cell>
          <cell r="V13">
            <v>3</v>
          </cell>
        </row>
        <row r="14">
          <cell r="A14" t="str">
            <v>083  Колбаса Швейцарская 0,17 кг., ШТ., сырокопченая   ПОКОМ</v>
          </cell>
          <cell r="B14" t="str">
            <v>шт</v>
          </cell>
          <cell r="D14">
            <v>201</v>
          </cell>
          <cell r="E14">
            <v>120</v>
          </cell>
          <cell r="F14">
            <v>178</v>
          </cell>
          <cell r="G14">
            <v>121</v>
          </cell>
          <cell r="H14">
            <v>0.17</v>
          </cell>
          <cell r="K14">
            <v>78.800000000000011</v>
          </cell>
          <cell r="M14">
            <v>35.6</v>
          </cell>
          <cell r="N14">
            <v>230</v>
          </cell>
          <cell r="R14">
            <v>12.073033707865168</v>
          </cell>
          <cell r="S14">
            <v>5.6123595505617976</v>
          </cell>
          <cell r="T14">
            <v>26.8</v>
          </cell>
          <cell r="U14">
            <v>27.6</v>
          </cell>
          <cell r="V14">
            <v>30.6</v>
          </cell>
        </row>
        <row r="15">
          <cell r="A15" t="str">
            <v>092  Сосиски Баварские с сыром,  0.42кг,ПОКОМ</v>
          </cell>
          <cell r="B15" t="str">
            <v>шт</v>
          </cell>
          <cell r="D15">
            <v>140</v>
          </cell>
          <cell r="E15">
            <v>96</v>
          </cell>
          <cell r="F15">
            <v>86</v>
          </cell>
          <cell r="G15">
            <v>83</v>
          </cell>
          <cell r="H15">
            <v>0.42</v>
          </cell>
          <cell r="K15">
            <v>92.9</v>
          </cell>
          <cell r="M15">
            <v>17.2</v>
          </cell>
          <cell r="N15">
            <v>35</v>
          </cell>
          <cell r="R15">
            <v>12.261627906976745</v>
          </cell>
          <cell r="S15">
            <v>10.226744186046512</v>
          </cell>
          <cell r="T15">
            <v>13.2</v>
          </cell>
          <cell r="U15">
            <v>19</v>
          </cell>
          <cell r="V15">
            <v>32.6</v>
          </cell>
        </row>
        <row r="16">
          <cell r="A16" t="str">
            <v>096  Сосиски Баварские,  0.42кг,ПОКОМ</v>
          </cell>
          <cell r="B16" t="str">
            <v>шт</v>
          </cell>
          <cell r="D16">
            <v>243</v>
          </cell>
          <cell r="E16">
            <v>2</v>
          </cell>
          <cell r="F16">
            <v>35</v>
          </cell>
          <cell r="H16">
            <v>0.42</v>
          </cell>
          <cell r="K16">
            <v>0</v>
          </cell>
          <cell r="M16">
            <v>7</v>
          </cell>
          <cell r="R16">
            <v>0</v>
          </cell>
          <cell r="S16">
            <v>0</v>
          </cell>
          <cell r="T16">
            <v>15.8</v>
          </cell>
          <cell r="U16">
            <v>19.8</v>
          </cell>
          <cell r="V16">
            <v>29.4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Окт</v>
          </cell>
          <cell r="D17">
            <v>453.70400000000001</v>
          </cell>
          <cell r="E17">
            <v>217.81800000000001</v>
          </cell>
          <cell r="F17">
            <v>459.66800000000001</v>
          </cell>
          <cell r="G17">
            <v>95.043000000000006</v>
          </cell>
          <cell r="H17">
            <v>1</v>
          </cell>
          <cell r="K17">
            <v>60</v>
          </cell>
          <cell r="M17">
            <v>91.933599999999998</v>
          </cell>
          <cell r="N17">
            <v>680</v>
          </cell>
          <cell r="R17">
            <v>9.0831099837273861</v>
          </cell>
          <cell r="S17">
            <v>1.6864671893627576</v>
          </cell>
          <cell r="T17">
            <v>66.539400000000001</v>
          </cell>
          <cell r="U17">
            <v>93.6892</v>
          </cell>
          <cell r="V17">
            <v>55.631799999999998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904.07399999999996</v>
          </cell>
          <cell r="E18">
            <v>337.47800000000001</v>
          </cell>
          <cell r="F18">
            <v>739.05</v>
          </cell>
          <cell r="G18">
            <v>175.40700000000001</v>
          </cell>
          <cell r="H18">
            <v>1</v>
          </cell>
          <cell r="K18">
            <v>600</v>
          </cell>
          <cell r="M18">
            <v>147.81</v>
          </cell>
          <cell r="N18">
            <v>1200</v>
          </cell>
          <cell r="R18">
            <v>13.364501725187742</v>
          </cell>
          <cell r="S18">
            <v>5.2459711792165624</v>
          </cell>
          <cell r="T18">
            <v>223.4598</v>
          </cell>
          <cell r="U18">
            <v>124.92639999999999</v>
          </cell>
          <cell r="V18">
            <v>136.15820000000002</v>
          </cell>
        </row>
        <row r="19">
          <cell r="A19" t="str">
            <v>215  Колбаса Докторская ГОСТ Дугушка, ВЕС, ТМ Стародворье ПОКОМ</v>
          </cell>
          <cell r="B19" t="str">
            <v>кг</v>
          </cell>
          <cell r="D19">
            <v>116.342</v>
          </cell>
          <cell r="E19">
            <v>70.289000000000001</v>
          </cell>
          <cell r="F19">
            <v>47.548000000000002</v>
          </cell>
          <cell r="G19">
            <v>118.825</v>
          </cell>
          <cell r="H19">
            <v>1</v>
          </cell>
          <cell r="K19">
            <v>19.764200000000002</v>
          </cell>
          <cell r="M19">
            <v>9.5096000000000007</v>
          </cell>
          <cell r="R19">
            <v>14.573609825860183</v>
          </cell>
          <cell r="S19">
            <v>14.573609825860183</v>
          </cell>
          <cell r="T19">
            <v>14.952000000000002</v>
          </cell>
          <cell r="U19">
            <v>9.8719999999999999</v>
          </cell>
          <cell r="V19">
            <v>12.3284</v>
          </cell>
        </row>
        <row r="20">
          <cell r="A20" t="str">
            <v>217  Колбаса Докторская Дугушка, ВЕС, НЕ ГОСТ, ТМ Стародворье ПОКОМ</v>
          </cell>
          <cell r="B20" t="str">
            <v>кг</v>
          </cell>
          <cell r="C20" t="str">
            <v>Окт</v>
          </cell>
          <cell r="D20">
            <v>731.85900000000004</v>
          </cell>
          <cell r="E20">
            <v>793.20500000000004</v>
          </cell>
          <cell r="F20">
            <v>682.68799999999999</v>
          </cell>
          <cell r="G20">
            <v>661.19500000000005</v>
          </cell>
          <cell r="H20">
            <v>1</v>
          </cell>
          <cell r="K20">
            <v>0</v>
          </cell>
          <cell r="M20">
            <v>136.5376</v>
          </cell>
          <cell r="N20">
            <v>1000</v>
          </cell>
          <cell r="R20">
            <v>12.166575360926222</v>
          </cell>
          <cell r="S20">
            <v>4.8425854856098249</v>
          </cell>
          <cell r="T20">
            <v>124.7272</v>
          </cell>
          <cell r="U20">
            <v>106.73499999999999</v>
          </cell>
          <cell r="V20">
            <v>136.69319999999999</v>
          </cell>
        </row>
        <row r="21">
          <cell r="A21" t="str">
            <v>219  Колбаса Докторская Особая ТМ Особый рецепт, ВЕС  ПОКОМ</v>
          </cell>
          <cell r="B21" t="str">
            <v>кг</v>
          </cell>
          <cell r="D21">
            <v>2585.0639999999999</v>
          </cell>
          <cell r="E21">
            <v>529.49</v>
          </cell>
          <cell r="F21">
            <v>1823.2239999999999</v>
          </cell>
          <cell r="G21">
            <v>946.71400000000006</v>
          </cell>
          <cell r="H21">
            <v>1</v>
          </cell>
          <cell r="K21">
            <v>1000</v>
          </cell>
          <cell r="M21">
            <v>364.64479999999998</v>
          </cell>
          <cell r="N21">
            <v>2700</v>
          </cell>
          <cell r="R21">
            <v>12.743124267780592</v>
          </cell>
          <cell r="S21">
            <v>5.3386583327117236</v>
          </cell>
          <cell r="T21">
            <v>331.16680000000002</v>
          </cell>
          <cell r="U21">
            <v>306.50799999999998</v>
          </cell>
          <cell r="V21">
            <v>314.56599999999997</v>
          </cell>
        </row>
        <row r="22">
          <cell r="A22" t="str">
            <v>225  Колбаса Дугушка со шпиком, ВЕС, ТМ Стародворье   ПОКОМ</v>
          </cell>
          <cell r="B22" t="str">
            <v>кг</v>
          </cell>
          <cell r="C22" t="str">
            <v>Окт</v>
          </cell>
          <cell r="D22">
            <v>201.524</v>
          </cell>
          <cell r="E22">
            <v>122.9</v>
          </cell>
          <cell r="F22">
            <v>162.779</v>
          </cell>
          <cell r="G22">
            <v>91.847999999999999</v>
          </cell>
          <cell r="H22">
            <v>1</v>
          </cell>
          <cell r="K22">
            <v>120.17049999999999</v>
          </cell>
          <cell r="M22">
            <v>32.555799999999998</v>
          </cell>
          <cell r="N22">
            <v>180</v>
          </cell>
          <cell r="R22">
            <v>12.041433477291298</v>
          </cell>
          <cell r="S22">
            <v>6.512464752824382</v>
          </cell>
          <cell r="T22">
            <v>24.189799999999998</v>
          </cell>
          <cell r="U22">
            <v>44.944000000000003</v>
          </cell>
          <cell r="V22">
            <v>37.206800000000001</v>
          </cell>
        </row>
        <row r="23">
          <cell r="A23" t="str">
            <v>229  Колбаса Молочная Дугушка, в/у, ВЕС, ТМ Стародворье   ПОКОМ</v>
          </cell>
          <cell r="B23" t="str">
            <v>кг</v>
          </cell>
          <cell r="C23" t="str">
            <v>Окт</v>
          </cell>
          <cell r="D23">
            <v>423.53</v>
          </cell>
          <cell r="E23">
            <v>301.89999999999998</v>
          </cell>
          <cell r="F23">
            <v>257.76600000000002</v>
          </cell>
          <cell r="G23">
            <v>162.261</v>
          </cell>
          <cell r="H23">
            <v>1</v>
          </cell>
          <cell r="K23">
            <v>200</v>
          </cell>
          <cell r="M23">
            <v>51.553200000000004</v>
          </cell>
          <cell r="N23">
            <v>260</v>
          </cell>
          <cell r="R23">
            <v>12.070269158849497</v>
          </cell>
          <cell r="S23">
            <v>7.0269352823879014</v>
          </cell>
          <cell r="T23">
            <v>95.519199999999998</v>
          </cell>
          <cell r="U23">
            <v>93.424199999999999</v>
          </cell>
          <cell r="V23">
            <v>87.988599999999991</v>
          </cell>
        </row>
        <row r="24">
          <cell r="A24" t="str">
            <v>230  Колбаса Молочная Особая ТМ Особый рецепт, п/а, ВЕС. ПОКОМ</v>
          </cell>
          <cell r="B24" t="str">
            <v>кг</v>
          </cell>
          <cell r="D24">
            <v>1981.3889999999999</v>
          </cell>
          <cell r="E24">
            <v>340.96699999999998</v>
          </cell>
          <cell r="F24">
            <v>1396.836</v>
          </cell>
          <cell r="G24">
            <v>766.42700000000002</v>
          </cell>
          <cell r="H24">
            <v>1</v>
          </cell>
          <cell r="K24">
            <v>400</v>
          </cell>
          <cell r="M24">
            <v>279.36720000000003</v>
          </cell>
          <cell r="N24">
            <v>2100</v>
          </cell>
          <cell r="R24">
            <v>11.692235165760332</v>
          </cell>
          <cell r="S24">
            <v>4.1752467719904125</v>
          </cell>
          <cell r="T24">
            <v>228.411</v>
          </cell>
          <cell r="U24">
            <v>228.50639999999999</v>
          </cell>
          <cell r="V24">
            <v>210.17080000000001</v>
          </cell>
        </row>
        <row r="25">
          <cell r="A25" t="str">
            <v>235  Колбаса Особая ТМ Особый рецепт, ВЕС, ТМ Стародворье ПОКОМ</v>
          </cell>
          <cell r="B25" t="str">
            <v>кг</v>
          </cell>
          <cell r="D25">
            <v>1484.0419999999999</v>
          </cell>
          <cell r="E25">
            <v>153.27000000000001</v>
          </cell>
          <cell r="F25">
            <v>1078.932</v>
          </cell>
          <cell r="G25">
            <v>357.2</v>
          </cell>
          <cell r="H25">
            <v>1</v>
          </cell>
          <cell r="K25">
            <v>200</v>
          </cell>
          <cell r="M25">
            <v>215.78640000000001</v>
          </cell>
          <cell r="N25">
            <v>1800</v>
          </cell>
          <cell r="R25">
            <v>10.923765353145516</v>
          </cell>
          <cell r="S25">
            <v>2.5821831218278817</v>
          </cell>
          <cell r="T25">
            <v>115.28479999999999</v>
          </cell>
          <cell r="U25">
            <v>214.41399999999999</v>
          </cell>
          <cell r="V25">
            <v>138.35679999999999</v>
          </cell>
        </row>
        <row r="26">
          <cell r="A26" t="str">
            <v>236  Колбаса Рубленая ЗАПЕЧ. Дугушка ТМ Стародворье, вектор, в/к    ПОКОМ</v>
          </cell>
          <cell r="B26" t="str">
            <v>кг</v>
          </cell>
          <cell r="C26" t="str">
            <v>Окт</v>
          </cell>
          <cell r="D26">
            <v>399.50700000000001</v>
          </cell>
          <cell r="E26">
            <v>106.285</v>
          </cell>
          <cell r="F26">
            <v>312.01</v>
          </cell>
          <cell r="G26">
            <v>56.506</v>
          </cell>
          <cell r="H26">
            <v>1</v>
          </cell>
          <cell r="K26">
            <v>500</v>
          </cell>
          <cell r="M26">
            <v>62.402000000000001</v>
          </cell>
          <cell r="N26">
            <v>200</v>
          </cell>
          <cell r="R26">
            <v>12.123105028684977</v>
          </cell>
          <cell r="S26">
            <v>8.9180795487324112</v>
          </cell>
          <cell r="T26">
            <v>82.210799999999992</v>
          </cell>
          <cell r="U26">
            <v>85.828599999999994</v>
          </cell>
          <cell r="V26">
            <v>107.95840000000001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B27" t="str">
            <v>кг</v>
          </cell>
          <cell r="C27" t="str">
            <v>Окт</v>
          </cell>
          <cell r="D27">
            <v>204.28700000000001</v>
          </cell>
          <cell r="E27">
            <v>163.27000000000001</v>
          </cell>
          <cell r="F27">
            <v>153.95400000000001</v>
          </cell>
          <cell r="G27">
            <v>122.896</v>
          </cell>
          <cell r="H27">
            <v>1</v>
          </cell>
          <cell r="K27">
            <v>200</v>
          </cell>
          <cell r="M27">
            <v>30.790800000000001</v>
          </cell>
          <cell r="N27">
            <v>50</v>
          </cell>
          <cell r="R27">
            <v>12.110630448055913</v>
          </cell>
          <cell r="S27">
            <v>10.486768775088663</v>
          </cell>
          <cell r="T27">
            <v>60.142399999999995</v>
          </cell>
          <cell r="U27">
            <v>61.481200000000001</v>
          </cell>
          <cell r="V27">
            <v>59.710599999999999</v>
          </cell>
        </row>
        <row r="28">
          <cell r="A28" t="str">
            <v>242  Колбаса Сервелат ЗАПЕЧ.Дугушка ТМ Стародворье, вектор, в/к     ПОКОМ</v>
          </cell>
          <cell r="B28" t="str">
            <v>кг</v>
          </cell>
          <cell r="C28" t="str">
            <v>Окт</v>
          </cell>
          <cell r="D28">
            <v>304.20299999999997</v>
          </cell>
          <cell r="E28">
            <v>210.577</v>
          </cell>
          <cell r="F28">
            <v>259.35199999999998</v>
          </cell>
          <cell r="G28">
            <v>165.78800000000001</v>
          </cell>
          <cell r="H28">
            <v>1</v>
          </cell>
          <cell r="K28">
            <v>202.60550000000001</v>
          </cell>
          <cell r="M28">
            <v>51.870399999999997</v>
          </cell>
          <cell r="N28">
            <v>255</v>
          </cell>
          <cell r="R28">
            <v>12.018289814614887</v>
          </cell>
          <cell r="S28">
            <v>7.1021912304512798</v>
          </cell>
          <cell r="T28">
            <v>72.549400000000006</v>
          </cell>
          <cell r="U28">
            <v>73.126599999999996</v>
          </cell>
          <cell r="V28">
            <v>68.944000000000003</v>
          </cell>
        </row>
        <row r="29">
          <cell r="A29" t="str">
            <v>243  Колбаса Сервелат Зернистый, ВЕС.  ПОКОМ</v>
          </cell>
          <cell r="B29" t="str">
            <v>кг</v>
          </cell>
          <cell r="D29">
            <v>216.74799999999999</v>
          </cell>
          <cell r="E29">
            <v>2.121</v>
          </cell>
          <cell r="F29">
            <v>183.816</v>
          </cell>
          <cell r="G29">
            <v>31.542000000000002</v>
          </cell>
          <cell r="H29">
            <v>1</v>
          </cell>
          <cell r="K29">
            <v>0</v>
          </cell>
          <cell r="M29">
            <v>36.763199999999998</v>
          </cell>
          <cell r="N29">
            <v>270</v>
          </cell>
          <cell r="R29">
            <v>8.2022783653218454</v>
          </cell>
          <cell r="S29">
            <v>0.85797754276015159</v>
          </cell>
          <cell r="T29">
            <v>5.4345999999999997</v>
          </cell>
          <cell r="U29">
            <v>30.301799999999997</v>
          </cell>
          <cell r="V29">
            <v>0.97959999999999992</v>
          </cell>
        </row>
        <row r="30">
          <cell r="A30" t="str">
            <v>244  Колбаса Сервелат Кремлевский, ВЕС. ПОКОМ</v>
          </cell>
          <cell r="B30" t="str">
            <v>кг</v>
          </cell>
          <cell r="D30">
            <v>331.54199999999997</v>
          </cell>
          <cell r="F30">
            <v>174.69900000000001</v>
          </cell>
          <cell r="G30">
            <v>136.96100000000001</v>
          </cell>
          <cell r="H30">
            <v>1</v>
          </cell>
          <cell r="K30">
            <v>0</v>
          </cell>
          <cell r="M30">
            <v>34.939800000000005</v>
          </cell>
          <cell r="N30">
            <v>250</v>
          </cell>
          <cell r="R30">
            <v>11.075077705081309</v>
          </cell>
          <cell r="S30">
            <v>3.9199136801012022</v>
          </cell>
          <cell r="T30">
            <v>32.010599999999997</v>
          </cell>
          <cell r="U30">
            <v>36.076599999999999</v>
          </cell>
          <cell r="V30">
            <v>24.0322</v>
          </cell>
        </row>
        <row r="31">
          <cell r="A31" t="str">
            <v>247  Сардельки Нежные, ВЕС.  ПОКОМ</v>
          </cell>
          <cell r="B31" t="str">
            <v>кг</v>
          </cell>
          <cell r="D31">
            <v>409.13400000000001</v>
          </cell>
          <cell r="E31">
            <v>47.987000000000002</v>
          </cell>
          <cell r="F31">
            <v>274.46699999999998</v>
          </cell>
          <cell r="G31">
            <v>155.518</v>
          </cell>
          <cell r="H31">
            <v>1</v>
          </cell>
          <cell r="K31">
            <v>100</v>
          </cell>
          <cell r="M31">
            <v>54.8934</v>
          </cell>
          <cell r="N31">
            <v>405</v>
          </cell>
          <cell r="R31">
            <v>12.032739819358977</v>
          </cell>
          <cell r="S31">
            <v>4.6548036740300294</v>
          </cell>
          <cell r="T31">
            <v>41.7074</v>
          </cell>
          <cell r="U31">
            <v>58.883799999999994</v>
          </cell>
          <cell r="V31">
            <v>43.505399999999995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D32">
            <v>431.1</v>
          </cell>
          <cell r="E32">
            <v>61.228999999999999</v>
          </cell>
          <cell r="F32">
            <v>300.62599999999998</v>
          </cell>
          <cell r="G32">
            <v>167.52199999999999</v>
          </cell>
          <cell r="H32">
            <v>1</v>
          </cell>
          <cell r="K32">
            <v>100</v>
          </cell>
          <cell r="M32">
            <v>60.125199999999992</v>
          </cell>
          <cell r="N32">
            <v>400</v>
          </cell>
          <cell r="R32">
            <v>11.102200075841743</v>
          </cell>
          <cell r="S32">
            <v>4.4494155528796586</v>
          </cell>
          <cell r="T32">
            <v>39.1858</v>
          </cell>
          <cell r="U32">
            <v>57.265200000000007</v>
          </cell>
          <cell r="V32">
            <v>46.041600000000003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D33">
            <v>128.78299999999999</v>
          </cell>
          <cell r="E33">
            <v>179.45500000000001</v>
          </cell>
          <cell r="F33">
            <v>92.46</v>
          </cell>
          <cell r="G33">
            <v>159.393</v>
          </cell>
          <cell r="H33">
            <v>1</v>
          </cell>
          <cell r="K33">
            <v>300</v>
          </cell>
          <cell r="M33">
            <v>18.491999999999997</v>
          </cell>
          <cell r="R33">
            <v>24.842796885139524</v>
          </cell>
          <cell r="S33">
            <v>24.842796885139524</v>
          </cell>
          <cell r="T33">
            <v>68.333799999999997</v>
          </cell>
          <cell r="U33">
            <v>33.439</v>
          </cell>
          <cell r="V33">
            <v>77.115399999999994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  <cell r="B34" t="str">
            <v>кг</v>
          </cell>
          <cell r="D34">
            <v>736.87400000000002</v>
          </cell>
          <cell r="E34">
            <v>89.768000000000001</v>
          </cell>
          <cell r="F34">
            <v>581.36</v>
          </cell>
          <cell r="G34">
            <v>215.44800000000001</v>
          </cell>
          <cell r="H34">
            <v>1</v>
          </cell>
          <cell r="K34">
            <v>0</v>
          </cell>
          <cell r="M34">
            <v>116.27200000000001</v>
          </cell>
          <cell r="N34">
            <v>840</v>
          </cell>
          <cell r="R34">
            <v>9.0774047062061385</v>
          </cell>
          <cell r="S34">
            <v>1.8529654602999863</v>
          </cell>
          <cell r="T34">
            <v>64.915199999999999</v>
          </cell>
          <cell r="U34">
            <v>110.65299999999999</v>
          </cell>
          <cell r="V34">
            <v>61.823999999999998</v>
          </cell>
        </row>
        <row r="35">
          <cell r="A35" t="str">
            <v>257  Сосиски Молочные оригинальные ТМ Особый рецепт, ВЕС.   ПОКОМ</v>
          </cell>
          <cell r="B35" t="str">
            <v>кг</v>
          </cell>
          <cell r="D35">
            <v>201.28700000000001</v>
          </cell>
          <cell r="E35">
            <v>113.047</v>
          </cell>
          <cell r="F35">
            <v>149.322</v>
          </cell>
          <cell r="G35">
            <v>144.41200000000001</v>
          </cell>
          <cell r="H35">
            <v>1</v>
          </cell>
          <cell r="K35">
            <v>150</v>
          </cell>
          <cell r="M35">
            <v>29.8644</v>
          </cell>
          <cell r="N35">
            <v>65</v>
          </cell>
          <cell r="R35">
            <v>12.034797283722426</v>
          </cell>
          <cell r="S35">
            <v>9.8582928168655677</v>
          </cell>
          <cell r="T35">
            <v>43.453800000000001</v>
          </cell>
          <cell r="U35">
            <v>31.406799999999997</v>
          </cell>
          <cell r="V35">
            <v>39.68</v>
          </cell>
        </row>
        <row r="36">
          <cell r="A36" t="str">
            <v>266  Колбаса Филейбургская с сочным окороком, ВЕС, ТМ Баварушка  ПОКОМ</v>
          </cell>
          <cell r="B36" t="str">
            <v>кг</v>
          </cell>
          <cell r="D36">
            <v>-1.9E-2</v>
          </cell>
          <cell r="E36">
            <v>1.4570000000000001</v>
          </cell>
          <cell r="F36">
            <v>1.4430000000000001</v>
          </cell>
          <cell r="G36">
            <v>-5.0000000000000001E-3</v>
          </cell>
          <cell r="H36">
            <v>1</v>
          </cell>
          <cell r="K36">
            <v>0</v>
          </cell>
          <cell r="M36">
            <v>0.28860000000000002</v>
          </cell>
          <cell r="N36">
            <v>40</v>
          </cell>
          <cell r="R36">
            <v>138.58281358281357</v>
          </cell>
          <cell r="S36">
            <v>-1.7325017325017324E-2</v>
          </cell>
          <cell r="T36">
            <v>8.8582000000000001</v>
          </cell>
          <cell r="U36">
            <v>0</v>
          </cell>
          <cell r="V36">
            <v>17.405799999999999</v>
          </cell>
        </row>
        <row r="37">
          <cell r="A37" t="str">
            <v>267  Колбаса Салями Филейбургская зернистая, оболочка фиброуз, ВЕС, ТМ Баварушка  ПОКОМ</v>
          </cell>
          <cell r="B37" t="str">
            <v>кг</v>
          </cell>
          <cell r="D37">
            <v>82.22</v>
          </cell>
          <cell r="E37">
            <v>52.095999999999997</v>
          </cell>
          <cell r="F37">
            <v>76.600999999999999</v>
          </cell>
          <cell r="G37">
            <v>55.557000000000002</v>
          </cell>
          <cell r="H37">
            <v>1</v>
          </cell>
          <cell r="K37">
            <v>49.122000000000007</v>
          </cell>
          <cell r="M37">
            <v>15.3202</v>
          </cell>
          <cell r="N37">
            <v>80</v>
          </cell>
          <cell r="R37">
            <v>12.054607642197883</v>
          </cell>
          <cell r="S37">
            <v>6.8327436978629521</v>
          </cell>
          <cell r="T37">
            <v>12.512</v>
          </cell>
          <cell r="U37">
            <v>13.838200000000001</v>
          </cell>
          <cell r="V37">
            <v>17.8306</v>
          </cell>
        </row>
        <row r="38">
          <cell r="A38" t="str">
            <v>272  Колбаса Сервелат Филедворский, фиброуз, в/у 0,35 кг срез,  ПОКОМ</v>
          </cell>
          <cell r="B38" t="str">
            <v>шт</v>
          </cell>
          <cell r="D38">
            <v>292</v>
          </cell>
          <cell r="F38">
            <v>108</v>
          </cell>
          <cell r="G38">
            <v>184</v>
          </cell>
          <cell r="H38">
            <v>0.35</v>
          </cell>
          <cell r="K38">
            <v>0</v>
          </cell>
          <cell r="M38">
            <v>21.6</v>
          </cell>
          <cell r="N38">
            <v>75</v>
          </cell>
          <cell r="R38">
            <v>11.99074074074074</v>
          </cell>
          <cell r="S38">
            <v>8.5185185185185173</v>
          </cell>
          <cell r="T38">
            <v>26.6</v>
          </cell>
          <cell r="U38">
            <v>40</v>
          </cell>
          <cell r="V38">
            <v>22.2</v>
          </cell>
        </row>
        <row r="39">
          <cell r="A39" t="str">
            <v>273  Сосиски Сочинки с сочной грудинкой, МГС 0.4кг,   ПОКОМ</v>
          </cell>
          <cell r="B39" t="str">
            <v>шт</v>
          </cell>
          <cell r="C39" t="str">
            <v>Окт</v>
          </cell>
          <cell r="D39">
            <v>652</v>
          </cell>
          <cell r="F39">
            <v>538</v>
          </cell>
          <cell r="G39">
            <v>-1</v>
          </cell>
          <cell r="H39">
            <v>0.4</v>
          </cell>
          <cell r="K39">
            <v>0</v>
          </cell>
          <cell r="M39">
            <v>107.6</v>
          </cell>
          <cell r="N39">
            <v>760</v>
          </cell>
          <cell r="R39">
            <v>7.0539033457249074</v>
          </cell>
          <cell r="S39">
            <v>-9.2936802973977699E-3</v>
          </cell>
          <cell r="T39">
            <v>127.6</v>
          </cell>
          <cell r="U39">
            <v>115.8</v>
          </cell>
          <cell r="V39">
            <v>37.4</v>
          </cell>
        </row>
        <row r="40">
          <cell r="A40" t="str">
            <v>276  Колбаса Сливушка ТМ Вязанка в оболочке полиамид 0,45 кг  ПОКОМ</v>
          </cell>
          <cell r="B40" t="str">
            <v>шт</v>
          </cell>
          <cell r="D40">
            <v>76</v>
          </cell>
          <cell r="E40">
            <v>34</v>
          </cell>
          <cell r="F40">
            <v>53</v>
          </cell>
          <cell r="G40">
            <v>54</v>
          </cell>
          <cell r="H40">
            <v>0.45</v>
          </cell>
          <cell r="K40">
            <v>16.5458</v>
          </cell>
          <cell r="M40">
            <v>10.6</v>
          </cell>
          <cell r="N40">
            <v>60</v>
          </cell>
          <cell r="R40">
            <v>12.315641509433961</v>
          </cell>
          <cell r="S40">
            <v>6.6552641509433963</v>
          </cell>
          <cell r="T40">
            <v>6.8703999999999992</v>
          </cell>
          <cell r="U40">
            <v>10.269600000000001</v>
          </cell>
          <cell r="V40">
            <v>9.7355999999999998</v>
          </cell>
        </row>
        <row r="41">
          <cell r="A41" t="str">
            <v>283  Сосиски Сочинки, ВЕС, ТМ Стародворье ПОКОМ</v>
          </cell>
          <cell r="B41" t="str">
            <v>кг</v>
          </cell>
          <cell r="D41">
            <v>435.95499999999998</v>
          </cell>
          <cell r="E41">
            <v>211.15100000000001</v>
          </cell>
          <cell r="F41">
            <v>387.911</v>
          </cell>
          <cell r="G41">
            <v>155.476</v>
          </cell>
          <cell r="H41">
            <v>1</v>
          </cell>
          <cell r="K41">
            <v>600</v>
          </cell>
          <cell r="M41">
            <v>77.5822</v>
          </cell>
          <cell r="N41">
            <v>180</v>
          </cell>
          <cell r="R41">
            <v>12.057868944165028</v>
          </cell>
          <cell r="S41">
            <v>9.7377491228658126</v>
          </cell>
          <cell r="T41">
            <v>122.9404</v>
          </cell>
          <cell r="U41">
            <v>86.084199999999996</v>
          </cell>
          <cell r="V41">
            <v>142.6174</v>
          </cell>
        </row>
        <row r="42">
          <cell r="A42" t="str">
            <v>296  Колбаса Мясорубская с рубленой грудинкой 0,35кг срез ТМ Стародворье  ПОКОМ</v>
          </cell>
          <cell r="B42" t="str">
            <v>шт</v>
          </cell>
          <cell r="E42">
            <v>12</v>
          </cell>
          <cell r="F42">
            <v>4</v>
          </cell>
          <cell r="G42">
            <v>8</v>
          </cell>
          <cell r="H42">
            <v>0.35</v>
          </cell>
          <cell r="K42">
            <v>12.600000000000001</v>
          </cell>
          <cell r="M42">
            <v>0.8</v>
          </cell>
          <cell r="R42">
            <v>25.75</v>
          </cell>
          <cell r="S42">
            <v>25.75</v>
          </cell>
          <cell r="T42">
            <v>1</v>
          </cell>
          <cell r="U42">
            <v>0.4</v>
          </cell>
          <cell r="V42">
            <v>4.2</v>
          </cell>
        </row>
        <row r="43">
          <cell r="A43" t="str">
            <v>297  Колбаса Мясорубская с рубленой грудинкой ВЕС ТМ Стародворье  ПОКОМ</v>
          </cell>
          <cell r="B43" t="str">
            <v>кг</v>
          </cell>
          <cell r="D43">
            <v>94.885999999999996</v>
          </cell>
          <cell r="E43">
            <v>5.0999999999999997E-2</v>
          </cell>
          <cell r="F43">
            <v>88.403000000000006</v>
          </cell>
          <cell r="G43">
            <v>-3.0000000000000001E-3</v>
          </cell>
          <cell r="H43">
            <v>1</v>
          </cell>
          <cell r="K43">
            <v>0</v>
          </cell>
          <cell r="M43">
            <v>17.680600000000002</v>
          </cell>
          <cell r="N43">
            <v>125</v>
          </cell>
          <cell r="R43">
            <v>7.0697261405155922</v>
          </cell>
          <cell r="S43">
            <v>-1.696774996323654E-4</v>
          </cell>
          <cell r="T43">
            <v>0.28920000000000001</v>
          </cell>
          <cell r="U43">
            <v>12.659600000000001</v>
          </cell>
          <cell r="V43">
            <v>1.4525999999999999</v>
          </cell>
        </row>
        <row r="44">
          <cell r="A44" t="str">
            <v>301  Сосиски Сочинки по-баварски с сыром,  0.4кг, ТМ Стародворье  ПОКОМ</v>
          </cell>
          <cell r="B44" t="str">
            <v>шт</v>
          </cell>
          <cell r="C44" t="str">
            <v>Окт</v>
          </cell>
          <cell r="D44">
            <v>403</v>
          </cell>
          <cell r="E44">
            <v>154</v>
          </cell>
          <cell r="F44">
            <v>434</v>
          </cell>
          <cell r="G44">
            <v>47</v>
          </cell>
          <cell r="H44">
            <v>0.4</v>
          </cell>
          <cell r="K44">
            <v>300</v>
          </cell>
          <cell r="M44">
            <v>86.8</v>
          </cell>
          <cell r="N44">
            <v>610</v>
          </cell>
          <cell r="R44">
            <v>11.025345622119817</v>
          </cell>
          <cell r="S44">
            <v>3.9976958525345623</v>
          </cell>
          <cell r="T44">
            <v>97.2</v>
          </cell>
          <cell r="U44">
            <v>94</v>
          </cell>
          <cell r="V44">
            <v>77.400000000000006</v>
          </cell>
        </row>
        <row r="45">
          <cell r="A45" t="str">
            <v>302  Сосиски Сочинки по-баварски,  0.4кг, ТМ Стародворье  ПОКОМ</v>
          </cell>
          <cell r="B45" t="str">
            <v>шт</v>
          </cell>
          <cell r="C45" t="str">
            <v>Окт</v>
          </cell>
          <cell r="D45">
            <v>353</v>
          </cell>
          <cell r="E45">
            <v>210</v>
          </cell>
          <cell r="F45">
            <v>367</v>
          </cell>
          <cell r="G45">
            <v>106</v>
          </cell>
          <cell r="H45">
            <v>0.4</v>
          </cell>
          <cell r="K45">
            <v>300</v>
          </cell>
          <cell r="M45">
            <v>73.400000000000006</v>
          </cell>
          <cell r="N45">
            <v>480</v>
          </cell>
          <cell r="R45">
            <v>12.070844686648501</v>
          </cell>
          <cell r="S45">
            <v>5.53133514986376</v>
          </cell>
          <cell r="T45">
            <v>92.2</v>
          </cell>
          <cell r="U45">
            <v>96.2</v>
          </cell>
          <cell r="V45">
            <v>86</v>
          </cell>
        </row>
        <row r="46">
          <cell r="A46" t="str">
            <v>309  Сосиски Сочинки с сыром 0,4 кг ТМ Стародворье  ПОКОМ</v>
          </cell>
          <cell r="B46" t="str">
            <v>шт</v>
          </cell>
          <cell r="C46" t="str">
            <v>Окт</v>
          </cell>
          <cell r="E46">
            <v>30</v>
          </cell>
          <cell r="F46">
            <v>26</v>
          </cell>
          <cell r="G46">
            <v>4</v>
          </cell>
          <cell r="H46">
            <v>0.4</v>
          </cell>
          <cell r="K46">
            <v>25</v>
          </cell>
          <cell r="M46">
            <v>5.2</v>
          </cell>
          <cell r="N46">
            <v>35</v>
          </cell>
          <cell r="R46">
            <v>12.307692307692307</v>
          </cell>
          <cell r="S46">
            <v>5.5769230769230766</v>
          </cell>
          <cell r="T46">
            <v>0.2</v>
          </cell>
          <cell r="U46">
            <v>11.4</v>
          </cell>
          <cell r="V46">
            <v>0</v>
          </cell>
          <cell r="W46" t="str">
            <v>акция/вывод</v>
          </cell>
        </row>
        <row r="47">
          <cell r="A47" t="str">
            <v>312  Ветчина Филейская ТМ Вязанка ТС Столичная ВЕС  ПОКОМ</v>
          </cell>
          <cell r="B47" t="str">
            <v>кг</v>
          </cell>
          <cell r="C47" t="str">
            <v>Окт</v>
          </cell>
          <cell r="D47">
            <v>451.08600000000001</v>
          </cell>
          <cell r="E47">
            <v>130.947</v>
          </cell>
          <cell r="F47">
            <v>467.61500000000001</v>
          </cell>
          <cell r="G47">
            <v>60.054000000000002</v>
          </cell>
          <cell r="H47">
            <v>1</v>
          </cell>
          <cell r="K47">
            <v>125</v>
          </cell>
          <cell r="M47">
            <v>93.522999999999996</v>
          </cell>
          <cell r="N47">
            <v>400</v>
          </cell>
          <cell r="R47">
            <v>6.2557231910866848</v>
          </cell>
          <cell r="S47">
            <v>1.9787004266330208</v>
          </cell>
          <cell r="T47">
            <v>90.649000000000001</v>
          </cell>
          <cell r="U47">
            <v>98.582399999999993</v>
          </cell>
          <cell r="V47">
            <v>68.122799999999998</v>
          </cell>
        </row>
        <row r="48">
          <cell r="A48" t="str">
            <v>313 Колбаса вареная Молокуша ТМ Вязанка в оболочке полиамид. ВЕС  ПОКОМ</v>
          </cell>
          <cell r="B48" t="str">
            <v>кг</v>
          </cell>
          <cell r="C48" t="str">
            <v>Окт</v>
          </cell>
          <cell r="D48">
            <v>611.67600000000004</v>
          </cell>
          <cell r="E48">
            <v>1.819</v>
          </cell>
          <cell r="F48">
            <v>566.53099999999995</v>
          </cell>
          <cell r="G48">
            <v>10.622999999999999</v>
          </cell>
          <cell r="H48">
            <v>1</v>
          </cell>
          <cell r="K48">
            <v>0</v>
          </cell>
          <cell r="M48">
            <v>113.30619999999999</v>
          </cell>
          <cell r="N48">
            <v>800</v>
          </cell>
          <cell r="R48">
            <v>7.1542686984472175</v>
          </cell>
          <cell r="S48">
            <v>9.3754798943041076E-2</v>
          </cell>
          <cell r="T48">
            <v>42.208199999999998</v>
          </cell>
          <cell r="U48">
            <v>105.19739999999999</v>
          </cell>
          <cell r="V48">
            <v>10</v>
          </cell>
        </row>
        <row r="49">
          <cell r="A49" t="str">
            <v>314 Колбаса вареная Филейская ТМ Вязанка ТС Классическая в оболочке полиамид.  ПОКОМ</v>
          </cell>
          <cell r="B49" t="str">
            <v>кг</v>
          </cell>
          <cell r="C49" t="str">
            <v>Окт</v>
          </cell>
          <cell r="D49">
            <v>181.369</v>
          </cell>
          <cell r="E49">
            <v>230.75299999999999</v>
          </cell>
          <cell r="F49">
            <v>110.154</v>
          </cell>
          <cell r="G49">
            <v>195.197</v>
          </cell>
          <cell r="H49">
            <v>1</v>
          </cell>
          <cell r="K49">
            <v>300</v>
          </cell>
          <cell r="M49">
            <v>22.030799999999999</v>
          </cell>
          <cell r="R49">
            <v>22.477486064963596</v>
          </cell>
          <cell r="S49">
            <v>22.477486064963596</v>
          </cell>
          <cell r="T49">
            <v>63.0732</v>
          </cell>
          <cell r="U49">
            <v>57.355399999999996</v>
          </cell>
          <cell r="V49">
            <v>86.987400000000008</v>
          </cell>
        </row>
        <row r="50">
          <cell r="A50" t="str">
            <v>315 Колбаса Нежная ТМ Зареченские ТС Зареченские продукты в оболочкНТУ.  изделие вар  ПОКОМ</v>
          </cell>
          <cell r="B50" t="str">
            <v>кг</v>
          </cell>
          <cell r="D50">
            <v>265.82400000000001</v>
          </cell>
          <cell r="E50">
            <v>9.7000000000000003E-2</v>
          </cell>
          <cell r="F50">
            <v>46.987000000000002</v>
          </cell>
          <cell r="G50">
            <v>205.39699999999999</v>
          </cell>
          <cell r="H50">
            <v>0</v>
          </cell>
          <cell r="K50">
            <v>0</v>
          </cell>
          <cell r="M50">
            <v>9.3974000000000011</v>
          </cell>
          <cell r="R50">
            <v>21.856790176006125</v>
          </cell>
          <cell r="S50">
            <v>21.856790176006125</v>
          </cell>
          <cell r="T50">
            <v>11.7614</v>
          </cell>
          <cell r="U50">
            <v>7.5446</v>
          </cell>
          <cell r="V50">
            <v>13.252600000000001</v>
          </cell>
          <cell r="W50" t="str">
            <v>заказана вместе с акцией</v>
          </cell>
        </row>
        <row r="51">
          <cell r="A51" t="str">
            <v>320  Сосиски Сочинки с сочным окороком 0,4 кг ТМ Стародворье  ПОКОМ</v>
          </cell>
          <cell r="B51" t="str">
            <v>шт</v>
          </cell>
          <cell r="C51" t="str">
            <v>Окт</v>
          </cell>
          <cell r="E51">
            <v>72</v>
          </cell>
          <cell r="F51">
            <v>71</v>
          </cell>
          <cell r="G51">
            <v>1</v>
          </cell>
          <cell r="H51">
            <v>0.4</v>
          </cell>
          <cell r="K51">
            <v>69</v>
          </cell>
          <cell r="M51">
            <v>14.2</v>
          </cell>
          <cell r="N51">
            <v>100</v>
          </cell>
          <cell r="R51">
            <v>11.971830985915494</v>
          </cell>
          <cell r="S51">
            <v>4.9295774647887329</v>
          </cell>
          <cell r="T51">
            <v>34.4</v>
          </cell>
          <cell r="U51">
            <v>77.864200000000011</v>
          </cell>
          <cell r="V51">
            <v>23</v>
          </cell>
          <cell r="W51" t="str">
            <v>акция/вывод</v>
          </cell>
        </row>
        <row r="52">
          <cell r="A52" t="str">
            <v>325 Колбаса Сервелат Мясорубский ТМ Стародворье с мелкорубленным окороком 0,35 кг  ПОКОМ</v>
          </cell>
          <cell r="B52" t="str">
            <v>шт</v>
          </cell>
          <cell r="D52">
            <v>253</v>
          </cell>
          <cell r="E52">
            <v>48</v>
          </cell>
          <cell r="F52">
            <v>202</v>
          </cell>
          <cell r="G52">
            <v>76</v>
          </cell>
          <cell r="H52">
            <v>0.35</v>
          </cell>
          <cell r="K52">
            <v>20.300000000000011</v>
          </cell>
          <cell r="M52">
            <v>40.4</v>
          </cell>
          <cell r="N52">
            <v>270</v>
          </cell>
          <cell r="R52">
            <v>9.0668316831683171</v>
          </cell>
          <cell r="S52">
            <v>2.3836633663366342</v>
          </cell>
          <cell r="T52">
            <v>22.6</v>
          </cell>
          <cell r="U52">
            <v>35.200000000000003</v>
          </cell>
          <cell r="V52">
            <v>24.6</v>
          </cell>
        </row>
        <row r="53">
          <cell r="A53" t="str">
            <v>344 Колбаса Салями Финская ТМ Стародворски колбасы ТС Вязанка в оболочке фиброуз в вак 0,35 кг ПОКОМ</v>
          </cell>
          <cell r="B53" t="str">
            <v>шт</v>
          </cell>
          <cell r="D53">
            <v>73</v>
          </cell>
          <cell r="F53">
            <v>9</v>
          </cell>
          <cell r="G53">
            <v>61</v>
          </cell>
          <cell r="H53">
            <v>0.35</v>
          </cell>
          <cell r="K53">
            <v>0</v>
          </cell>
          <cell r="M53">
            <v>1.8</v>
          </cell>
          <cell r="R53">
            <v>33.888888888888886</v>
          </cell>
          <cell r="S53">
            <v>33.888888888888886</v>
          </cell>
          <cell r="T53">
            <v>2.6</v>
          </cell>
          <cell r="U53">
            <v>7.8</v>
          </cell>
          <cell r="V53">
            <v>2.6</v>
          </cell>
        </row>
        <row r="54">
          <cell r="A54" t="str">
            <v>352  Сардельки Сочинки с сыром 0,4 кг ТМ Стародворье   ПОКОМ</v>
          </cell>
          <cell r="B54" t="str">
            <v>шт</v>
          </cell>
          <cell r="C54" t="str">
            <v>Окт</v>
          </cell>
          <cell r="E54">
            <v>72</v>
          </cell>
          <cell r="F54">
            <v>46</v>
          </cell>
          <cell r="G54">
            <v>26</v>
          </cell>
          <cell r="H54">
            <v>0.4</v>
          </cell>
          <cell r="K54">
            <v>69</v>
          </cell>
          <cell r="M54">
            <v>9.1999999999999993</v>
          </cell>
          <cell r="N54">
            <v>15</v>
          </cell>
          <cell r="R54">
            <v>11.956521739130435</v>
          </cell>
          <cell r="S54">
            <v>10.32608695652174</v>
          </cell>
          <cell r="T54">
            <v>40.200000000000003</v>
          </cell>
          <cell r="U54">
            <v>39</v>
          </cell>
          <cell r="V54">
            <v>23</v>
          </cell>
          <cell r="W54" t="str">
            <v>акция/вывод</v>
          </cell>
        </row>
        <row r="55">
          <cell r="A55" t="str">
            <v>358 Колбаса Сервелат Мясорубский ТМ Стародворье с мелкорубленным окороком в вак упак  ПОКОМ</v>
          </cell>
          <cell r="B55" t="str">
            <v>кг</v>
          </cell>
          <cell r="D55">
            <v>169.554</v>
          </cell>
          <cell r="E55">
            <v>6.3E-2</v>
          </cell>
          <cell r="F55">
            <v>165.357</v>
          </cell>
          <cell r="G55">
            <v>1.7999999999999999E-2</v>
          </cell>
          <cell r="H55">
            <v>1</v>
          </cell>
          <cell r="K55">
            <v>0</v>
          </cell>
          <cell r="M55">
            <v>33.071399999999997</v>
          </cell>
          <cell r="N55">
            <v>240</v>
          </cell>
          <cell r="R55">
            <v>7.2575699849416724</v>
          </cell>
          <cell r="S55">
            <v>5.4427692810101781E-4</v>
          </cell>
          <cell r="T55">
            <v>0</v>
          </cell>
          <cell r="U55">
            <v>23.7896</v>
          </cell>
          <cell r="V55">
            <v>1.4236</v>
          </cell>
        </row>
        <row r="56">
          <cell r="A56" t="str">
            <v>360 Колбаса варено-копченая  Сервелат Левантский ТМ Особый Рецепт  0,35 кг  ПОКОМ</v>
          </cell>
          <cell r="B56" t="str">
            <v>шт</v>
          </cell>
          <cell r="D56">
            <v>134</v>
          </cell>
          <cell r="F56">
            <v>24</v>
          </cell>
          <cell r="G56">
            <v>102</v>
          </cell>
          <cell r="H56">
            <v>0.35</v>
          </cell>
          <cell r="K56">
            <v>0</v>
          </cell>
          <cell r="M56">
            <v>4.8</v>
          </cell>
          <cell r="R56">
            <v>21.25</v>
          </cell>
          <cell r="S56">
            <v>21.25</v>
          </cell>
          <cell r="T56">
            <v>9.8000000000000007</v>
          </cell>
          <cell r="U56">
            <v>12.6</v>
          </cell>
          <cell r="V56">
            <v>6.4</v>
          </cell>
        </row>
        <row r="57">
          <cell r="A57" t="str">
            <v>361 Колбаса Салями Филейбургская зернистая ТМ Баварушка в оболочке  в вак 0.28кг ПОКОМ</v>
          </cell>
          <cell r="B57" t="str">
            <v>шт</v>
          </cell>
          <cell r="D57">
            <v>280</v>
          </cell>
          <cell r="F57">
            <v>122</v>
          </cell>
          <cell r="G57">
            <v>123</v>
          </cell>
          <cell r="H57">
            <v>0.28000000000000003</v>
          </cell>
          <cell r="K57">
            <v>47</v>
          </cell>
          <cell r="M57">
            <v>24.4</v>
          </cell>
          <cell r="N57">
            <v>125</v>
          </cell>
          <cell r="R57">
            <v>12.090163934426231</v>
          </cell>
          <cell r="S57">
            <v>6.9672131147540988</v>
          </cell>
          <cell r="T57">
            <v>27.4</v>
          </cell>
          <cell r="U57">
            <v>30.6</v>
          </cell>
          <cell r="V57">
            <v>24.4</v>
          </cell>
        </row>
        <row r="58">
          <cell r="A58" t="str">
            <v>363 Сардельки Филейские Вязанка ТМ Вязанка в обол NDX  ПОКОМ</v>
          </cell>
          <cell r="B58" t="str">
            <v>кг</v>
          </cell>
          <cell r="D58">
            <v>26.117999999999999</v>
          </cell>
          <cell r="E58">
            <v>96.036000000000001</v>
          </cell>
          <cell r="F58">
            <v>22.672000000000001</v>
          </cell>
          <cell r="G58">
            <v>99.481999999999999</v>
          </cell>
          <cell r="H58">
            <v>1</v>
          </cell>
          <cell r="K58">
            <v>100</v>
          </cell>
          <cell r="M58">
            <v>4.5343999999999998</v>
          </cell>
          <cell r="R58">
            <v>43.993031051517292</v>
          </cell>
          <cell r="S58">
            <v>43.993031051517292</v>
          </cell>
          <cell r="T58">
            <v>23.653200000000002</v>
          </cell>
          <cell r="U58">
            <v>3.6086</v>
          </cell>
          <cell r="V58">
            <v>29.75</v>
          </cell>
        </row>
        <row r="59">
          <cell r="A59" t="str">
            <v>364 Колбаса Сервелат Филейбургский с копченой грудинкой ТМ Баварушка  в/у 0,28 кг  ПОКОМ</v>
          </cell>
          <cell r="B59" t="str">
            <v>шт</v>
          </cell>
          <cell r="D59">
            <v>231</v>
          </cell>
          <cell r="E59">
            <v>78</v>
          </cell>
          <cell r="F59">
            <v>163</v>
          </cell>
          <cell r="G59">
            <v>108</v>
          </cell>
          <cell r="H59">
            <v>0.28000000000000003</v>
          </cell>
          <cell r="K59">
            <v>49.300000000000011</v>
          </cell>
          <cell r="M59">
            <v>32.6</v>
          </cell>
          <cell r="N59">
            <v>235</v>
          </cell>
          <cell r="R59">
            <v>12.033742331288343</v>
          </cell>
          <cell r="S59">
            <v>4.8251533742331292</v>
          </cell>
          <cell r="T59">
            <v>23.8</v>
          </cell>
          <cell r="U59">
            <v>27.2</v>
          </cell>
          <cell r="V59">
            <v>26.6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 t="str">
            <v>Окт</v>
          </cell>
          <cell r="D60">
            <v>-4.5149999999999997</v>
          </cell>
          <cell r="E60">
            <v>85.338999999999999</v>
          </cell>
          <cell r="F60">
            <v>35.030999999999999</v>
          </cell>
          <cell r="G60">
            <v>43.128999999999998</v>
          </cell>
          <cell r="H60">
            <v>1</v>
          </cell>
          <cell r="K60">
            <v>55</v>
          </cell>
          <cell r="M60">
            <v>7.0061999999999998</v>
          </cell>
          <cell r="R60">
            <v>14.006023236561902</v>
          </cell>
          <cell r="S60">
            <v>14.006023236561902</v>
          </cell>
          <cell r="T60">
            <v>43.627400000000002</v>
          </cell>
          <cell r="U60">
            <v>62.599000000000004</v>
          </cell>
          <cell r="V60">
            <v>3.2101999999999995</v>
          </cell>
          <cell r="W60" t="str">
            <v>акция/вывод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 t="str">
            <v>Окт</v>
          </cell>
          <cell r="D61">
            <v>73.863</v>
          </cell>
          <cell r="F61">
            <v>32.844000000000001</v>
          </cell>
          <cell r="G61">
            <v>-1.371</v>
          </cell>
          <cell r="H61">
            <v>1</v>
          </cell>
          <cell r="K61">
            <v>0</v>
          </cell>
          <cell r="M61">
            <v>6.5688000000000004</v>
          </cell>
          <cell r="R61">
            <v>-0.20871392035074898</v>
          </cell>
          <cell r="S61">
            <v>-0.20871392035074898</v>
          </cell>
          <cell r="T61">
            <v>17.229400000000002</v>
          </cell>
          <cell r="U61">
            <v>21.089199999999998</v>
          </cell>
          <cell r="V61">
            <v>31.783999999999999</v>
          </cell>
          <cell r="W61" t="str">
            <v>акция/вывод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 t="str">
            <v>Окт</v>
          </cell>
          <cell r="E62">
            <v>90</v>
          </cell>
          <cell r="F62">
            <v>74</v>
          </cell>
          <cell r="G62">
            <v>16</v>
          </cell>
          <cell r="H62">
            <v>0.4</v>
          </cell>
          <cell r="K62">
            <v>85</v>
          </cell>
          <cell r="M62">
            <v>14.8</v>
          </cell>
          <cell r="N62">
            <v>80</v>
          </cell>
          <cell r="R62">
            <v>12.22972972972973</v>
          </cell>
          <cell r="S62">
            <v>6.8243243243243237</v>
          </cell>
          <cell r="T62">
            <v>54.8</v>
          </cell>
          <cell r="U62">
            <v>35</v>
          </cell>
          <cell r="V62">
            <v>0</v>
          </cell>
          <cell r="W62" t="str">
            <v>акция/вывод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 t="str">
            <v>Окт</v>
          </cell>
          <cell r="E63">
            <v>78</v>
          </cell>
          <cell r="F63">
            <v>75</v>
          </cell>
          <cell r="G63">
            <v>3</v>
          </cell>
          <cell r="H63">
            <v>0.4</v>
          </cell>
          <cell r="K63">
            <v>75</v>
          </cell>
          <cell r="M63">
            <v>15</v>
          </cell>
          <cell r="N63">
            <v>110</v>
          </cell>
          <cell r="R63">
            <v>12.533333333333333</v>
          </cell>
          <cell r="S63">
            <v>5.2</v>
          </cell>
          <cell r="T63">
            <v>43.6</v>
          </cell>
          <cell r="U63">
            <v>24</v>
          </cell>
          <cell r="V63">
            <v>0</v>
          </cell>
          <cell r="W63" t="str">
            <v>акция/вывод</v>
          </cell>
        </row>
        <row r="64">
          <cell r="A64" t="str">
            <v>374  Сосиски Сочинки с сыром ф/в 0,3 кг п/а ТМ "Стародворье"  Поком</v>
          </cell>
          <cell r="B64" t="str">
            <v>шт</v>
          </cell>
          <cell r="F64">
            <v>1</v>
          </cell>
          <cell r="G64">
            <v>-1</v>
          </cell>
          <cell r="H64">
            <v>0</v>
          </cell>
          <cell r="M64">
            <v>0.2</v>
          </cell>
          <cell r="R64">
            <v>-5</v>
          </cell>
          <cell r="S64">
            <v>-5</v>
          </cell>
          <cell r="T64">
            <v>0</v>
          </cell>
          <cell r="U64">
            <v>0</v>
          </cell>
          <cell r="V64">
            <v>0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E65">
            <v>48.923000000000002</v>
          </cell>
          <cell r="F65">
            <v>11.413</v>
          </cell>
          <cell r="G65">
            <v>37.51</v>
          </cell>
          <cell r="H65">
            <v>1</v>
          </cell>
          <cell r="K65">
            <v>44.111999999999995</v>
          </cell>
          <cell r="M65">
            <v>2.2826</v>
          </cell>
          <cell r="R65">
            <v>35.75834574607903</v>
          </cell>
          <cell r="S65">
            <v>35.75834574607903</v>
          </cell>
          <cell r="T65">
            <v>9.6018000000000008</v>
          </cell>
          <cell r="U65">
            <v>0</v>
          </cell>
          <cell r="V65">
            <v>14.703999999999999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D66">
            <v>106.402</v>
          </cell>
          <cell r="E66">
            <v>34.539000000000001</v>
          </cell>
          <cell r="F66">
            <v>106.63500000000001</v>
          </cell>
          <cell r="G66">
            <v>22.956</v>
          </cell>
          <cell r="H66">
            <v>1</v>
          </cell>
          <cell r="K66">
            <v>40</v>
          </cell>
          <cell r="M66">
            <v>21.327000000000002</v>
          </cell>
          <cell r="N66">
            <v>150</v>
          </cell>
          <cell r="R66">
            <v>9.9852768790734743</v>
          </cell>
          <cell r="S66">
            <v>2.9519388568481268</v>
          </cell>
          <cell r="T66">
            <v>9.6584000000000003</v>
          </cell>
          <cell r="U66">
            <v>14.1136</v>
          </cell>
          <cell r="V66">
            <v>13.852399999999999</v>
          </cell>
        </row>
        <row r="67">
          <cell r="A67" t="str">
            <v>388 Колбаски Филейбургские ТМ Баварушка с филе сочного окорока копченые в оболоч 0,28 кг ПОКОМ</v>
          </cell>
          <cell r="B67" t="str">
            <v>шт</v>
          </cell>
          <cell r="D67">
            <v>36</v>
          </cell>
          <cell r="E67">
            <v>54</v>
          </cell>
          <cell r="F67">
            <v>10</v>
          </cell>
          <cell r="G67">
            <v>51</v>
          </cell>
          <cell r="H67">
            <v>0.28000000000000003</v>
          </cell>
          <cell r="K67">
            <v>53.5</v>
          </cell>
          <cell r="M67">
            <v>2</v>
          </cell>
          <cell r="R67">
            <v>52.25</v>
          </cell>
          <cell r="S67">
            <v>52.25</v>
          </cell>
          <cell r="T67">
            <v>0</v>
          </cell>
          <cell r="U67">
            <v>0</v>
          </cell>
          <cell r="V67">
            <v>19</v>
          </cell>
          <cell r="W67" t="str">
            <v>вместо - 084  Колбаски Баварские копченые, NDX в МГС 0,28 кг, ТМ Стародворье  ПОКОМ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D68">
            <v>200</v>
          </cell>
          <cell r="F68">
            <v>198</v>
          </cell>
          <cell r="H68">
            <v>0.4</v>
          </cell>
          <cell r="K68">
            <v>0</v>
          </cell>
          <cell r="M68">
            <v>39.6</v>
          </cell>
          <cell r="N68">
            <v>280</v>
          </cell>
          <cell r="R68">
            <v>7.0707070707070701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D69">
            <v>152</v>
          </cell>
          <cell r="F69">
            <v>149</v>
          </cell>
          <cell r="G69">
            <v>1</v>
          </cell>
          <cell r="H69">
            <v>0.33</v>
          </cell>
          <cell r="K69">
            <v>0</v>
          </cell>
          <cell r="M69">
            <v>29.8</v>
          </cell>
          <cell r="N69">
            <v>210</v>
          </cell>
          <cell r="R69">
            <v>7.0805369127516773</v>
          </cell>
          <cell r="S69">
            <v>3.3557046979865772E-2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БОНУС_096  Сосиски Баварские,  0.42кг,ПОКОМ</v>
          </cell>
          <cell r="B70" t="str">
            <v>шт</v>
          </cell>
          <cell r="D70">
            <v>-2</v>
          </cell>
          <cell r="E70">
            <v>152</v>
          </cell>
          <cell r="F70">
            <v>118</v>
          </cell>
          <cell r="G70">
            <v>-4</v>
          </cell>
          <cell r="H70">
            <v>0</v>
          </cell>
          <cell r="K70">
            <v>0</v>
          </cell>
          <cell r="M70">
            <v>23.6</v>
          </cell>
          <cell r="R70">
            <v>-0.16949152542372881</v>
          </cell>
          <cell r="S70">
            <v>-0.16949152542372881</v>
          </cell>
          <cell r="T70">
            <v>43.4</v>
          </cell>
          <cell r="U70">
            <v>21.2</v>
          </cell>
          <cell r="V70">
            <v>15.8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D71">
            <v>-68.286000000000001</v>
          </cell>
          <cell r="E71">
            <v>191.47499999999999</v>
          </cell>
          <cell r="F71">
            <v>97.632000000000005</v>
          </cell>
          <cell r="G71">
            <v>-43.122999999999998</v>
          </cell>
          <cell r="H71">
            <v>0</v>
          </cell>
          <cell r="K71">
            <v>0</v>
          </cell>
          <cell r="M71">
            <v>19.526400000000002</v>
          </cell>
          <cell r="R71">
            <v>-2.208446001311045</v>
          </cell>
          <cell r="S71">
            <v>-2.208446001311045</v>
          </cell>
          <cell r="T71">
            <v>0</v>
          </cell>
          <cell r="U71">
            <v>0.1754</v>
          </cell>
          <cell r="V71">
            <v>27.2178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D72">
            <v>-18.920999999999999</v>
          </cell>
          <cell r="E72">
            <v>52.85</v>
          </cell>
          <cell r="F72">
            <v>29.925999999999998</v>
          </cell>
          <cell r="G72">
            <v>-17.702999999999999</v>
          </cell>
          <cell r="H72">
            <v>0</v>
          </cell>
          <cell r="K72">
            <v>0</v>
          </cell>
          <cell r="M72">
            <v>5.9851999999999999</v>
          </cell>
          <cell r="R72">
            <v>-2.9577958965448103</v>
          </cell>
          <cell r="S72">
            <v>-2.9577958965448103</v>
          </cell>
          <cell r="T72">
            <v>15.453200000000001</v>
          </cell>
          <cell r="U72">
            <v>5.1530000000000005</v>
          </cell>
          <cell r="V72">
            <v>8.1254000000000008</v>
          </cell>
        </row>
        <row r="73">
          <cell r="A73" t="str">
            <v>У_096  Сосиски Баварские,  0.42кг,ПОКОМ</v>
          </cell>
          <cell r="B73" t="str">
            <v>шт</v>
          </cell>
          <cell r="D73">
            <v>410</v>
          </cell>
          <cell r="F73">
            <v>24</v>
          </cell>
          <cell r="G73">
            <v>269</v>
          </cell>
          <cell r="H73">
            <v>0</v>
          </cell>
          <cell r="K73">
            <v>0</v>
          </cell>
          <cell r="M73">
            <v>4.8</v>
          </cell>
          <cell r="R73">
            <v>56.041666666666671</v>
          </cell>
          <cell r="S73">
            <v>56.041666666666671</v>
          </cell>
          <cell r="T73">
            <v>0</v>
          </cell>
          <cell r="U73">
            <v>0</v>
          </cell>
          <cell r="V73">
            <v>4.2</v>
          </cell>
        </row>
        <row r="74">
          <cell r="A74" t="str">
            <v>У_255  Сосиски Молочные для завтрака ТМ Особый рецепт, п/а МГС, ВЕС, ТМ Стародворье  ПОКОМ</v>
          </cell>
          <cell r="B74" t="str">
            <v>кг</v>
          </cell>
          <cell r="D74">
            <v>426.57299999999998</v>
          </cell>
          <cell r="F74">
            <v>12.484999999999999</v>
          </cell>
          <cell r="G74">
            <v>1.391</v>
          </cell>
          <cell r="H74">
            <v>0</v>
          </cell>
          <cell r="K74">
            <v>0</v>
          </cell>
          <cell r="M74">
            <v>2.4969999999999999</v>
          </cell>
          <cell r="R74">
            <v>0.55706848217861438</v>
          </cell>
          <cell r="S74">
            <v>0.55706848217861438</v>
          </cell>
          <cell r="T74">
            <v>0</v>
          </cell>
          <cell r="U74">
            <v>0</v>
          </cell>
          <cell r="V74">
            <v>16.866800000000001</v>
          </cell>
        </row>
        <row r="75">
          <cell r="A75" t="str">
            <v>У_266  Колбаса Филейбургская с сочным окороком, ВЕС, ТМ Баварушка  ПОКОМ</v>
          </cell>
          <cell r="B75" t="str">
            <v>кг</v>
          </cell>
          <cell r="D75">
            <v>171.72900000000001</v>
          </cell>
          <cell r="E75">
            <v>0.70699999999999996</v>
          </cell>
          <cell r="G75">
            <v>0.72099999999999997</v>
          </cell>
          <cell r="H75">
            <v>0</v>
          </cell>
          <cell r="K75">
            <v>0</v>
          </cell>
          <cell r="M75">
            <v>0</v>
          </cell>
          <cell r="R75" t="e">
            <v>#DIV/0!</v>
          </cell>
          <cell r="S75" t="e">
            <v>#DIV/0!</v>
          </cell>
          <cell r="T75">
            <v>0</v>
          </cell>
          <cell r="U75">
            <v>0</v>
          </cell>
          <cell r="V75">
            <v>2.5916000000000001</v>
          </cell>
        </row>
        <row r="76">
          <cell r="A76" t="str">
            <v>У_312  Ветчина Филейская ТМ Вязанка ТС Столичная ВЕС  ПОКОМ</v>
          </cell>
          <cell r="B76" t="str">
            <v>кг</v>
          </cell>
          <cell r="E76">
            <v>108.36499999999999</v>
          </cell>
          <cell r="F76">
            <v>27.131</v>
          </cell>
          <cell r="G76">
            <v>81.233999999999995</v>
          </cell>
          <cell r="H76">
            <v>0</v>
          </cell>
          <cell r="M76">
            <v>5.4261999999999997</v>
          </cell>
          <cell r="R76">
            <v>14.970697725848661</v>
          </cell>
          <cell r="S76">
            <v>14.970697725848661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У_370 Ветчина Сливушка с индейкой ТМ Вязанка в оболочке полиамид.</v>
          </cell>
          <cell r="B77" t="str">
            <v>кг</v>
          </cell>
          <cell r="E77">
            <v>186.18600000000001</v>
          </cell>
          <cell r="F77">
            <v>65.486000000000004</v>
          </cell>
          <cell r="G77">
            <v>120.7</v>
          </cell>
          <cell r="H77">
            <v>0</v>
          </cell>
          <cell r="M77">
            <v>13.097200000000001</v>
          </cell>
          <cell r="R77">
            <v>9.2157102281403649</v>
          </cell>
          <cell r="S77">
            <v>9.2157102281403649</v>
          </cell>
          <cell r="T77">
            <v>0</v>
          </cell>
          <cell r="U77">
            <v>0</v>
          </cell>
          <cell r="V7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95"/>
  <sheetViews>
    <sheetView tabSelected="1" workbookViewId="0">
      <pane ySplit="5" topLeftCell="A6" activePane="bottomLeft" state="frozen"/>
      <selection pane="bottomLeft" activeCell="AB9" sqref="AB9"/>
    </sheetView>
  </sheetViews>
  <sheetFormatPr defaultColWidth="10.5" defaultRowHeight="11.45" customHeight="1" outlineLevelRow="2" x14ac:dyDescent="0.2"/>
  <cols>
    <col min="1" max="1" width="62.6640625" style="1" customWidth="1"/>
    <col min="2" max="2" width="3.83203125" style="1" customWidth="1"/>
    <col min="3" max="3" width="9.5" style="1" customWidth="1"/>
    <col min="4" max="9" width="6.6640625" style="1" customWidth="1"/>
    <col min="10" max="10" width="4.6640625" style="17" customWidth="1"/>
    <col min="11" max="11" width="1.33203125" style="2" customWidth="1"/>
    <col min="12" max="12" width="1.1640625" style="2" customWidth="1"/>
    <col min="13" max="14" width="1.5" style="2" customWidth="1"/>
    <col min="15" max="15" width="7.83203125" style="2" customWidth="1"/>
    <col min="16" max="17" width="10.5" style="2"/>
    <col min="18" max="18" width="25.1640625" style="2" customWidth="1"/>
    <col min="19" max="20" width="6.1640625" style="2" customWidth="1"/>
    <col min="21" max="24" width="8.5" style="2" customWidth="1"/>
    <col min="25" max="25" width="19.5" style="2" customWidth="1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7" t="s">
        <v>118</v>
      </c>
      <c r="D3" s="4" t="s">
        <v>3</v>
      </c>
      <c r="E3" s="4"/>
      <c r="F3" s="4"/>
      <c r="G3" s="4"/>
      <c r="H3" s="19"/>
      <c r="I3" s="19"/>
      <c r="J3" s="9" t="s">
        <v>99</v>
      </c>
      <c r="K3" s="10" t="s">
        <v>100</v>
      </c>
      <c r="L3" s="10" t="s">
        <v>101</v>
      </c>
      <c r="M3" s="10" t="s">
        <v>102</v>
      </c>
      <c r="N3" s="10" t="s">
        <v>102</v>
      </c>
      <c r="O3" s="10" t="s">
        <v>103</v>
      </c>
      <c r="P3" s="10" t="s">
        <v>102</v>
      </c>
      <c r="Q3" s="11" t="s">
        <v>102</v>
      </c>
      <c r="R3" s="12"/>
      <c r="S3" s="10" t="s">
        <v>104</v>
      </c>
      <c r="T3" s="10" t="s">
        <v>105</v>
      </c>
      <c r="U3" s="13" t="s">
        <v>106</v>
      </c>
      <c r="V3" s="13" t="s">
        <v>107</v>
      </c>
      <c r="W3" s="13" t="s">
        <v>113</v>
      </c>
      <c r="X3" s="13" t="s">
        <v>116</v>
      </c>
      <c r="Y3" s="10" t="s">
        <v>108</v>
      </c>
      <c r="Z3" s="10" t="s">
        <v>109</v>
      </c>
    </row>
    <row r="4" spans="1:26" ht="26.1" customHeight="1" x14ac:dyDescent="0.2">
      <c r="A4" s="4" t="s">
        <v>1</v>
      </c>
      <c r="B4" s="4" t="s">
        <v>2</v>
      </c>
      <c r="C4" s="27" t="s">
        <v>118</v>
      </c>
      <c r="D4" s="4" t="s">
        <v>4</v>
      </c>
      <c r="E4" s="4" t="s">
        <v>5</v>
      </c>
      <c r="F4" s="4" t="s">
        <v>6</v>
      </c>
      <c r="G4" s="4" t="s">
        <v>7</v>
      </c>
      <c r="H4" s="21" t="s">
        <v>119</v>
      </c>
      <c r="I4" s="21" t="s">
        <v>115</v>
      </c>
      <c r="J4" s="9"/>
      <c r="K4" s="10"/>
      <c r="L4" s="10"/>
      <c r="M4" s="13" t="s">
        <v>110</v>
      </c>
      <c r="N4" s="14"/>
      <c r="O4" s="10"/>
      <c r="P4" s="15"/>
      <c r="Q4" s="11" t="s">
        <v>111</v>
      </c>
      <c r="R4" s="12" t="s">
        <v>112</v>
      </c>
      <c r="S4" s="10"/>
      <c r="T4" s="10"/>
      <c r="U4" s="10"/>
      <c r="V4" s="10"/>
      <c r="W4" s="10"/>
      <c r="X4" s="10"/>
      <c r="Y4" s="10"/>
      <c r="Z4" s="15"/>
    </row>
    <row r="5" spans="1:26" ht="11.1" customHeight="1" x14ac:dyDescent="0.2">
      <c r="A5" s="5"/>
      <c r="B5" s="5"/>
      <c r="C5" s="5"/>
      <c r="D5" s="6"/>
      <c r="E5" s="6"/>
      <c r="F5" s="16">
        <f t="shared" ref="F5:I5" si="0">SUM(F6:F89)</f>
        <v>17520.230000000003</v>
      </c>
      <c r="G5" s="16">
        <f t="shared" si="0"/>
        <v>21973.893000000004</v>
      </c>
      <c r="H5" s="16">
        <f t="shared" si="0"/>
        <v>3924.9460000000004</v>
      </c>
      <c r="I5" s="16">
        <f t="shared" si="0"/>
        <v>17801.831999999999</v>
      </c>
      <c r="J5" s="9"/>
      <c r="K5" s="16">
        <f t="shared" ref="K5:Q5" si="1">SUM(K6:K89)</f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3504.0459999999985</v>
      </c>
      <c r="P5" s="16">
        <f t="shared" si="1"/>
        <v>20132.867800000007</v>
      </c>
      <c r="Q5" s="16">
        <f t="shared" si="1"/>
        <v>0</v>
      </c>
      <c r="R5" s="16"/>
      <c r="S5" s="10"/>
      <c r="T5" s="10"/>
      <c r="U5" s="16">
        <f>SUM(U6:U89)</f>
        <v>3274.5455999999999</v>
      </c>
      <c r="V5" s="16">
        <f>SUM(V6:V89)</f>
        <v>2962.9607999999998</v>
      </c>
      <c r="W5" s="16">
        <f>SUM(W6:W89)</f>
        <v>3155.3942000000002</v>
      </c>
      <c r="X5" s="16">
        <f>SUM(X6:X89)</f>
        <v>92</v>
      </c>
      <c r="Y5" s="10"/>
      <c r="Z5" s="16">
        <f>SUM(Z6:Z89)</f>
        <v>17580.483800000005</v>
      </c>
    </row>
    <row r="6" spans="1:26" ht="11.1" customHeight="1" outlineLevel="2" x14ac:dyDescent="0.2">
      <c r="A6" s="7" t="s">
        <v>8</v>
      </c>
      <c r="B6" s="7" t="s">
        <v>9</v>
      </c>
      <c r="C6" s="7"/>
      <c r="D6" s="8"/>
      <c r="E6" s="8"/>
      <c r="F6" s="8">
        <v>1.37</v>
      </c>
      <c r="G6" s="8">
        <v>-1.37</v>
      </c>
      <c r="H6" s="20"/>
      <c r="I6" s="20">
        <f>G6-H6</f>
        <v>-1.37</v>
      </c>
      <c r="J6" s="17">
        <v>0</v>
      </c>
      <c r="O6" s="2">
        <f>F6/5</f>
        <v>0.27400000000000002</v>
      </c>
      <c r="P6" s="18"/>
      <c r="Q6" s="18"/>
      <c r="S6" s="2">
        <f>(I6+P6)/O6</f>
        <v>-5</v>
      </c>
      <c r="T6" s="2">
        <f>I6/O6</f>
        <v>-5</v>
      </c>
      <c r="U6" s="2">
        <v>0</v>
      </c>
      <c r="V6" s="2">
        <v>0</v>
      </c>
      <c r="W6" s="2">
        <v>0</v>
      </c>
      <c r="Y6" s="26" t="s">
        <v>117</v>
      </c>
      <c r="Z6" s="2">
        <f>P6*J6</f>
        <v>0</v>
      </c>
    </row>
    <row r="7" spans="1:26" ht="11.1" customHeight="1" outlineLevel="2" x14ac:dyDescent="0.2">
      <c r="A7" s="7" t="s">
        <v>10</v>
      </c>
      <c r="B7" s="7" t="s">
        <v>9</v>
      </c>
      <c r="C7" s="28" t="str">
        <f>VLOOKUP(A7,[1]TDSheet!$A:$C,3,0)</f>
        <v>Окт</v>
      </c>
      <c r="D7" s="8">
        <v>63.106000000000002</v>
      </c>
      <c r="E7" s="8">
        <v>904.62800000000004</v>
      </c>
      <c r="F7" s="8">
        <v>339.85599999999999</v>
      </c>
      <c r="G7" s="8">
        <v>594.024</v>
      </c>
      <c r="H7" s="20">
        <f>VLOOKUP(A7,Спар!A:B,2,0)</f>
        <v>96.751999999999995</v>
      </c>
      <c r="I7" s="20">
        <f t="shared" ref="I7:I70" si="2">G7-H7</f>
        <v>497.27199999999999</v>
      </c>
      <c r="J7" s="17">
        <f>VLOOKUP(A7,[1]TDSheet!$A:$H,8,0)</f>
        <v>1</v>
      </c>
      <c r="O7" s="2">
        <f t="shared" ref="O7:O70" si="3">F7/5</f>
        <v>67.971199999999996</v>
      </c>
      <c r="P7" s="18">
        <f>12*O7-I7</f>
        <v>318.3823999999999</v>
      </c>
      <c r="Q7" s="18"/>
      <c r="S7" s="2">
        <f t="shared" ref="S7:S70" si="4">(I7+P7)/O7</f>
        <v>12</v>
      </c>
      <c r="T7" s="2">
        <f t="shared" ref="T7:T70" si="5">I7/O7</f>
        <v>7.3159220375688534</v>
      </c>
      <c r="U7" s="2">
        <f>VLOOKUP(A7,[1]TDSheet!$A:$U,21,0)</f>
        <v>100.53579999999999</v>
      </c>
      <c r="V7" s="2">
        <f>VLOOKUP(A7,[1]TDSheet!$A:$V,22,0)</f>
        <v>52.458600000000004</v>
      </c>
      <c r="W7" s="2">
        <f>VLOOKUP(A7,[1]TDSheet!$A:$M,13,0)</f>
        <v>100.15779999999999</v>
      </c>
      <c r="Z7" s="2">
        <f t="shared" ref="Z7:Z70" si="6">P7*J7</f>
        <v>318.3823999999999</v>
      </c>
    </row>
    <row r="8" spans="1:26" ht="11.1" customHeight="1" outlineLevel="2" x14ac:dyDescent="0.2">
      <c r="A8" s="7" t="s">
        <v>11</v>
      </c>
      <c r="B8" s="7" t="s">
        <v>9</v>
      </c>
      <c r="C8" s="7"/>
      <c r="D8" s="8">
        <v>42.685000000000002</v>
      </c>
      <c r="E8" s="8">
        <v>425.91399999999999</v>
      </c>
      <c r="F8" s="8">
        <v>122.82899999999999</v>
      </c>
      <c r="G8" s="8">
        <v>321.56599999999997</v>
      </c>
      <c r="H8" s="20"/>
      <c r="I8" s="20">
        <f t="shared" si="2"/>
        <v>321.56599999999997</v>
      </c>
      <c r="J8" s="17">
        <f>VLOOKUP(A8,[1]TDSheet!$A:$H,8,0)</f>
        <v>1</v>
      </c>
      <c r="O8" s="2">
        <f t="shared" si="3"/>
        <v>24.565799999999999</v>
      </c>
      <c r="P8" s="18"/>
      <c r="Q8" s="18"/>
      <c r="S8" s="2">
        <f t="shared" si="4"/>
        <v>13.089986892346269</v>
      </c>
      <c r="T8" s="2">
        <f t="shared" si="5"/>
        <v>13.089986892346269</v>
      </c>
      <c r="U8" s="2">
        <f>VLOOKUP(A8,[1]TDSheet!$A:$U,21,0)</f>
        <v>47.173000000000002</v>
      </c>
      <c r="V8" s="2">
        <f>VLOOKUP(A8,[1]TDSheet!$A:$V,22,0)</f>
        <v>28.086200000000002</v>
      </c>
      <c r="W8" s="2">
        <f>VLOOKUP(A8,[1]TDSheet!$A:$M,13,0)</f>
        <v>60.517999999999994</v>
      </c>
      <c r="Z8" s="2">
        <f t="shared" si="6"/>
        <v>0</v>
      </c>
    </row>
    <row r="9" spans="1:26" ht="11.1" customHeight="1" outlineLevel="2" x14ac:dyDescent="0.2">
      <c r="A9" s="7" t="s">
        <v>12</v>
      </c>
      <c r="B9" s="7" t="s">
        <v>9</v>
      </c>
      <c r="C9" s="7"/>
      <c r="D9" s="8">
        <v>239</v>
      </c>
      <c r="E9" s="8">
        <v>358.90300000000002</v>
      </c>
      <c r="F9" s="8">
        <v>458.57</v>
      </c>
      <c r="G9" s="8">
        <v>95.164000000000001</v>
      </c>
      <c r="H9" s="20"/>
      <c r="I9" s="20">
        <f t="shared" si="2"/>
        <v>95.164000000000001</v>
      </c>
      <c r="J9" s="17">
        <f>VLOOKUP(A9,[1]TDSheet!$A:$H,8,0)</f>
        <v>1</v>
      </c>
      <c r="O9" s="2">
        <f t="shared" si="3"/>
        <v>91.713999999999999</v>
      </c>
      <c r="P9" s="18">
        <f>8*O9-I9</f>
        <v>638.548</v>
      </c>
      <c r="Q9" s="18"/>
      <c r="S9" s="2">
        <f t="shared" si="4"/>
        <v>8</v>
      </c>
      <c r="T9" s="2">
        <f t="shared" si="5"/>
        <v>1.0376169396166344</v>
      </c>
      <c r="U9" s="2">
        <f>VLOOKUP(A9,[1]TDSheet!$A:$U,21,0)</f>
        <v>1.0954000000000002</v>
      </c>
      <c r="V9" s="2">
        <f>VLOOKUP(A9,[1]TDSheet!$A:$V,22,0)</f>
        <v>96.475200000000001</v>
      </c>
      <c r="W9" s="2">
        <f>VLOOKUP(A9,[1]TDSheet!$A:$M,13,0)</f>
        <v>9.9250000000000007</v>
      </c>
      <c r="Z9" s="2">
        <f t="shared" si="6"/>
        <v>638.548</v>
      </c>
    </row>
    <row r="10" spans="1:26" ht="11.1" customHeight="1" outlineLevel="2" x14ac:dyDescent="0.2">
      <c r="A10" s="7" t="s">
        <v>13</v>
      </c>
      <c r="B10" s="7" t="s">
        <v>9</v>
      </c>
      <c r="C10" s="7"/>
      <c r="D10" s="8">
        <v>199.834</v>
      </c>
      <c r="E10" s="8">
        <v>200.52099999999999</v>
      </c>
      <c r="F10" s="8">
        <v>289.52</v>
      </c>
      <c r="G10" s="8">
        <v>103.16500000000001</v>
      </c>
      <c r="H10" s="20"/>
      <c r="I10" s="20">
        <f t="shared" si="2"/>
        <v>103.16500000000001</v>
      </c>
      <c r="J10" s="17">
        <f>VLOOKUP(A10,[1]TDSheet!$A:$H,8,0)</f>
        <v>1</v>
      </c>
      <c r="O10" s="2">
        <f t="shared" si="3"/>
        <v>57.903999999999996</v>
      </c>
      <c r="P10" s="18">
        <f>9*O10-I10</f>
        <v>417.97099999999995</v>
      </c>
      <c r="Q10" s="18"/>
      <c r="S10" s="2">
        <f t="shared" si="4"/>
        <v>9</v>
      </c>
      <c r="T10" s="2">
        <f t="shared" si="5"/>
        <v>1.7816558441558443</v>
      </c>
      <c r="U10" s="2">
        <f>VLOOKUP(A10,[1]TDSheet!$A:$U,21,0)</f>
        <v>1.0131999999999999</v>
      </c>
      <c r="V10" s="2">
        <f>VLOOKUP(A10,[1]TDSheet!$A:$V,22,0)</f>
        <v>66.830799999999996</v>
      </c>
      <c r="W10" s="2">
        <f>VLOOKUP(A10,[1]TDSheet!$A:$M,13,0)</f>
        <v>18.636199999999999</v>
      </c>
      <c r="Z10" s="2">
        <f t="shared" si="6"/>
        <v>417.97099999999995</v>
      </c>
    </row>
    <row r="11" spans="1:26" ht="11.1" customHeight="1" outlineLevel="2" x14ac:dyDescent="0.2">
      <c r="A11" s="7" t="s">
        <v>23</v>
      </c>
      <c r="B11" s="7" t="s">
        <v>24</v>
      </c>
      <c r="C11" s="7"/>
      <c r="D11" s="8">
        <v>69</v>
      </c>
      <c r="E11" s="8">
        <v>24</v>
      </c>
      <c r="F11" s="8">
        <v>26</v>
      </c>
      <c r="G11" s="8">
        <v>64</v>
      </c>
      <c r="H11" s="20"/>
      <c r="I11" s="20">
        <f t="shared" si="2"/>
        <v>64</v>
      </c>
      <c r="J11" s="17">
        <f>VLOOKUP(A11,[1]TDSheet!$A:$H,8,0)</f>
        <v>0.35</v>
      </c>
      <c r="O11" s="2">
        <f t="shared" si="3"/>
        <v>5.2</v>
      </c>
      <c r="P11" s="18"/>
      <c r="Q11" s="18"/>
      <c r="S11" s="2">
        <f t="shared" si="4"/>
        <v>12.307692307692307</v>
      </c>
      <c r="T11" s="2">
        <f t="shared" si="5"/>
        <v>12.307692307692307</v>
      </c>
      <c r="U11" s="2">
        <f>VLOOKUP(A11,[1]TDSheet!$A:$U,21,0)</f>
        <v>7.4</v>
      </c>
      <c r="V11" s="2">
        <f>VLOOKUP(A11,[1]TDSheet!$A:$V,22,0)</f>
        <v>7.8</v>
      </c>
      <c r="W11" s="2">
        <f>VLOOKUP(A11,[1]TDSheet!$A:$M,13,0)</f>
        <v>3.8</v>
      </c>
      <c r="Z11" s="2">
        <f t="shared" si="6"/>
        <v>0</v>
      </c>
    </row>
    <row r="12" spans="1:26" ht="11.1" customHeight="1" outlineLevel="2" x14ac:dyDescent="0.2">
      <c r="A12" s="7" t="s">
        <v>25</v>
      </c>
      <c r="B12" s="7" t="s">
        <v>24</v>
      </c>
      <c r="C12" s="7"/>
      <c r="D12" s="8">
        <v>120</v>
      </c>
      <c r="E12" s="8">
        <v>390</v>
      </c>
      <c r="F12" s="8">
        <v>244</v>
      </c>
      <c r="G12" s="8">
        <v>238</v>
      </c>
      <c r="H12" s="20"/>
      <c r="I12" s="20">
        <f t="shared" si="2"/>
        <v>238</v>
      </c>
      <c r="J12" s="17">
        <f>VLOOKUP(A12,[1]TDSheet!$A:$H,8,0)</f>
        <v>0.45</v>
      </c>
      <c r="O12" s="2">
        <f t="shared" si="3"/>
        <v>48.8</v>
      </c>
      <c r="P12" s="18">
        <f t="shared" ref="P12:P13" si="7">12*O12-I12</f>
        <v>347.59999999999991</v>
      </c>
      <c r="Q12" s="18"/>
      <c r="S12" s="2">
        <f t="shared" si="4"/>
        <v>11.999999999999998</v>
      </c>
      <c r="T12" s="2">
        <f t="shared" si="5"/>
        <v>4.8770491803278695</v>
      </c>
      <c r="U12" s="2">
        <f>VLOOKUP(A12,[1]TDSheet!$A:$U,21,0)</f>
        <v>29.4754</v>
      </c>
      <c r="V12" s="2">
        <f>VLOOKUP(A12,[1]TDSheet!$A:$V,22,0)</f>
        <v>36.799999999999997</v>
      </c>
      <c r="W12" s="2">
        <f>VLOOKUP(A12,[1]TDSheet!$A:$M,13,0)</f>
        <v>39.4</v>
      </c>
      <c r="Z12" s="2">
        <f t="shared" si="6"/>
        <v>156.41999999999996</v>
      </c>
    </row>
    <row r="13" spans="1:26" ht="21.95" customHeight="1" outlineLevel="2" x14ac:dyDescent="0.2">
      <c r="A13" s="7" t="s">
        <v>26</v>
      </c>
      <c r="B13" s="7" t="s">
        <v>24</v>
      </c>
      <c r="C13" s="7"/>
      <c r="D13" s="8">
        <v>112</v>
      </c>
      <c r="E13" s="8">
        <v>324</v>
      </c>
      <c r="F13" s="8">
        <v>195</v>
      </c>
      <c r="G13" s="8">
        <v>226</v>
      </c>
      <c r="H13" s="20"/>
      <c r="I13" s="20">
        <f t="shared" si="2"/>
        <v>226</v>
      </c>
      <c r="J13" s="17">
        <f>VLOOKUP(A13,[1]TDSheet!$A:$H,8,0)</f>
        <v>0.45</v>
      </c>
      <c r="O13" s="2">
        <f t="shared" si="3"/>
        <v>39</v>
      </c>
      <c r="P13" s="18">
        <f t="shared" si="7"/>
        <v>242</v>
      </c>
      <c r="Q13" s="18"/>
      <c r="S13" s="2">
        <f t="shared" si="4"/>
        <v>12</v>
      </c>
      <c r="T13" s="2">
        <f t="shared" si="5"/>
        <v>5.7948717948717947</v>
      </c>
      <c r="U13" s="2">
        <f>VLOOKUP(A13,[1]TDSheet!$A:$U,21,0)</f>
        <v>29.2</v>
      </c>
      <c r="V13" s="2">
        <f>VLOOKUP(A13,[1]TDSheet!$A:$V,22,0)</f>
        <v>38.071399999999997</v>
      </c>
      <c r="W13" s="2">
        <f>VLOOKUP(A13,[1]TDSheet!$A:$M,13,0)</f>
        <v>34.200000000000003</v>
      </c>
      <c r="Z13" s="2">
        <f t="shared" si="6"/>
        <v>108.9</v>
      </c>
    </row>
    <row r="14" spans="1:26" ht="11.1" customHeight="1" outlineLevel="2" x14ac:dyDescent="0.2">
      <c r="A14" s="7" t="s">
        <v>27</v>
      </c>
      <c r="B14" s="7" t="s">
        <v>24</v>
      </c>
      <c r="C14" s="7"/>
      <c r="D14" s="8">
        <v>69</v>
      </c>
      <c r="E14" s="8"/>
      <c r="F14" s="8">
        <v>10</v>
      </c>
      <c r="G14" s="8">
        <v>59</v>
      </c>
      <c r="H14" s="20"/>
      <c r="I14" s="20">
        <f t="shared" si="2"/>
        <v>59</v>
      </c>
      <c r="J14" s="17">
        <f>VLOOKUP(A14,[1]TDSheet!$A:$H,8,0)</f>
        <v>0.35</v>
      </c>
      <c r="O14" s="2">
        <f t="shared" si="3"/>
        <v>2</v>
      </c>
      <c r="P14" s="18"/>
      <c r="Q14" s="18"/>
      <c r="S14" s="2">
        <f t="shared" si="4"/>
        <v>29.5</v>
      </c>
      <c r="T14" s="2">
        <f t="shared" si="5"/>
        <v>29.5</v>
      </c>
      <c r="U14" s="2">
        <f>VLOOKUP(A14,[1]TDSheet!$A:$U,21,0)</f>
        <v>5.6</v>
      </c>
      <c r="V14" s="2">
        <f>VLOOKUP(A14,[1]TDSheet!$A:$V,22,0)</f>
        <v>3</v>
      </c>
      <c r="W14" s="2">
        <f>VLOOKUP(A14,[1]TDSheet!$A:$M,13,0)</f>
        <v>1</v>
      </c>
      <c r="Z14" s="2">
        <f t="shared" si="6"/>
        <v>0</v>
      </c>
    </row>
    <row r="15" spans="1:26" ht="11.1" customHeight="1" outlineLevel="2" x14ac:dyDescent="0.2">
      <c r="A15" s="7" t="s">
        <v>70</v>
      </c>
      <c r="B15" s="7" t="s">
        <v>24</v>
      </c>
      <c r="C15" s="7"/>
      <c r="D15" s="8"/>
      <c r="E15" s="8">
        <v>225</v>
      </c>
      <c r="F15" s="8"/>
      <c r="G15" s="8">
        <v>225</v>
      </c>
      <c r="H15" s="20">
        <f>VLOOKUP(A15,Спар!A:B,2,0)</f>
        <v>225</v>
      </c>
      <c r="I15" s="20">
        <f t="shared" si="2"/>
        <v>0</v>
      </c>
      <c r="J15" s="17">
        <v>0</v>
      </c>
      <c r="O15" s="2">
        <f t="shared" si="3"/>
        <v>0</v>
      </c>
      <c r="P15" s="18"/>
      <c r="Q15" s="18"/>
      <c r="S15" s="2" t="e">
        <f t="shared" si="4"/>
        <v>#DIV/0!</v>
      </c>
      <c r="T15" s="2" t="e">
        <f t="shared" si="5"/>
        <v>#DIV/0!</v>
      </c>
      <c r="U15" s="2">
        <v>0</v>
      </c>
      <c r="V15" s="2">
        <v>0</v>
      </c>
      <c r="W15" s="2">
        <v>0</v>
      </c>
      <c r="Z15" s="2">
        <f t="shared" si="6"/>
        <v>0</v>
      </c>
    </row>
    <row r="16" spans="1:26" ht="11.1" customHeight="1" outlineLevel="2" x14ac:dyDescent="0.2">
      <c r="A16" s="7" t="s">
        <v>71</v>
      </c>
      <c r="B16" s="7" t="s">
        <v>24</v>
      </c>
      <c r="C16" s="7"/>
      <c r="D16" s="8"/>
      <c r="E16" s="8">
        <v>204</v>
      </c>
      <c r="F16" s="8"/>
      <c r="G16" s="8">
        <v>204</v>
      </c>
      <c r="H16" s="20">
        <f>VLOOKUP(A16,Спар!A:B,2,0)</f>
        <v>204</v>
      </c>
      <c r="I16" s="20">
        <f t="shared" si="2"/>
        <v>0</v>
      </c>
      <c r="J16" s="17">
        <v>0</v>
      </c>
      <c r="O16" s="2">
        <f t="shared" si="3"/>
        <v>0</v>
      </c>
      <c r="P16" s="18"/>
      <c r="Q16" s="18"/>
      <c r="S16" s="2" t="e">
        <f t="shared" si="4"/>
        <v>#DIV/0!</v>
      </c>
      <c r="T16" s="2" t="e">
        <f t="shared" si="5"/>
        <v>#DIV/0!</v>
      </c>
      <c r="U16" s="2">
        <v>0</v>
      </c>
      <c r="V16" s="2">
        <v>0</v>
      </c>
      <c r="W16" s="2">
        <v>0</v>
      </c>
      <c r="Z16" s="2">
        <f t="shared" si="6"/>
        <v>0</v>
      </c>
    </row>
    <row r="17" spans="1:26" ht="21.95" customHeight="1" outlineLevel="2" x14ac:dyDescent="0.2">
      <c r="A17" s="7" t="s">
        <v>72</v>
      </c>
      <c r="B17" s="7" t="s">
        <v>24</v>
      </c>
      <c r="C17" s="7"/>
      <c r="D17" s="8"/>
      <c r="E17" s="8">
        <v>150</v>
      </c>
      <c r="F17" s="8"/>
      <c r="G17" s="8">
        <v>150</v>
      </c>
      <c r="H17" s="20">
        <f>VLOOKUP(A17,Спар!A:B,2,0)</f>
        <v>150</v>
      </c>
      <c r="I17" s="20">
        <f t="shared" si="2"/>
        <v>0</v>
      </c>
      <c r="J17" s="17">
        <v>0</v>
      </c>
      <c r="O17" s="2">
        <f t="shared" si="3"/>
        <v>0</v>
      </c>
      <c r="P17" s="18"/>
      <c r="Q17" s="18"/>
      <c r="S17" s="2" t="e">
        <f t="shared" si="4"/>
        <v>#DIV/0!</v>
      </c>
      <c r="T17" s="2" t="e">
        <f t="shared" si="5"/>
        <v>#DIV/0!</v>
      </c>
      <c r="U17" s="2">
        <v>0</v>
      </c>
      <c r="V17" s="2">
        <v>0</v>
      </c>
      <c r="W17" s="2">
        <v>0</v>
      </c>
      <c r="Z17" s="2">
        <f t="shared" si="6"/>
        <v>0</v>
      </c>
    </row>
    <row r="18" spans="1:26" ht="11.1" customHeight="1" outlineLevel="2" x14ac:dyDescent="0.2">
      <c r="A18" s="7" t="s">
        <v>73</v>
      </c>
      <c r="B18" s="7" t="s">
        <v>24</v>
      </c>
      <c r="C18" s="7"/>
      <c r="D18" s="8"/>
      <c r="E18" s="8">
        <v>204</v>
      </c>
      <c r="F18" s="8"/>
      <c r="G18" s="8">
        <v>204</v>
      </c>
      <c r="H18" s="20">
        <f>VLOOKUP(A18,Спар!A:B,2,0)</f>
        <v>204</v>
      </c>
      <c r="I18" s="20">
        <f t="shared" si="2"/>
        <v>0</v>
      </c>
      <c r="J18" s="17">
        <v>0</v>
      </c>
      <c r="O18" s="2">
        <f t="shared" si="3"/>
        <v>0</v>
      </c>
      <c r="P18" s="18"/>
      <c r="Q18" s="18"/>
      <c r="S18" s="2" t="e">
        <f t="shared" si="4"/>
        <v>#DIV/0!</v>
      </c>
      <c r="T18" s="2" t="e">
        <f t="shared" si="5"/>
        <v>#DIV/0!</v>
      </c>
      <c r="U18" s="2">
        <v>0</v>
      </c>
      <c r="V18" s="2">
        <v>0</v>
      </c>
      <c r="W18" s="2">
        <v>0</v>
      </c>
      <c r="Z18" s="2">
        <f t="shared" si="6"/>
        <v>0</v>
      </c>
    </row>
    <row r="19" spans="1:26" ht="11.1" customHeight="1" outlineLevel="2" x14ac:dyDescent="0.2">
      <c r="A19" s="7" t="s">
        <v>74</v>
      </c>
      <c r="B19" s="7" t="s">
        <v>24</v>
      </c>
      <c r="C19" s="7"/>
      <c r="D19" s="8">
        <v>148</v>
      </c>
      <c r="E19" s="8">
        <v>555</v>
      </c>
      <c r="F19" s="8">
        <v>154</v>
      </c>
      <c r="G19" s="8">
        <v>521</v>
      </c>
      <c r="H19" s="20">
        <f>VLOOKUP(A19,Спар!A:B,2,0)</f>
        <v>225</v>
      </c>
      <c r="I19" s="20">
        <f t="shared" si="2"/>
        <v>296</v>
      </c>
      <c r="J19" s="17">
        <f>VLOOKUP(A19,[1]TDSheet!$A:$H,8,0)</f>
        <v>0.17</v>
      </c>
      <c r="O19" s="2">
        <f t="shared" si="3"/>
        <v>30.8</v>
      </c>
      <c r="P19" s="18">
        <f t="shared" ref="P19:P40" si="8">12*O19-I19</f>
        <v>73.600000000000023</v>
      </c>
      <c r="Q19" s="18"/>
      <c r="S19" s="2">
        <f t="shared" si="4"/>
        <v>12</v>
      </c>
      <c r="T19" s="2">
        <f t="shared" si="5"/>
        <v>9.6103896103896105</v>
      </c>
      <c r="U19" s="2">
        <f>VLOOKUP(A19,[1]TDSheet!$A:$U,21,0)</f>
        <v>27.6</v>
      </c>
      <c r="V19" s="2">
        <f>VLOOKUP(A19,[1]TDSheet!$A:$V,22,0)</f>
        <v>30.6</v>
      </c>
      <c r="W19" s="2">
        <f>VLOOKUP(A19,[1]TDSheet!$A:$M,13,0)</f>
        <v>35.6</v>
      </c>
      <c r="Z19" s="2">
        <f t="shared" si="6"/>
        <v>12.512000000000004</v>
      </c>
    </row>
    <row r="20" spans="1:26" ht="11.1" customHeight="1" outlineLevel="2" x14ac:dyDescent="0.2">
      <c r="A20" s="7" t="s">
        <v>75</v>
      </c>
      <c r="B20" s="7" t="s">
        <v>24</v>
      </c>
      <c r="C20" s="7"/>
      <c r="D20" s="8">
        <v>107</v>
      </c>
      <c r="E20" s="8">
        <v>132</v>
      </c>
      <c r="F20" s="8">
        <v>118</v>
      </c>
      <c r="G20" s="8">
        <v>99</v>
      </c>
      <c r="H20" s="20"/>
      <c r="I20" s="20">
        <f t="shared" si="2"/>
        <v>99</v>
      </c>
      <c r="J20" s="17">
        <f>VLOOKUP(A20,[1]TDSheet!$A:$H,8,0)</f>
        <v>0.42</v>
      </c>
      <c r="O20" s="2">
        <f t="shared" si="3"/>
        <v>23.6</v>
      </c>
      <c r="P20" s="18">
        <f>11*O20-I20</f>
        <v>160.60000000000002</v>
      </c>
      <c r="Q20" s="18"/>
      <c r="S20" s="2">
        <f t="shared" si="4"/>
        <v>11</v>
      </c>
      <c r="T20" s="2">
        <f t="shared" si="5"/>
        <v>4.1949152542372881</v>
      </c>
      <c r="U20" s="2">
        <f>VLOOKUP(A20,[1]TDSheet!$A:$U,21,0)</f>
        <v>19</v>
      </c>
      <c r="V20" s="2">
        <f>VLOOKUP(A20,[1]TDSheet!$A:$V,22,0)</f>
        <v>32.6</v>
      </c>
      <c r="W20" s="2">
        <f>VLOOKUP(A20,[1]TDSheet!$A:$M,13,0)</f>
        <v>17.2</v>
      </c>
      <c r="Z20" s="2">
        <f t="shared" si="6"/>
        <v>67.452000000000012</v>
      </c>
    </row>
    <row r="21" spans="1:26" ht="11.1" customHeight="1" outlineLevel="2" x14ac:dyDescent="0.2">
      <c r="A21" s="7" t="s">
        <v>114</v>
      </c>
      <c r="B21" s="7" t="s">
        <v>24</v>
      </c>
      <c r="C21" s="7"/>
      <c r="D21" s="8"/>
      <c r="E21" s="8"/>
      <c r="F21" s="8"/>
      <c r="G21" s="8"/>
      <c r="H21" s="20"/>
      <c r="I21" s="22">
        <f>G21-H21+I88+I91</f>
        <v>-2</v>
      </c>
      <c r="J21" s="17">
        <f>VLOOKUP(A21,[1]TDSheet!$A:$H,8,0)</f>
        <v>0.42</v>
      </c>
      <c r="O21" s="2">
        <f t="shared" si="3"/>
        <v>0</v>
      </c>
      <c r="P21" s="29">
        <v>100</v>
      </c>
      <c r="Q21" s="18"/>
      <c r="S21" s="2" t="e">
        <f t="shared" si="4"/>
        <v>#DIV/0!</v>
      </c>
      <c r="T21" s="2" t="e">
        <f t="shared" si="5"/>
        <v>#DIV/0!</v>
      </c>
      <c r="U21" s="2">
        <f>VLOOKUP(A21,[1]TDSheet!$A:$U,21,0)</f>
        <v>19.8</v>
      </c>
      <c r="V21" s="2">
        <f>VLOOKUP(A21,[1]TDSheet!$A:$V,22,0)</f>
        <v>29.4</v>
      </c>
      <c r="W21" s="2">
        <f>VLOOKUP(A21,[1]TDSheet!$A:$M,13,0)</f>
        <v>7</v>
      </c>
      <c r="Z21" s="2">
        <f t="shared" si="6"/>
        <v>42</v>
      </c>
    </row>
    <row r="22" spans="1:26" ht="11.1" customHeight="1" outlineLevel="2" x14ac:dyDescent="0.2">
      <c r="A22" s="7" t="s">
        <v>37</v>
      </c>
      <c r="B22" s="7" t="s">
        <v>9</v>
      </c>
      <c r="C22" s="28" t="str">
        <f>VLOOKUP(A22,[1]TDSheet!$A:$C,3,0)</f>
        <v>Окт</v>
      </c>
      <c r="D22" s="8">
        <v>191.71299999999999</v>
      </c>
      <c r="E22" s="8">
        <v>747.93299999999999</v>
      </c>
      <c r="F22" s="8">
        <v>260.142</v>
      </c>
      <c r="G22" s="8">
        <v>589.87099999999998</v>
      </c>
      <c r="H22" s="20"/>
      <c r="I22" s="20">
        <f t="shared" si="2"/>
        <v>589.87099999999998</v>
      </c>
      <c r="J22" s="17">
        <f>VLOOKUP(A22,[1]TDSheet!$A:$H,8,0)</f>
        <v>1</v>
      </c>
      <c r="O22" s="2">
        <f t="shared" si="3"/>
        <v>52.028399999999998</v>
      </c>
      <c r="P22" s="18">
        <f t="shared" si="8"/>
        <v>34.469799999999964</v>
      </c>
      <c r="Q22" s="18"/>
      <c r="S22" s="2">
        <f t="shared" si="4"/>
        <v>12</v>
      </c>
      <c r="T22" s="2">
        <f t="shared" si="5"/>
        <v>11.337481068032075</v>
      </c>
      <c r="U22" s="2">
        <f>VLOOKUP(A22,[1]TDSheet!$A:$U,21,0)</f>
        <v>93.6892</v>
      </c>
      <c r="V22" s="2">
        <f>VLOOKUP(A22,[1]TDSheet!$A:$V,22,0)</f>
        <v>55.631799999999998</v>
      </c>
      <c r="W22" s="2">
        <f>VLOOKUP(A22,[1]TDSheet!$A:$M,13,0)</f>
        <v>91.933599999999998</v>
      </c>
      <c r="Z22" s="2">
        <f t="shared" si="6"/>
        <v>34.469799999999964</v>
      </c>
    </row>
    <row r="23" spans="1:26" ht="11.1" customHeight="1" outlineLevel="2" x14ac:dyDescent="0.2">
      <c r="A23" s="7" t="s">
        <v>38</v>
      </c>
      <c r="B23" s="7" t="s">
        <v>9</v>
      </c>
      <c r="C23" s="7"/>
      <c r="D23" s="8">
        <v>330.47</v>
      </c>
      <c r="E23" s="8">
        <v>1820.4839999999999</v>
      </c>
      <c r="F23" s="8">
        <v>1157.2560000000001</v>
      </c>
      <c r="G23" s="8">
        <v>848.505</v>
      </c>
      <c r="H23" s="20"/>
      <c r="I23" s="20">
        <f t="shared" si="2"/>
        <v>848.505</v>
      </c>
      <c r="J23" s="17">
        <f>VLOOKUP(A23,[1]TDSheet!$A:$H,8,0)</f>
        <v>1</v>
      </c>
      <c r="O23" s="2">
        <f t="shared" si="3"/>
        <v>231.45120000000003</v>
      </c>
      <c r="P23" s="18">
        <f>11*O23-I23</f>
        <v>1697.4582</v>
      </c>
      <c r="Q23" s="18"/>
      <c r="S23" s="2">
        <f t="shared" si="4"/>
        <v>11</v>
      </c>
      <c r="T23" s="2">
        <f t="shared" si="5"/>
        <v>3.6660211742259272</v>
      </c>
      <c r="U23" s="2">
        <f>VLOOKUP(A23,[1]TDSheet!$A:$U,21,0)</f>
        <v>124.92639999999999</v>
      </c>
      <c r="V23" s="2">
        <f>VLOOKUP(A23,[1]TDSheet!$A:$V,22,0)</f>
        <v>136.15820000000002</v>
      </c>
      <c r="W23" s="2">
        <f>VLOOKUP(A23,[1]TDSheet!$A:$M,13,0)</f>
        <v>147.81</v>
      </c>
      <c r="Z23" s="2">
        <f t="shared" si="6"/>
        <v>1697.4582</v>
      </c>
    </row>
    <row r="24" spans="1:26" ht="11.1" customHeight="1" outlineLevel="2" x14ac:dyDescent="0.2">
      <c r="A24" s="7" t="s">
        <v>39</v>
      </c>
      <c r="B24" s="7" t="s">
        <v>9</v>
      </c>
      <c r="C24" s="7"/>
      <c r="D24" s="8">
        <v>122.351</v>
      </c>
      <c r="E24" s="8">
        <v>26.390999999999998</v>
      </c>
      <c r="F24" s="8">
        <v>89.572000000000003</v>
      </c>
      <c r="G24" s="8">
        <v>55.643999999999998</v>
      </c>
      <c r="H24" s="20"/>
      <c r="I24" s="20">
        <f t="shared" si="2"/>
        <v>55.643999999999998</v>
      </c>
      <c r="J24" s="17">
        <f>VLOOKUP(A24,[1]TDSheet!$A:$H,8,0)</f>
        <v>1</v>
      </c>
      <c r="O24" s="2">
        <f t="shared" si="3"/>
        <v>17.914400000000001</v>
      </c>
      <c r="P24" s="18">
        <f>10*O24-I24</f>
        <v>123.5</v>
      </c>
      <c r="Q24" s="18"/>
      <c r="S24" s="2">
        <f t="shared" si="4"/>
        <v>10</v>
      </c>
      <c r="T24" s="2">
        <f t="shared" si="5"/>
        <v>3.106104586254633</v>
      </c>
      <c r="U24" s="2">
        <f>VLOOKUP(A24,[1]TDSheet!$A:$U,21,0)</f>
        <v>9.8719999999999999</v>
      </c>
      <c r="V24" s="2">
        <f>VLOOKUP(A24,[1]TDSheet!$A:$V,22,0)</f>
        <v>12.3284</v>
      </c>
      <c r="W24" s="2">
        <f>VLOOKUP(A24,[1]TDSheet!$A:$M,13,0)</f>
        <v>9.5096000000000007</v>
      </c>
      <c r="Z24" s="2">
        <f t="shared" si="6"/>
        <v>123.5</v>
      </c>
    </row>
    <row r="25" spans="1:26" ht="11.1" customHeight="1" outlineLevel="2" x14ac:dyDescent="0.2">
      <c r="A25" s="7" t="s">
        <v>40</v>
      </c>
      <c r="B25" s="7" t="s">
        <v>9</v>
      </c>
      <c r="C25" s="28" t="str">
        <f>VLOOKUP(A25,[1]TDSheet!$A:$C,3,0)</f>
        <v>Окт</v>
      </c>
      <c r="D25" s="8">
        <v>796.87900000000002</v>
      </c>
      <c r="E25" s="8">
        <v>1007.9450000000001</v>
      </c>
      <c r="F25" s="8">
        <v>769.14400000000001</v>
      </c>
      <c r="G25" s="8">
        <v>908.03899999999999</v>
      </c>
      <c r="H25" s="20"/>
      <c r="I25" s="20">
        <f t="shared" si="2"/>
        <v>908.03899999999999</v>
      </c>
      <c r="J25" s="17">
        <f>VLOOKUP(A25,[1]TDSheet!$A:$H,8,0)</f>
        <v>1</v>
      </c>
      <c r="O25" s="2">
        <f t="shared" si="3"/>
        <v>153.8288</v>
      </c>
      <c r="P25" s="18">
        <f t="shared" si="8"/>
        <v>937.90660000000003</v>
      </c>
      <c r="Q25" s="18"/>
      <c r="S25" s="2">
        <f t="shared" si="4"/>
        <v>12</v>
      </c>
      <c r="T25" s="2">
        <f t="shared" si="5"/>
        <v>5.9029193493026009</v>
      </c>
      <c r="U25" s="2">
        <f>VLOOKUP(A25,[1]TDSheet!$A:$U,21,0)</f>
        <v>106.73499999999999</v>
      </c>
      <c r="V25" s="2">
        <f>VLOOKUP(A25,[1]TDSheet!$A:$V,22,0)</f>
        <v>136.69319999999999</v>
      </c>
      <c r="W25" s="2">
        <f>VLOOKUP(A25,[1]TDSheet!$A:$M,13,0)</f>
        <v>136.5376</v>
      </c>
      <c r="Z25" s="2">
        <f t="shared" si="6"/>
        <v>937.90660000000003</v>
      </c>
    </row>
    <row r="26" spans="1:26" ht="11.1" customHeight="1" outlineLevel="2" x14ac:dyDescent="0.2">
      <c r="A26" s="7" t="s">
        <v>41</v>
      </c>
      <c r="B26" s="7" t="s">
        <v>9</v>
      </c>
      <c r="C26" s="7"/>
      <c r="D26" s="8">
        <v>1177.7360000000001</v>
      </c>
      <c r="E26" s="8">
        <v>3721.36</v>
      </c>
      <c r="F26" s="8">
        <v>2500.8870000000002</v>
      </c>
      <c r="G26" s="8">
        <v>2162.1570000000002</v>
      </c>
      <c r="H26" s="20"/>
      <c r="I26" s="20">
        <f t="shared" si="2"/>
        <v>2162.1570000000002</v>
      </c>
      <c r="J26" s="17">
        <f>VLOOKUP(A26,[1]TDSheet!$A:$H,8,0)</f>
        <v>1</v>
      </c>
      <c r="O26" s="2">
        <f t="shared" si="3"/>
        <v>500.17740000000003</v>
      </c>
      <c r="P26" s="18">
        <f>11*O26-I26</f>
        <v>3339.7943999999998</v>
      </c>
      <c r="Q26" s="18"/>
      <c r="S26" s="2">
        <f t="shared" si="4"/>
        <v>10.999999999999998</v>
      </c>
      <c r="T26" s="2">
        <f t="shared" si="5"/>
        <v>4.3227802775575226</v>
      </c>
      <c r="U26" s="2">
        <f>VLOOKUP(A26,[1]TDSheet!$A:$U,21,0)</f>
        <v>306.50799999999998</v>
      </c>
      <c r="V26" s="2">
        <f>VLOOKUP(A26,[1]TDSheet!$A:$V,22,0)</f>
        <v>314.56599999999997</v>
      </c>
      <c r="W26" s="2">
        <f>VLOOKUP(A26,[1]TDSheet!$A:$M,13,0)</f>
        <v>364.64479999999998</v>
      </c>
      <c r="Z26" s="2">
        <f t="shared" si="6"/>
        <v>3339.7943999999998</v>
      </c>
    </row>
    <row r="27" spans="1:26" ht="21.95" customHeight="1" outlineLevel="2" x14ac:dyDescent="0.2">
      <c r="A27" s="7" t="s">
        <v>42</v>
      </c>
      <c r="B27" s="7" t="s">
        <v>9</v>
      </c>
      <c r="C27" s="28" t="str">
        <f>VLOOKUP(A27,[1]TDSheet!$A:$C,3,0)</f>
        <v>Окт</v>
      </c>
      <c r="D27" s="8">
        <v>121.87</v>
      </c>
      <c r="E27" s="8">
        <v>374.34</v>
      </c>
      <c r="F27" s="8">
        <v>306.99799999999999</v>
      </c>
      <c r="G27" s="8">
        <v>160.93600000000001</v>
      </c>
      <c r="H27" s="20">
        <f>VLOOKUP(A27,Спар!A:B,2,0)</f>
        <v>63.48</v>
      </c>
      <c r="I27" s="20">
        <f t="shared" si="2"/>
        <v>97.456000000000017</v>
      </c>
      <c r="J27" s="17">
        <f>VLOOKUP(A27,[1]TDSheet!$A:$H,8,0)</f>
        <v>1</v>
      </c>
      <c r="O27" s="2">
        <f t="shared" si="3"/>
        <v>61.3996</v>
      </c>
      <c r="P27" s="18">
        <f>9*O27-I27</f>
        <v>455.1404</v>
      </c>
      <c r="Q27" s="18"/>
      <c r="S27" s="2">
        <f t="shared" si="4"/>
        <v>9</v>
      </c>
      <c r="T27" s="2">
        <f t="shared" si="5"/>
        <v>1.5872416106945324</v>
      </c>
      <c r="U27" s="2">
        <f>VLOOKUP(A27,[1]TDSheet!$A:$U,21,0)</f>
        <v>44.944000000000003</v>
      </c>
      <c r="V27" s="2">
        <f>VLOOKUP(A27,[1]TDSheet!$A:$V,22,0)</f>
        <v>37.206800000000001</v>
      </c>
      <c r="W27" s="2">
        <f>VLOOKUP(A27,[1]TDSheet!$A:$M,13,0)</f>
        <v>32.555799999999998</v>
      </c>
      <c r="Z27" s="2">
        <f t="shared" si="6"/>
        <v>455.1404</v>
      </c>
    </row>
    <row r="28" spans="1:26" ht="11.1" customHeight="1" outlineLevel="2" x14ac:dyDescent="0.2">
      <c r="A28" s="7" t="s">
        <v>43</v>
      </c>
      <c r="B28" s="7" t="s">
        <v>9</v>
      </c>
      <c r="C28" s="28" t="str">
        <f>VLOOKUP(A28,[1]TDSheet!$A:$C,3,0)</f>
        <v>Окт</v>
      </c>
      <c r="D28" s="8">
        <v>235.202</v>
      </c>
      <c r="E28" s="8">
        <v>473.38200000000001</v>
      </c>
      <c r="F28" s="8">
        <v>453.61500000000001</v>
      </c>
      <c r="G28" s="8">
        <v>196.77</v>
      </c>
      <c r="H28" s="20"/>
      <c r="I28" s="22">
        <f>G28-H28+I89</f>
        <v>-3.3179999999999836</v>
      </c>
      <c r="J28" s="17">
        <f>VLOOKUP(A28,[1]TDSheet!$A:$H,8,0)</f>
        <v>1</v>
      </c>
      <c r="O28" s="2">
        <f t="shared" si="3"/>
        <v>90.722999999999999</v>
      </c>
      <c r="P28" s="18">
        <f>7*O28-I28</f>
        <v>638.37900000000002</v>
      </c>
      <c r="Q28" s="18"/>
      <c r="S28" s="2">
        <f t="shared" si="4"/>
        <v>7.0000000000000009</v>
      </c>
      <c r="T28" s="2">
        <f t="shared" si="5"/>
        <v>-3.6572864653946449E-2</v>
      </c>
      <c r="U28" s="2">
        <f>VLOOKUP(A28,[1]TDSheet!$A:$U,21,0)</f>
        <v>93.424199999999999</v>
      </c>
      <c r="V28" s="2">
        <f>VLOOKUP(A28,[1]TDSheet!$A:$V,22,0)</f>
        <v>87.988599999999991</v>
      </c>
      <c r="W28" s="2">
        <f>VLOOKUP(A28,[1]TDSheet!$A:$M,13,0)</f>
        <v>51.553200000000004</v>
      </c>
      <c r="Z28" s="2">
        <f t="shared" si="6"/>
        <v>638.37900000000002</v>
      </c>
    </row>
    <row r="29" spans="1:26" ht="21.95" customHeight="1" outlineLevel="2" x14ac:dyDescent="0.2">
      <c r="A29" s="7" t="s">
        <v>44</v>
      </c>
      <c r="B29" s="7" t="s">
        <v>9</v>
      </c>
      <c r="C29" s="7"/>
      <c r="D29" s="8">
        <v>947.15800000000002</v>
      </c>
      <c r="E29" s="8">
        <v>2525.5300000000002</v>
      </c>
      <c r="F29" s="8">
        <v>1201.127</v>
      </c>
      <c r="G29" s="8">
        <v>2098.6959999999999</v>
      </c>
      <c r="H29" s="20"/>
      <c r="I29" s="20">
        <f t="shared" si="2"/>
        <v>2098.6959999999999</v>
      </c>
      <c r="J29" s="17">
        <f>VLOOKUP(A29,[1]TDSheet!$A:$H,8,0)</f>
        <v>1</v>
      </c>
      <c r="O29" s="2">
        <f t="shared" si="3"/>
        <v>240.22539999999998</v>
      </c>
      <c r="P29" s="18">
        <f t="shared" si="8"/>
        <v>784.00879999999961</v>
      </c>
      <c r="Q29" s="18"/>
      <c r="S29" s="2">
        <f t="shared" si="4"/>
        <v>11.999999999999998</v>
      </c>
      <c r="T29" s="2">
        <f t="shared" si="5"/>
        <v>8.7363617669072475</v>
      </c>
      <c r="U29" s="2">
        <f>VLOOKUP(A29,[1]TDSheet!$A:$U,21,0)</f>
        <v>228.50639999999999</v>
      </c>
      <c r="V29" s="2">
        <f>VLOOKUP(A29,[1]TDSheet!$A:$V,22,0)</f>
        <v>210.17080000000001</v>
      </c>
      <c r="W29" s="2">
        <f>VLOOKUP(A29,[1]TDSheet!$A:$M,13,0)</f>
        <v>279.36720000000003</v>
      </c>
      <c r="Z29" s="2">
        <f t="shared" si="6"/>
        <v>784.00879999999961</v>
      </c>
    </row>
    <row r="30" spans="1:26" ht="21.95" customHeight="1" outlineLevel="2" x14ac:dyDescent="0.2">
      <c r="A30" s="7" t="s">
        <v>45</v>
      </c>
      <c r="B30" s="7" t="s">
        <v>9</v>
      </c>
      <c r="C30" s="7"/>
      <c r="D30" s="8">
        <v>485.35599999999999</v>
      </c>
      <c r="E30" s="8">
        <v>2022.825</v>
      </c>
      <c r="F30" s="8">
        <v>841.13699999999994</v>
      </c>
      <c r="G30" s="8">
        <v>1541.4960000000001</v>
      </c>
      <c r="H30" s="20"/>
      <c r="I30" s="20">
        <f t="shared" si="2"/>
        <v>1541.4960000000001</v>
      </c>
      <c r="J30" s="17">
        <f>VLOOKUP(A30,[1]TDSheet!$A:$H,8,0)</f>
        <v>1</v>
      </c>
      <c r="O30" s="2">
        <f t="shared" si="3"/>
        <v>168.22739999999999</v>
      </c>
      <c r="P30" s="18">
        <f t="shared" si="8"/>
        <v>477.23279999999977</v>
      </c>
      <c r="Q30" s="18"/>
      <c r="S30" s="2">
        <f t="shared" si="4"/>
        <v>12</v>
      </c>
      <c r="T30" s="2">
        <f t="shared" si="5"/>
        <v>9.1631684255953552</v>
      </c>
      <c r="U30" s="2">
        <f>VLOOKUP(A30,[1]TDSheet!$A:$U,21,0)</f>
        <v>214.41399999999999</v>
      </c>
      <c r="V30" s="2">
        <f>VLOOKUP(A30,[1]TDSheet!$A:$V,22,0)</f>
        <v>138.35679999999999</v>
      </c>
      <c r="W30" s="2">
        <f>VLOOKUP(A30,[1]TDSheet!$A:$M,13,0)</f>
        <v>215.78640000000001</v>
      </c>
      <c r="Z30" s="2">
        <f t="shared" si="6"/>
        <v>477.23279999999977</v>
      </c>
    </row>
    <row r="31" spans="1:26" ht="11.1" customHeight="1" outlineLevel="2" x14ac:dyDescent="0.2">
      <c r="A31" s="7" t="s">
        <v>46</v>
      </c>
      <c r="B31" s="7" t="s">
        <v>9</v>
      </c>
      <c r="C31" s="28" t="str">
        <f>VLOOKUP(A31,[1]TDSheet!$A:$C,3,0)</f>
        <v>Окт</v>
      </c>
      <c r="D31" s="8">
        <v>105.944</v>
      </c>
      <c r="E31" s="8">
        <v>704.36800000000005</v>
      </c>
      <c r="F31" s="8">
        <v>377.71800000000002</v>
      </c>
      <c r="G31" s="8">
        <v>390.23500000000001</v>
      </c>
      <c r="H31" s="20"/>
      <c r="I31" s="20">
        <f t="shared" si="2"/>
        <v>390.23500000000001</v>
      </c>
      <c r="J31" s="17">
        <f>VLOOKUP(A31,[1]TDSheet!$A:$H,8,0)</f>
        <v>1</v>
      </c>
      <c r="O31" s="2">
        <f t="shared" si="3"/>
        <v>75.543599999999998</v>
      </c>
      <c r="P31" s="18">
        <f t="shared" si="8"/>
        <v>516.28819999999996</v>
      </c>
      <c r="Q31" s="18"/>
      <c r="S31" s="2">
        <f t="shared" si="4"/>
        <v>12</v>
      </c>
      <c r="T31" s="2">
        <f t="shared" si="5"/>
        <v>5.1656923948554212</v>
      </c>
      <c r="U31" s="2">
        <f>VLOOKUP(A31,[1]TDSheet!$A:$U,21,0)</f>
        <v>85.828599999999994</v>
      </c>
      <c r="V31" s="2">
        <f>VLOOKUP(A31,[1]TDSheet!$A:$V,22,0)</f>
        <v>107.95840000000001</v>
      </c>
      <c r="W31" s="2">
        <f>VLOOKUP(A31,[1]TDSheet!$A:$M,13,0)</f>
        <v>62.402000000000001</v>
      </c>
      <c r="Z31" s="2">
        <f t="shared" si="6"/>
        <v>516.28819999999996</v>
      </c>
    </row>
    <row r="32" spans="1:26" ht="11.1" customHeight="1" outlineLevel="2" x14ac:dyDescent="0.2">
      <c r="A32" s="7" t="s">
        <v>47</v>
      </c>
      <c r="B32" s="7" t="s">
        <v>9</v>
      </c>
      <c r="C32" s="28" t="str">
        <f>VLOOKUP(A32,[1]TDSheet!$A:$C,3,0)</f>
        <v>Окт</v>
      </c>
      <c r="D32" s="8">
        <v>163.27000000000001</v>
      </c>
      <c r="E32" s="8">
        <v>258.66000000000003</v>
      </c>
      <c r="F32" s="8">
        <v>372.73899999999998</v>
      </c>
      <c r="G32" s="8">
        <v>10.577999999999999</v>
      </c>
      <c r="H32" s="20"/>
      <c r="I32" s="20">
        <f t="shared" si="2"/>
        <v>10.577999999999999</v>
      </c>
      <c r="J32" s="17">
        <f>VLOOKUP(A32,[1]TDSheet!$A:$H,8,0)</f>
        <v>1</v>
      </c>
      <c r="O32" s="2">
        <f t="shared" si="3"/>
        <v>74.547799999999995</v>
      </c>
      <c r="P32" s="18">
        <f>7*O32-I32</f>
        <v>511.25659999999993</v>
      </c>
      <c r="Q32" s="18"/>
      <c r="S32" s="2">
        <f t="shared" si="4"/>
        <v>6.9999999999999991</v>
      </c>
      <c r="T32" s="2">
        <f t="shared" si="5"/>
        <v>0.1418955354819324</v>
      </c>
      <c r="U32" s="2">
        <f>VLOOKUP(A32,[1]TDSheet!$A:$U,21,0)</f>
        <v>61.481200000000001</v>
      </c>
      <c r="V32" s="2">
        <f>VLOOKUP(A32,[1]TDSheet!$A:$V,22,0)</f>
        <v>59.710599999999999</v>
      </c>
      <c r="W32" s="2">
        <f>VLOOKUP(A32,[1]TDSheet!$A:$M,13,0)</f>
        <v>30.790800000000001</v>
      </c>
      <c r="Z32" s="2">
        <f t="shared" si="6"/>
        <v>511.25659999999993</v>
      </c>
    </row>
    <row r="33" spans="1:26" ht="11.1" customHeight="1" outlineLevel="2" x14ac:dyDescent="0.2">
      <c r="A33" s="7" t="s">
        <v>48</v>
      </c>
      <c r="B33" s="7" t="s">
        <v>9</v>
      </c>
      <c r="C33" s="28" t="str">
        <f>VLOOKUP(A33,[1]TDSheet!$A:$C,3,0)</f>
        <v>Окт</v>
      </c>
      <c r="D33" s="8">
        <v>210.577</v>
      </c>
      <c r="E33" s="8">
        <v>474.49599999999998</v>
      </c>
      <c r="F33" s="8">
        <v>473.37599999999998</v>
      </c>
      <c r="G33" s="8">
        <v>173.93</v>
      </c>
      <c r="H33" s="20"/>
      <c r="I33" s="20">
        <f t="shared" si="2"/>
        <v>173.93</v>
      </c>
      <c r="J33" s="17">
        <f>VLOOKUP(A33,[1]TDSheet!$A:$H,8,0)</f>
        <v>1</v>
      </c>
      <c r="O33" s="2">
        <f t="shared" si="3"/>
        <v>94.67519999999999</v>
      </c>
      <c r="P33" s="18">
        <f>9*O33-I33</f>
        <v>678.14679999999998</v>
      </c>
      <c r="Q33" s="18"/>
      <c r="S33" s="2">
        <f t="shared" si="4"/>
        <v>9.0000000000000018</v>
      </c>
      <c r="T33" s="2">
        <f t="shared" si="5"/>
        <v>1.8371231325626989</v>
      </c>
      <c r="U33" s="2">
        <f>VLOOKUP(A33,[1]TDSheet!$A:$U,21,0)</f>
        <v>73.126599999999996</v>
      </c>
      <c r="V33" s="2">
        <f>VLOOKUP(A33,[1]TDSheet!$A:$V,22,0)</f>
        <v>68.944000000000003</v>
      </c>
      <c r="W33" s="2">
        <f>VLOOKUP(A33,[1]TDSheet!$A:$M,13,0)</f>
        <v>51.870399999999997</v>
      </c>
      <c r="Z33" s="2">
        <f t="shared" si="6"/>
        <v>678.14679999999998</v>
      </c>
    </row>
    <row r="34" spans="1:26" ht="11.1" customHeight="1" outlineLevel="2" x14ac:dyDescent="0.2">
      <c r="A34" s="7" t="s">
        <v>49</v>
      </c>
      <c r="B34" s="7" t="s">
        <v>9</v>
      </c>
      <c r="C34" s="7"/>
      <c r="D34" s="8">
        <v>50.454999999999998</v>
      </c>
      <c r="E34" s="8">
        <v>273.214</v>
      </c>
      <c r="F34" s="8">
        <v>47.548000000000002</v>
      </c>
      <c r="G34" s="8">
        <v>257.20800000000003</v>
      </c>
      <c r="H34" s="20"/>
      <c r="I34" s="20">
        <f t="shared" si="2"/>
        <v>257.20800000000003</v>
      </c>
      <c r="J34" s="17">
        <f>VLOOKUP(A34,[1]TDSheet!$A:$H,8,0)</f>
        <v>1</v>
      </c>
      <c r="O34" s="2">
        <f t="shared" si="3"/>
        <v>9.5096000000000007</v>
      </c>
      <c r="P34" s="18"/>
      <c r="Q34" s="18"/>
      <c r="S34" s="2">
        <f t="shared" si="4"/>
        <v>27.047194414065785</v>
      </c>
      <c r="T34" s="2">
        <f t="shared" si="5"/>
        <v>27.047194414065785</v>
      </c>
      <c r="U34" s="2">
        <f>VLOOKUP(A34,[1]TDSheet!$A:$U,21,0)</f>
        <v>30.301799999999997</v>
      </c>
      <c r="V34" s="2">
        <f>VLOOKUP(A34,[1]TDSheet!$A:$V,22,0)</f>
        <v>0.97959999999999992</v>
      </c>
      <c r="W34" s="2">
        <f>VLOOKUP(A34,[1]TDSheet!$A:$M,13,0)</f>
        <v>36.763199999999998</v>
      </c>
      <c r="Z34" s="2">
        <f t="shared" si="6"/>
        <v>0</v>
      </c>
    </row>
    <row r="35" spans="1:26" ht="11.1" customHeight="1" outlineLevel="2" x14ac:dyDescent="0.2">
      <c r="A35" s="7" t="s">
        <v>50</v>
      </c>
      <c r="B35" s="7" t="s">
        <v>9</v>
      </c>
      <c r="C35" s="7"/>
      <c r="D35" s="8">
        <v>153.375</v>
      </c>
      <c r="E35" s="8">
        <v>255.733</v>
      </c>
      <c r="F35" s="8">
        <v>117.066</v>
      </c>
      <c r="G35" s="8">
        <v>274.88900000000001</v>
      </c>
      <c r="H35" s="20"/>
      <c r="I35" s="20">
        <f t="shared" si="2"/>
        <v>274.88900000000001</v>
      </c>
      <c r="J35" s="17">
        <f>VLOOKUP(A35,[1]TDSheet!$A:$H,8,0)</f>
        <v>1</v>
      </c>
      <c r="O35" s="2">
        <f t="shared" si="3"/>
        <v>23.4132</v>
      </c>
      <c r="P35" s="18">
        <f t="shared" si="8"/>
        <v>6.0693999999999733</v>
      </c>
      <c r="Q35" s="18"/>
      <c r="S35" s="2">
        <f t="shared" si="4"/>
        <v>12</v>
      </c>
      <c r="T35" s="2">
        <f t="shared" si="5"/>
        <v>11.740770163839203</v>
      </c>
      <c r="U35" s="2">
        <f>VLOOKUP(A35,[1]TDSheet!$A:$U,21,0)</f>
        <v>36.076599999999999</v>
      </c>
      <c r="V35" s="2">
        <f>VLOOKUP(A35,[1]TDSheet!$A:$V,22,0)</f>
        <v>24.0322</v>
      </c>
      <c r="W35" s="2">
        <f>VLOOKUP(A35,[1]TDSheet!$A:$M,13,0)</f>
        <v>34.939800000000005</v>
      </c>
      <c r="Z35" s="2">
        <f t="shared" si="6"/>
        <v>6.0693999999999733</v>
      </c>
    </row>
    <row r="36" spans="1:26" ht="11.1" customHeight="1" outlineLevel="2" x14ac:dyDescent="0.2">
      <c r="A36" s="7" t="s">
        <v>51</v>
      </c>
      <c r="B36" s="7" t="s">
        <v>9</v>
      </c>
      <c r="C36" s="7"/>
      <c r="D36" s="8">
        <v>206.554</v>
      </c>
      <c r="E36" s="8">
        <v>517.54200000000003</v>
      </c>
      <c r="F36" s="8">
        <v>297.22300000000001</v>
      </c>
      <c r="G36" s="8">
        <v>375.82900000000001</v>
      </c>
      <c r="H36" s="20"/>
      <c r="I36" s="20">
        <f t="shared" si="2"/>
        <v>375.82900000000001</v>
      </c>
      <c r="J36" s="17">
        <f>VLOOKUP(A36,[1]TDSheet!$A:$H,8,0)</f>
        <v>1</v>
      </c>
      <c r="O36" s="2">
        <f t="shared" si="3"/>
        <v>59.444600000000001</v>
      </c>
      <c r="P36" s="18">
        <f t="shared" si="8"/>
        <v>337.50619999999998</v>
      </c>
      <c r="Q36" s="18"/>
      <c r="S36" s="2">
        <f t="shared" si="4"/>
        <v>12</v>
      </c>
      <c r="T36" s="2">
        <f t="shared" si="5"/>
        <v>6.3223404649034567</v>
      </c>
      <c r="U36" s="2">
        <f>VLOOKUP(A36,[1]TDSheet!$A:$U,21,0)</f>
        <v>58.883799999999994</v>
      </c>
      <c r="V36" s="2">
        <f>VLOOKUP(A36,[1]TDSheet!$A:$V,22,0)</f>
        <v>43.505399999999995</v>
      </c>
      <c r="W36" s="2">
        <f>VLOOKUP(A36,[1]TDSheet!$A:$M,13,0)</f>
        <v>54.8934</v>
      </c>
      <c r="Z36" s="2">
        <f t="shared" si="6"/>
        <v>337.50619999999998</v>
      </c>
    </row>
    <row r="37" spans="1:26" ht="11.1" customHeight="1" outlineLevel="2" x14ac:dyDescent="0.2">
      <c r="A37" s="7" t="s">
        <v>52</v>
      </c>
      <c r="B37" s="7" t="s">
        <v>9</v>
      </c>
      <c r="C37" s="7"/>
      <c r="D37" s="8">
        <v>216.40700000000001</v>
      </c>
      <c r="E37" s="8">
        <v>519.50599999999997</v>
      </c>
      <c r="F37" s="8">
        <v>249.09</v>
      </c>
      <c r="G37" s="8">
        <v>441.702</v>
      </c>
      <c r="H37" s="20"/>
      <c r="I37" s="20">
        <f t="shared" si="2"/>
        <v>441.702</v>
      </c>
      <c r="J37" s="17">
        <f>VLOOKUP(A37,[1]TDSheet!$A:$H,8,0)</f>
        <v>1</v>
      </c>
      <c r="O37" s="2">
        <f t="shared" si="3"/>
        <v>49.817999999999998</v>
      </c>
      <c r="P37" s="18">
        <f t="shared" si="8"/>
        <v>156.11400000000003</v>
      </c>
      <c r="Q37" s="18"/>
      <c r="S37" s="2">
        <f t="shared" si="4"/>
        <v>12.000000000000002</v>
      </c>
      <c r="T37" s="2">
        <f t="shared" si="5"/>
        <v>8.866313380705769</v>
      </c>
      <c r="U37" s="2">
        <f>VLOOKUP(A37,[1]TDSheet!$A:$U,21,0)</f>
        <v>57.265200000000007</v>
      </c>
      <c r="V37" s="2">
        <f>VLOOKUP(A37,[1]TDSheet!$A:$V,22,0)</f>
        <v>46.041600000000003</v>
      </c>
      <c r="W37" s="2">
        <f>VLOOKUP(A37,[1]TDSheet!$A:$M,13,0)</f>
        <v>60.125199999999992</v>
      </c>
      <c r="Z37" s="2">
        <f t="shared" si="6"/>
        <v>156.11400000000003</v>
      </c>
    </row>
    <row r="38" spans="1:26" ht="11.1" customHeight="1" outlineLevel="2" x14ac:dyDescent="0.2">
      <c r="A38" s="7" t="s">
        <v>53</v>
      </c>
      <c r="B38" s="7" t="s">
        <v>9</v>
      </c>
      <c r="C38" s="7"/>
      <c r="D38" s="8">
        <v>179.124</v>
      </c>
      <c r="E38" s="8">
        <v>384.87799999999999</v>
      </c>
      <c r="F38" s="8">
        <v>365.5</v>
      </c>
      <c r="G38" s="8">
        <v>186.46100000000001</v>
      </c>
      <c r="H38" s="20">
        <f>VLOOKUP(A38,Спар!A:B,2,0)</f>
        <v>75.606999999999999</v>
      </c>
      <c r="I38" s="20">
        <f t="shared" si="2"/>
        <v>110.85400000000001</v>
      </c>
      <c r="J38" s="17">
        <f>VLOOKUP(A38,[1]TDSheet!$A:$H,8,0)</f>
        <v>1</v>
      </c>
      <c r="O38" s="2">
        <f t="shared" si="3"/>
        <v>73.099999999999994</v>
      </c>
      <c r="P38" s="18">
        <f>9*O38-I38</f>
        <v>547.04599999999994</v>
      </c>
      <c r="Q38" s="18"/>
      <c r="S38" s="2">
        <f t="shared" si="4"/>
        <v>9</v>
      </c>
      <c r="T38" s="2">
        <f t="shared" si="5"/>
        <v>1.5164705882352945</v>
      </c>
      <c r="U38" s="2">
        <f>VLOOKUP(A38,[1]TDSheet!$A:$U,21,0)</f>
        <v>33.439</v>
      </c>
      <c r="V38" s="2">
        <f>VLOOKUP(A38,[1]TDSheet!$A:$V,22,0)</f>
        <v>77.115399999999994</v>
      </c>
      <c r="W38" s="2">
        <f>VLOOKUP(A38,[1]TDSheet!$A:$M,13,0)</f>
        <v>18.491999999999997</v>
      </c>
      <c r="Z38" s="2">
        <f t="shared" si="6"/>
        <v>547.04599999999994</v>
      </c>
    </row>
    <row r="39" spans="1:26" ht="11.1" customHeight="1" outlineLevel="2" x14ac:dyDescent="0.2">
      <c r="A39" s="7" t="s">
        <v>54</v>
      </c>
      <c r="B39" s="7" t="s">
        <v>9</v>
      </c>
      <c r="C39" s="7"/>
      <c r="D39" s="8">
        <v>339.94</v>
      </c>
      <c r="E39" s="8">
        <v>847.54100000000005</v>
      </c>
      <c r="F39" s="8">
        <v>393.47500000000002</v>
      </c>
      <c r="G39" s="8">
        <v>681.721</v>
      </c>
      <c r="H39" s="20"/>
      <c r="I39" s="22">
        <f>G39-H39+I92</f>
        <v>677.72900000000004</v>
      </c>
      <c r="J39" s="17">
        <f>VLOOKUP(A39,[1]TDSheet!$A:$H,8,0)</f>
        <v>1</v>
      </c>
      <c r="O39" s="2">
        <f t="shared" si="3"/>
        <v>78.695000000000007</v>
      </c>
      <c r="P39" s="18">
        <f t="shared" si="8"/>
        <v>266.6110000000001</v>
      </c>
      <c r="Q39" s="18"/>
      <c r="S39" s="2">
        <f t="shared" si="4"/>
        <v>12</v>
      </c>
      <c r="T39" s="2">
        <f t="shared" si="5"/>
        <v>8.6120973378232417</v>
      </c>
      <c r="U39" s="2">
        <f>VLOOKUP(A39,[1]TDSheet!$A:$U,21,0)</f>
        <v>110.65299999999999</v>
      </c>
      <c r="V39" s="2">
        <f>VLOOKUP(A39,[1]TDSheet!$A:$V,22,0)</f>
        <v>61.823999999999998</v>
      </c>
      <c r="W39" s="2">
        <f>VLOOKUP(A39,[1]TDSheet!$A:$M,13,0)</f>
        <v>116.27200000000001</v>
      </c>
      <c r="Z39" s="2">
        <f t="shared" si="6"/>
        <v>266.6110000000001</v>
      </c>
    </row>
    <row r="40" spans="1:26" ht="11.1" customHeight="1" outlineLevel="2" x14ac:dyDescent="0.2">
      <c r="A40" s="7" t="s">
        <v>55</v>
      </c>
      <c r="B40" s="7" t="s">
        <v>9</v>
      </c>
      <c r="C40" s="7"/>
      <c r="D40" s="8">
        <v>171.86799999999999</v>
      </c>
      <c r="E40" s="8">
        <v>233.69</v>
      </c>
      <c r="F40" s="8">
        <v>185.697</v>
      </c>
      <c r="G40" s="8">
        <v>199.262</v>
      </c>
      <c r="H40" s="20"/>
      <c r="I40" s="20">
        <f t="shared" si="2"/>
        <v>199.262</v>
      </c>
      <c r="J40" s="17">
        <f>VLOOKUP(A40,[1]TDSheet!$A:$H,8,0)</f>
        <v>1</v>
      </c>
      <c r="O40" s="2">
        <f t="shared" si="3"/>
        <v>37.139400000000002</v>
      </c>
      <c r="P40" s="18">
        <f t="shared" si="8"/>
        <v>246.41080000000005</v>
      </c>
      <c r="Q40" s="18"/>
      <c r="S40" s="2">
        <f t="shared" si="4"/>
        <v>12</v>
      </c>
      <c r="T40" s="2">
        <f t="shared" si="5"/>
        <v>5.3652455343920469</v>
      </c>
      <c r="U40" s="2">
        <f>VLOOKUP(A40,[1]TDSheet!$A:$U,21,0)</f>
        <v>31.406799999999997</v>
      </c>
      <c r="V40" s="2">
        <f>VLOOKUP(A40,[1]TDSheet!$A:$V,22,0)</f>
        <v>39.68</v>
      </c>
      <c r="W40" s="2">
        <f>VLOOKUP(A40,[1]TDSheet!$A:$M,13,0)</f>
        <v>29.8644</v>
      </c>
      <c r="Z40" s="2">
        <f t="shared" si="6"/>
        <v>246.41080000000005</v>
      </c>
    </row>
    <row r="41" spans="1:26" ht="11.1" customHeight="1" outlineLevel="2" x14ac:dyDescent="0.2">
      <c r="A41" s="7" t="s">
        <v>56</v>
      </c>
      <c r="B41" s="7" t="s">
        <v>9</v>
      </c>
      <c r="C41" s="7"/>
      <c r="D41" s="8"/>
      <c r="E41" s="8">
        <v>79.188000000000002</v>
      </c>
      <c r="F41" s="8"/>
      <c r="G41" s="8">
        <v>79.188000000000002</v>
      </c>
      <c r="H41" s="20">
        <f>VLOOKUP(A41,Спар!A:B,2,0)</f>
        <v>79.188000000000002</v>
      </c>
      <c r="I41" s="20">
        <f t="shared" si="2"/>
        <v>0</v>
      </c>
      <c r="J41" s="17">
        <v>0</v>
      </c>
      <c r="O41" s="2">
        <f t="shared" si="3"/>
        <v>0</v>
      </c>
      <c r="P41" s="18"/>
      <c r="Q41" s="18"/>
      <c r="S41" s="2" t="e">
        <f t="shared" si="4"/>
        <v>#DIV/0!</v>
      </c>
      <c r="T41" s="2" t="e">
        <f t="shared" si="5"/>
        <v>#DIV/0!</v>
      </c>
      <c r="U41" s="2">
        <v>0</v>
      </c>
      <c r="V41" s="2">
        <v>0</v>
      </c>
      <c r="W41" s="2">
        <v>0</v>
      </c>
      <c r="Z41" s="2">
        <f t="shared" si="6"/>
        <v>0</v>
      </c>
    </row>
    <row r="42" spans="1:26" ht="11.1" customHeight="1" outlineLevel="2" x14ac:dyDescent="0.2">
      <c r="A42" s="7" t="s">
        <v>57</v>
      </c>
      <c r="B42" s="7" t="s">
        <v>9</v>
      </c>
      <c r="C42" s="7"/>
      <c r="D42" s="8">
        <v>-5.0000000000000001E-3</v>
      </c>
      <c r="E42" s="8">
        <v>42.902999999999999</v>
      </c>
      <c r="F42" s="8">
        <v>2.1520000000000001</v>
      </c>
      <c r="G42" s="8">
        <v>40.746000000000002</v>
      </c>
      <c r="H42" s="20"/>
      <c r="I42" s="20">
        <f t="shared" si="2"/>
        <v>40.746000000000002</v>
      </c>
      <c r="J42" s="17">
        <f>VLOOKUP(A42,[1]TDSheet!$A:$H,8,0)</f>
        <v>1</v>
      </c>
      <c r="O42" s="2">
        <f t="shared" si="3"/>
        <v>0.4304</v>
      </c>
      <c r="P42" s="18"/>
      <c r="Q42" s="18"/>
      <c r="S42" s="2">
        <f t="shared" si="4"/>
        <v>94.670074349442388</v>
      </c>
      <c r="T42" s="2">
        <f t="shared" si="5"/>
        <v>94.670074349442388</v>
      </c>
      <c r="U42" s="2">
        <f>VLOOKUP(A42,[1]TDSheet!$A:$U,21,0)</f>
        <v>0</v>
      </c>
      <c r="V42" s="2">
        <f>VLOOKUP(A42,[1]TDSheet!$A:$V,22,0)</f>
        <v>17.405799999999999</v>
      </c>
      <c r="W42" s="2">
        <f>VLOOKUP(A42,[1]TDSheet!$A:$M,13,0)</f>
        <v>0.28860000000000002</v>
      </c>
      <c r="Z42" s="2">
        <f t="shared" si="6"/>
        <v>0</v>
      </c>
    </row>
    <row r="43" spans="1:26" ht="11.1" customHeight="1" outlineLevel="2" x14ac:dyDescent="0.2">
      <c r="A43" s="7" t="s">
        <v>58</v>
      </c>
      <c r="B43" s="7" t="s">
        <v>9</v>
      </c>
      <c r="C43" s="7"/>
      <c r="D43" s="8">
        <v>58.42</v>
      </c>
      <c r="E43" s="8">
        <v>137.44999999999999</v>
      </c>
      <c r="F43" s="8">
        <v>108.51</v>
      </c>
      <c r="G43" s="8">
        <v>85.215999999999994</v>
      </c>
      <c r="H43" s="20"/>
      <c r="I43" s="20">
        <f t="shared" si="2"/>
        <v>85.215999999999994</v>
      </c>
      <c r="J43" s="17">
        <f>VLOOKUP(A43,[1]TDSheet!$A:$H,8,0)</f>
        <v>1</v>
      </c>
      <c r="O43" s="2">
        <f t="shared" si="3"/>
        <v>21.702000000000002</v>
      </c>
      <c r="P43" s="18">
        <f>11*O43-I43</f>
        <v>153.50600000000003</v>
      </c>
      <c r="Q43" s="18"/>
      <c r="S43" s="2">
        <f t="shared" si="4"/>
        <v>11</v>
      </c>
      <c r="T43" s="2">
        <f t="shared" si="5"/>
        <v>3.9266427057414059</v>
      </c>
      <c r="U43" s="2">
        <f>VLOOKUP(A43,[1]TDSheet!$A:$U,21,0)</f>
        <v>13.838200000000001</v>
      </c>
      <c r="V43" s="2">
        <f>VLOOKUP(A43,[1]TDSheet!$A:$V,22,0)</f>
        <v>17.8306</v>
      </c>
      <c r="W43" s="2">
        <f>VLOOKUP(A43,[1]TDSheet!$A:$M,13,0)</f>
        <v>15.3202</v>
      </c>
      <c r="Z43" s="2">
        <f t="shared" si="6"/>
        <v>153.50600000000003</v>
      </c>
    </row>
    <row r="44" spans="1:26" ht="11.1" customHeight="1" outlineLevel="2" x14ac:dyDescent="0.2">
      <c r="A44" s="7" t="s">
        <v>59</v>
      </c>
      <c r="B44" s="7" t="s">
        <v>24</v>
      </c>
      <c r="C44" s="7"/>
      <c r="D44" s="8">
        <v>213</v>
      </c>
      <c r="E44" s="8">
        <v>78</v>
      </c>
      <c r="F44" s="8">
        <v>109</v>
      </c>
      <c r="G44" s="8">
        <v>153</v>
      </c>
      <c r="H44" s="20"/>
      <c r="I44" s="20">
        <f t="shared" si="2"/>
        <v>153</v>
      </c>
      <c r="J44" s="17">
        <f>VLOOKUP(A44,[1]TDSheet!$A:$H,8,0)</f>
        <v>0.35</v>
      </c>
      <c r="O44" s="2">
        <f t="shared" si="3"/>
        <v>21.8</v>
      </c>
      <c r="P44" s="18">
        <f t="shared" ref="P44:P53" si="9">12*O44-I44</f>
        <v>108.60000000000002</v>
      </c>
      <c r="Q44" s="18"/>
      <c r="S44" s="2">
        <f t="shared" si="4"/>
        <v>12</v>
      </c>
      <c r="T44" s="2">
        <f t="shared" si="5"/>
        <v>7.0183486238532105</v>
      </c>
      <c r="U44" s="2">
        <f>VLOOKUP(A44,[1]TDSheet!$A:$U,21,0)</f>
        <v>40</v>
      </c>
      <c r="V44" s="2">
        <f>VLOOKUP(A44,[1]TDSheet!$A:$V,22,0)</f>
        <v>22.2</v>
      </c>
      <c r="W44" s="2">
        <f>VLOOKUP(A44,[1]TDSheet!$A:$M,13,0)</f>
        <v>21.6</v>
      </c>
      <c r="Z44" s="2">
        <f t="shared" si="6"/>
        <v>38.010000000000005</v>
      </c>
    </row>
    <row r="45" spans="1:26" ht="11.1" customHeight="1" outlineLevel="2" x14ac:dyDescent="0.2">
      <c r="A45" s="7" t="s">
        <v>76</v>
      </c>
      <c r="B45" s="7" t="s">
        <v>24</v>
      </c>
      <c r="C45" s="28" t="str">
        <f>VLOOKUP(A45,[1]TDSheet!$A:$C,3,0)</f>
        <v>Окт</v>
      </c>
      <c r="D45" s="8"/>
      <c r="E45" s="8">
        <v>930</v>
      </c>
      <c r="F45" s="8">
        <v>156</v>
      </c>
      <c r="G45" s="8">
        <v>773</v>
      </c>
      <c r="H45" s="20">
        <f>VLOOKUP(A45,Спар!A:B,2,0)</f>
        <v>168</v>
      </c>
      <c r="I45" s="20">
        <f t="shared" si="2"/>
        <v>605</v>
      </c>
      <c r="J45" s="17">
        <f>VLOOKUP(A45,[1]TDSheet!$A:$H,8,0)</f>
        <v>0.4</v>
      </c>
      <c r="O45" s="2">
        <f t="shared" si="3"/>
        <v>31.2</v>
      </c>
      <c r="P45" s="18"/>
      <c r="Q45" s="18"/>
      <c r="S45" s="2">
        <f t="shared" si="4"/>
        <v>19.391025641025642</v>
      </c>
      <c r="T45" s="2">
        <f t="shared" si="5"/>
        <v>19.391025641025642</v>
      </c>
      <c r="U45" s="2">
        <f>VLOOKUP(A45,[1]TDSheet!$A:$U,21,0)</f>
        <v>115.8</v>
      </c>
      <c r="V45" s="2">
        <f>VLOOKUP(A45,[1]TDSheet!$A:$V,22,0)</f>
        <v>37.4</v>
      </c>
      <c r="W45" s="2">
        <f>VLOOKUP(A45,[1]TDSheet!$A:$M,13,0)</f>
        <v>107.6</v>
      </c>
      <c r="Z45" s="2">
        <f t="shared" si="6"/>
        <v>0</v>
      </c>
    </row>
    <row r="46" spans="1:26" ht="11.1" customHeight="1" outlineLevel="2" x14ac:dyDescent="0.2">
      <c r="A46" s="7" t="s">
        <v>28</v>
      </c>
      <c r="B46" s="7" t="s">
        <v>24</v>
      </c>
      <c r="C46" s="7"/>
      <c r="D46" s="8">
        <v>66</v>
      </c>
      <c r="E46" s="8">
        <v>80</v>
      </c>
      <c r="F46" s="8">
        <v>81</v>
      </c>
      <c r="G46" s="8">
        <v>53</v>
      </c>
      <c r="H46" s="20"/>
      <c r="I46" s="20">
        <f t="shared" si="2"/>
        <v>53</v>
      </c>
      <c r="J46" s="17">
        <f>VLOOKUP(A46,[1]TDSheet!$A:$H,8,0)</f>
        <v>0.45</v>
      </c>
      <c r="O46" s="2">
        <f t="shared" si="3"/>
        <v>16.2</v>
      </c>
      <c r="P46" s="18">
        <f t="shared" ref="P46:P47" si="10">10*O46-I46</f>
        <v>109</v>
      </c>
      <c r="Q46" s="18"/>
      <c r="S46" s="2">
        <f t="shared" si="4"/>
        <v>10</v>
      </c>
      <c r="T46" s="2">
        <f t="shared" si="5"/>
        <v>3.2716049382716053</v>
      </c>
      <c r="U46" s="2">
        <f>VLOOKUP(A46,[1]TDSheet!$A:$U,21,0)</f>
        <v>10.269600000000001</v>
      </c>
      <c r="V46" s="2">
        <f>VLOOKUP(A46,[1]TDSheet!$A:$V,22,0)</f>
        <v>9.7355999999999998</v>
      </c>
      <c r="W46" s="2">
        <f>VLOOKUP(A46,[1]TDSheet!$A:$M,13,0)</f>
        <v>10.6</v>
      </c>
      <c r="Z46" s="2">
        <f t="shared" si="6"/>
        <v>49.050000000000004</v>
      </c>
    </row>
    <row r="47" spans="1:26" ht="11.1" customHeight="1" outlineLevel="2" x14ac:dyDescent="0.2">
      <c r="A47" s="7" t="s">
        <v>60</v>
      </c>
      <c r="B47" s="7" t="s">
        <v>9</v>
      </c>
      <c r="C47" s="7"/>
      <c r="D47" s="8">
        <v>211.15100000000001</v>
      </c>
      <c r="E47" s="8">
        <v>794.505</v>
      </c>
      <c r="F47" s="8">
        <v>605.149</v>
      </c>
      <c r="G47" s="8">
        <v>344.83199999999999</v>
      </c>
      <c r="H47" s="20"/>
      <c r="I47" s="20">
        <f t="shared" si="2"/>
        <v>344.83199999999999</v>
      </c>
      <c r="J47" s="17">
        <f>VLOOKUP(A47,[1]TDSheet!$A:$H,8,0)</f>
        <v>1</v>
      </c>
      <c r="O47" s="2">
        <f t="shared" si="3"/>
        <v>121.02979999999999</v>
      </c>
      <c r="P47" s="18">
        <f t="shared" si="10"/>
        <v>865.46600000000001</v>
      </c>
      <c r="Q47" s="18"/>
      <c r="S47" s="2">
        <f t="shared" si="4"/>
        <v>10</v>
      </c>
      <c r="T47" s="2">
        <f t="shared" si="5"/>
        <v>2.8491495482930649</v>
      </c>
      <c r="U47" s="2">
        <f>VLOOKUP(A47,[1]TDSheet!$A:$U,21,0)</f>
        <v>86.084199999999996</v>
      </c>
      <c r="V47" s="2">
        <f>VLOOKUP(A47,[1]TDSheet!$A:$V,22,0)</f>
        <v>142.6174</v>
      </c>
      <c r="W47" s="2">
        <f>VLOOKUP(A47,[1]TDSheet!$A:$M,13,0)</f>
        <v>77.5822</v>
      </c>
      <c r="Z47" s="2">
        <f t="shared" si="6"/>
        <v>865.46600000000001</v>
      </c>
    </row>
    <row r="48" spans="1:26" ht="11.1" customHeight="1" outlineLevel="2" x14ac:dyDescent="0.2">
      <c r="A48" s="7" t="s">
        <v>77</v>
      </c>
      <c r="B48" s="7" t="s">
        <v>24</v>
      </c>
      <c r="C48" s="7"/>
      <c r="D48" s="8">
        <v>12</v>
      </c>
      <c r="E48" s="8">
        <v>216</v>
      </c>
      <c r="F48" s="8">
        <v>19</v>
      </c>
      <c r="G48" s="8">
        <v>205</v>
      </c>
      <c r="H48" s="20">
        <f>VLOOKUP(A48,Спар!A:B,2,0)</f>
        <v>204</v>
      </c>
      <c r="I48" s="20">
        <f t="shared" si="2"/>
        <v>1</v>
      </c>
      <c r="J48" s="17">
        <f>VLOOKUP(A48,[1]TDSheet!$A:$H,8,0)</f>
        <v>0.35</v>
      </c>
      <c r="O48" s="2">
        <f t="shared" si="3"/>
        <v>3.8</v>
      </c>
      <c r="P48" s="18">
        <f>7*O48-I48</f>
        <v>25.599999999999998</v>
      </c>
      <c r="Q48" s="18"/>
      <c r="S48" s="2">
        <f t="shared" si="4"/>
        <v>7</v>
      </c>
      <c r="T48" s="2">
        <f t="shared" si="5"/>
        <v>0.26315789473684209</v>
      </c>
      <c r="U48" s="2">
        <f>VLOOKUP(A48,[1]TDSheet!$A:$U,21,0)</f>
        <v>0.4</v>
      </c>
      <c r="V48" s="2">
        <f>VLOOKUP(A48,[1]TDSheet!$A:$V,22,0)</f>
        <v>4.2</v>
      </c>
      <c r="W48" s="2">
        <f>VLOOKUP(A48,[1]TDSheet!$A:$M,13,0)</f>
        <v>0.8</v>
      </c>
      <c r="Z48" s="2">
        <f t="shared" si="6"/>
        <v>8.9599999999999991</v>
      </c>
    </row>
    <row r="49" spans="1:26" ht="11.1" customHeight="1" outlineLevel="2" x14ac:dyDescent="0.2">
      <c r="A49" s="7" t="s">
        <v>61</v>
      </c>
      <c r="B49" s="7" t="s">
        <v>9</v>
      </c>
      <c r="C49" s="7"/>
      <c r="D49" s="8">
        <v>-3.0000000000000001E-3</v>
      </c>
      <c r="E49" s="8">
        <v>129.29</v>
      </c>
      <c r="F49" s="8">
        <v>0.70699999999999996</v>
      </c>
      <c r="G49" s="8">
        <v>128.58000000000001</v>
      </c>
      <c r="H49" s="20"/>
      <c r="I49" s="20">
        <f t="shared" si="2"/>
        <v>128.58000000000001</v>
      </c>
      <c r="J49" s="17">
        <f>VLOOKUP(A49,[1]TDSheet!$A:$H,8,0)</f>
        <v>1</v>
      </c>
      <c r="O49" s="2">
        <f t="shared" si="3"/>
        <v>0.1414</v>
      </c>
      <c r="P49" s="18"/>
      <c r="Q49" s="18"/>
      <c r="S49" s="2">
        <f t="shared" si="4"/>
        <v>909.33521923620947</v>
      </c>
      <c r="T49" s="2">
        <f t="shared" si="5"/>
        <v>909.33521923620947</v>
      </c>
      <c r="U49" s="2">
        <f>VLOOKUP(A49,[1]TDSheet!$A:$U,21,0)</f>
        <v>12.659600000000001</v>
      </c>
      <c r="V49" s="2">
        <f>VLOOKUP(A49,[1]TDSheet!$A:$V,22,0)</f>
        <v>1.4525999999999999</v>
      </c>
      <c r="W49" s="2">
        <f>VLOOKUP(A49,[1]TDSheet!$A:$M,13,0)</f>
        <v>17.680600000000002</v>
      </c>
      <c r="Z49" s="2">
        <f t="shared" si="6"/>
        <v>0</v>
      </c>
    </row>
    <row r="50" spans="1:26" ht="11.1" customHeight="1" outlineLevel="2" x14ac:dyDescent="0.2">
      <c r="A50" s="7" t="s">
        <v>78</v>
      </c>
      <c r="B50" s="7" t="s">
        <v>24</v>
      </c>
      <c r="C50" s="28" t="str">
        <f>VLOOKUP(A50,[1]TDSheet!$A:$C,3,0)</f>
        <v>Окт</v>
      </c>
      <c r="D50" s="8">
        <v>146</v>
      </c>
      <c r="E50" s="8">
        <v>912</v>
      </c>
      <c r="F50" s="8">
        <v>461</v>
      </c>
      <c r="G50" s="8">
        <v>504</v>
      </c>
      <c r="H50" s="20"/>
      <c r="I50" s="20">
        <f t="shared" si="2"/>
        <v>504</v>
      </c>
      <c r="J50" s="17">
        <f>VLOOKUP(A50,[1]TDSheet!$A:$H,8,0)</f>
        <v>0.4</v>
      </c>
      <c r="O50" s="2">
        <f t="shared" si="3"/>
        <v>92.2</v>
      </c>
      <c r="P50" s="18">
        <f t="shared" si="9"/>
        <v>602.40000000000009</v>
      </c>
      <c r="Q50" s="18"/>
      <c r="S50" s="2">
        <f t="shared" si="4"/>
        <v>12</v>
      </c>
      <c r="T50" s="2">
        <f t="shared" si="5"/>
        <v>5.4663774403470713</v>
      </c>
      <c r="U50" s="2">
        <f>VLOOKUP(A50,[1]TDSheet!$A:$U,21,0)</f>
        <v>94</v>
      </c>
      <c r="V50" s="2">
        <f>VLOOKUP(A50,[1]TDSheet!$A:$V,22,0)</f>
        <v>77.400000000000006</v>
      </c>
      <c r="W50" s="2">
        <f>VLOOKUP(A50,[1]TDSheet!$A:$M,13,0)</f>
        <v>86.8</v>
      </c>
      <c r="Z50" s="2">
        <f t="shared" si="6"/>
        <v>240.96000000000004</v>
      </c>
    </row>
    <row r="51" spans="1:26" ht="21.95" customHeight="1" outlineLevel="2" x14ac:dyDescent="0.2">
      <c r="A51" s="7" t="s">
        <v>79</v>
      </c>
      <c r="B51" s="7" t="s">
        <v>24</v>
      </c>
      <c r="C51" s="28" t="str">
        <f>VLOOKUP(A51,[1]TDSheet!$A:$C,3,0)</f>
        <v>Окт</v>
      </c>
      <c r="D51" s="8">
        <v>210</v>
      </c>
      <c r="E51" s="8">
        <v>1050</v>
      </c>
      <c r="F51" s="8">
        <v>605</v>
      </c>
      <c r="G51" s="8">
        <v>556</v>
      </c>
      <c r="H51" s="20">
        <f>VLOOKUP(A51,Спар!A:B,2,0)</f>
        <v>270</v>
      </c>
      <c r="I51" s="20">
        <f t="shared" si="2"/>
        <v>286</v>
      </c>
      <c r="J51" s="17">
        <f>VLOOKUP(A51,[1]TDSheet!$A:$H,8,0)</f>
        <v>0.4</v>
      </c>
      <c r="O51" s="2">
        <f t="shared" si="3"/>
        <v>121</v>
      </c>
      <c r="P51" s="18">
        <f t="shared" ref="P51:P52" si="11">9*O51-I51</f>
        <v>803</v>
      </c>
      <c r="Q51" s="18"/>
      <c r="S51" s="2">
        <f t="shared" si="4"/>
        <v>9</v>
      </c>
      <c r="T51" s="2">
        <f t="shared" si="5"/>
        <v>2.3636363636363638</v>
      </c>
      <c r="U51" s="2">
        <f>VLOOKUP(A51,[1]TDSheet!$A:$U,21,0)</f>
        <v>96.2</v>
      </c>
      <c r="V51" s="2">
        <f>VLOOKUP(A51,[1]TDSheet!$A:$V,22,0)</f>
        <v>86</v>
      </c>
      <c r="W51" s="2">
        <f>VLOOKUP(A51,[1]TDSheet!$A:$M,13,0)</f>
        <v>73.400000000000006</v>
      </c>
      <c r="Z51" s="2">
        <f t="shared" si="6"/>
        <v>321.20000000000005</v>
      </c>
    </row>
    <row r="52" spans="1:26" ht="11.1" customHeight="1" outlineLevel="2" x14ac:dyDescent="0.2">
      <c r="A52" s="7" t="s">
        <v>80</v>
      </c>
      <c r="B52" s="7" t="s">
        <v>24</v>
      </c>
      <c r="C52" s="28" t="str">
        <f>VLOOKUP(A52,[1]TDSheet!$A:$C,3,0)</f>
        <v>Окт</v>
      </c>
      <c r="D52" s="8">
        <v>30</v>
      </c>
      <c r="E52" s="8">
        <v>66</v>
      </c>
      <c r="F52" s="8">
        <v>50</v>
      </c>
      <c r="G52" s="8">
        <v>20</v>
      </c>
      <c r="H52" s="20"/>
      <c r="I52" s="20">
        <f t="shared" si="2"/>
        <v>20</v>
      </c>
      <c r="J52" s="17">
        <f>VLOOKUP(A52,[1]TDSheet!$A:$H,8,0)</f>
        <v>0.4</v>
      </c>
      <c r="O52" s="2">
        <f t="shared" si="3"/>
        <v>10</v>
      </c>
      <c r="P52" s="18">
        <f t="shared" si="11"/>
        <v>70</v>
      </c>
      <c r="Q52" s="18"/>
      <c r="S52" s="2">
        <f t="shared" si="4"/>
        <v>9</v>
      </c>
      <c r="T52" s="2">
        <f t="shared" si="5"/>
        <v>2</v>
      </c>
      <c r="U52" s="2">
        <f>VLOOKUP(A52,[1]TDSheet!$A:$U,21,0)</f>
        <v>11.4</v>
      </c>
      <c r="V52" s="2">
        <f>VLOOKUP(A52,[1]TDSheet!$A:$V,22,0)</f>
        <v>0</v>
      </c>
      <c r="W52" s="2">
        <f>VLOOKUP(A52,[1]TDSheet!$A:$M,13,0)</f>
        <v>5.2</v>
      </c>
      <c r="Y52" s="25" t="str">
        <f>VLOOKUP(A52,[1]TDSheet!$A:$W,23,0)</f>
        <v>акция/вывод</v>
      </c>
      <c r="Z52" s="2">
        <f t="shared" si="6"/>
        <v>28</v>
      </c>
    </row>
    <row r="53" spans="1:26" ht="11.1" customHeight="1" outlineLevel="2" x14ac:dyDescent="0.2">
      <c r="A53" s="7" t="s">
        <v>14</v>
      </c>
      <c r="B53" s="7" t="s">
        <v>9</v>
      </c>
      <c r="C53" s="28" t="str">
        <f>VLOOKUP(A53,[1]TDSheet!$A:$C,3,0)</f>
        <v>Окт</v>
      </c>
      <c r="D53" s="8">
        <v>96.561999999999998</v>
      </c>
      <c r="E53" s="8">
        <v>541.303</v>
      </c>
      <c r="F53" s="8">
        <v>313.10599999999999</v>
      </c>
      <c r="G53" s="8">
        <v>297.72300000000001</v>
      </c>
      <c r="H53" s="20"/>
      <c r="I53" s="20">
        <f t="shared" si="2"/>
        <v>297.72300000000001</v>
      </c>
      <c r="J53" s="17">
        <f>VLOOKUP(A53,[1]TDSheet!$A:$H,8,0)</f>
        <v>1</v>
      </c>
      <c r="O53" s="2">
        <f t="shared" si="3"/>
        <v>62.621200000000002</v>
      </c>
      <c r="P53" s="18">
        <f t="shared" si="9"/>
        <v>453.73140000000006</v>
      </c>
      <c r="Q53" s="18"/>
      <c r="S53" s="2">
        <f t="shared" si="4"/>
        <v>12.000000000000002</v>
      </c>
      <c r="T53" s="2">
        <f t="shared" si="5"/>
        <v>4.7543483676454619</v>
      </c>
      <c r="U53" s="2">
        <f>VLOOKUP(A53,[1]TDSheet!$A:$U,21,0)</f>
        <v>98.582399999999993</v>
      </c>
      <c r="V53" s="2">
        <f>VLOOKUP(A53,[1]TDSheet!$A:$V,22,0)</f>
        <v>68.122799999999998</v>
      </c>
      <c r="W53" s="2">
        <f>VLOOKUP(A53,[1]TDSheet!$A:$M,13,0)</f>
        <v>93.522999999999996</v>
      </c>
      <c r="X53" s="23">
        <v>12</v>
      </c>
      <c r="Z53" s="2">
        <f t="shared" si="6"/>
        <v>453.73140000000006</v>
      </c>
    </row>
    <row r="54" spans="1:26" ht="11.1" customHeight="1" outlineLevel="2" x14ac:dyDescent="0.2">
      <c r="A54" s="7" t="s">
        <v>15</v>
      </c>
      <c r="B54" s="7" t="s">
        <v>9</v>
      </c>
      <c r="C54" s="28" t="str">
        <f>VLOOKUP(A54,[1]TDSheet!$A:$C,3,0)</f>
        <v>Окт</v>
      </c>
      <c r="D54" s="8">
        <v>29.329000000000001</v>
      </c>
      <c r="E54" s="8">
        <v>812.22</v>
      </c>
      <c r="F54" s="8">
        <v>138.84899999999999</v>
      </c>
      <c r="G54" s="8">
        <v>683.99400000000003</v>
      </c>
      <c r="H54" s="20"/>
      <c r="I54" s="20">
        <f t="shared" si="2"/>
        <v>683.99400000000003</v>
      </c>
      <c r="J54" s="17">
        <f>VLOOKUP(A54,[1]TDSheet!$A:$H,8,0)</f>
        <v>1</v>
      </c>
      <c r="O54" s="2">
        <f t="shared" si="3"/>
        <v>27.769799999999996</v>
      </c>
      <c r="P54" s="18"/>
      <c r="Q54" s="18"/>
      <c r="S54" s="2">
        <f t="shared" si="4"/>
        <v>24.630857982412554</v>
      </c>
      <c r="T54" s="2">
        <f t="shared" si="5"/>
        <v>24.630857982412554</v>
      </c>
      <c r="U54" s="2">
        <f>VLOOKUP(A54,[1]TDSheet!$A:$U,21,0)</f>
        <v>105.19739999999999</v>
      </c>
      <c r="V54" s="2">
        <f>VLOOKUP(A54,[1]TDSheet!$A:$V,22,0)</f>
        <v>10</v>
      </c>
      <c r="W54" s="2">
        <f>VLOOKUP(A54,[1]TDSheet!$A:$M,13,0)</f>
        <v>113.30619999999999</v>
      </c>
      <c r="Z54" s="2">
        <f t="shared" si="6"/>
        <v>0</v>
      </c>
    </row>
    <row r="55" spans="1:26" ht="21.95" customHeight="1" outlineLevel="2" x14ac:dyDescent="0.2">
      <c r="A55" s="7" t="s">
        <v>16</v>
      </c>
      <c r="B55" s="7" t="s">
        <v>9</v>
      </c>
      <c r="C55" s="28" t="str">
        <f>VLOOKUP(A55,[1]TDSheet!$A:$C,3,0)</f>
        <v>Окт</v>
      </c>
      <c r="D55" s="8">
        <v>229.39500000000001</v>
      </c>
      <c r="E55" s="8">
        <v>309.21499999999997</v>
      </c>
      <c r="F55" s="8">
        <v>465.63600000000002</v>
      </c>
      <c r="G55" s="8">
        <v>42.926000000000002</v>
      </c>
      <c r="H55" s="20"/>
      <c r="I55" s="22">
        <f>G55-H55+I90</f>
        <v>1.8910000000000053</v>
      </c>
      <c r="J55" s="17">
        <f>VLOOKUP(A55,[1]TDSheet!$A:$H,8,0)</f>
        <v>1</v>
      </c>
      <c r="O55" s="2">
        <f t="shared" si="3"/>
        <v>93.127200000000002</v>
      </c>
      <c r="P55" s="18">
        <f>7*O55-I55</f>
        <v>649.99940000000004</v>
      </c>
      <c r="Q55" s="18"/>
      <c r="S55" s="2">
        <f t="shared" si="4"/>
        <v>7</v>
      </c>
      <c r="T55" s="2">
        <f t="shared" si="5"/>
        <v>2.0305560566622912E-2</v>
      </c>
      <c r="U55" s="2">
        <f>VLOOKUP(A55,[1]TDSheet!$A:$U,21,0)</f>
        <v>57.355399999999996</v>
      </c>
      <c r="V55" s="2">
        <f>VLOOKUP(A55,[1]TDSheet!$A:$V,22,0)</f>
        <v>86.987400000000008</v>
      </c>
      <c r="W55" s="2">
        <f>VLOOKUP(A55,[1]TDSheet!$A:$M,13,0)</f>
        <v>22.030799999999999</v>
      </c>
      <c r="Z55" s="2">
        <f t="shared" si="6"/>
        <v>649.99940000000004</v>
      </c>
    </row>
    <row r="56" spans="1:26" ht="11.1" customHeight="1" outlineLevel="2" x14ac:dyDescent="0.2">
      <c r="A56" s="7" t="s">
        <v>62</v>
      </c>
      <c r="B56" s="7" t="s">
        <v>9</v>
      </c>
      <c r="C56" s="7"/>
      <c r="D56" s="8">
        <v>215.97399999999999</v>
      </c>
      <c r="E56" s="8"/>
      <c r="F56" s="8">
        <v>28.581</v>
      </c>
      <c r="G56" s="8">
        <v>179.83600000000001</v>
      </c>
      <c r="H56" s="20"/>
      <c r="I56" s="20">
        <f t="shared" si="2"/>
        <v>179.83600000000001</v>
      </c>
      <c r="J56" s="17">
        <f>VLOOKUP(A56,[1]TDSheet!$A:$H,8,0)</f>
        <v>0</v>
      </c>
      <c r="O56" s="2">
        <f t="shared" si="3"/>
        <v>5.7161999999999997</v>
      </c>
      <c r="P56" s="18"/>
      <c r="Q56" s="18"/>
      <c r="S56" s="2">
        <f t="shared" si="4"/>
        <v>31.460760645183868</v>
      </c>
      <c r="T56" s="2">
        <f t="shared" si="5"/>
        <v>31.460760645183868</v>
      </c>
      <c r="U56" s="2">
        <f>VLOOKUP(A56,[1]TDSheet!$A:$U,21,0)</f>
        <v>7.5446</v>
      </c>
      <c r="V56" s="2">
        <f>VLOOKUP(A56,[1]TDSheet!$A:$V,22,0)</f>
        <v>13.252600000000001</v>
      </c>
      <c r="W56" s="2">
        <f>VLOOKUP(A56,[1]TDSheet!$A:$M,13,0)</f>
        <v>9.3974000000000011</v>
      </c>
      <c r="Y56" s="25" t="str">
        <f>VLOOKUP(A56,[1]TDSheet!$A:$W,23,0)</f>
        <v>заказана вместе с акцией</v>
      </c>
      <c r="Z56" s="2">
        <f t="shared" si="6"/>
        <v>0</v>
      </c>
    </row>
    <row r="57" spans="1:26" ht="11.1" customHeight="1" outlineLevel="2" x14ac:dyDescent="0.2">
      <c r="A57" s="7" t="s">
        <v>81</v>
      </c>
      <c r="B57" s="7" t="s">
        <v>24</v>
      </c>
      <c r="C57" s="28" t="str">
        <f>VLOOKUP(A57,[1]TDSheet!$A:$C,3,0)</f>
        <v>Окт</v>
      </c>
      <c r="D57" s="8">
        <v>72</v>
      </c>
      <c r="E57" s="8">
        <v>174</v>
      </c>
      <c r="F57" s="8">
        <v>151</v>
      </c>
      <c r="G57" s="8">
        <v>24</v>
      </c>
      <c r="H57" s="20"/>
      <c r="I57" s="20">
        <f t="shared" si="2"/>
        <v>24</v>
      </c>
      <c r="J57" s="17">
        <f>VLOOKUP(A57,[1]TDSheet!$A:$H,8,0)</f>
        <v>0.4</v>
      </c>
      <c r="O57" s="2">
        <f t="shared" si="3"/>
        <v>30.2</v>
      </c>
      <c r="P57" s="18">
        <f>8*O57-I57</f>
        <v>217.6</v>
      </c>
      <c r="Q57" s="18"/>
      <c r="S57" s="2">
        <f t="shared" si="4"/>
        <v>8</v>
      </c>
      <c r="T57" s="2">
        <f t="shared" si="5"/>
        <v>0.79470198675496695</v>
      </c>
      <c r="U57" s="2">
        <f>VLOOKUP(A57,[1]TDSheet!$A:$U,21,0)</f>
        <v>77.864200000000011</v>
      </c>
      <c r="V57" s="2">
        <f>VLOOKUP(A57,[1]TDSheet!$A:$V,22,0)</f>
        <v>23</v>
      </c>
      <c r="W57" s="2">
        <f>VLOOKUP(A57,[1]TDSheet!$A:$M,13,0)</f>
        <v>14.2</v>
      </c>
      <c r="Y57" s="25" t="str">
        <f>VLOOKUP(A57,[1]TDSheet!$A:$W,23,0)</f>
        <v>акция/вывод</v>
      </c>
      <c r="Z57" s="2">
        <f t="shared" si="6"/>
        <v>87.04</v>
      </c>
    </row>
    <row r="58" spans="1:26" ht="11.1" customHeight="1" outlineLevel="2" x14ac:dyDescent="0.2">
      <c r="A58" s="7" t="s">
        <v>82</v>
      </c>
      <c r="B58" s="7" t="s">
        <v>24</v>
      </c>
      <c r="C58" s="7"/>
      <c r="D58" s="8">
        <v>115</v>
      </c>
      <c r="E58" s="8">
        <v>480</v>
      </c>
      <c r="F58" s="8">
        <v>130</v>
      </c>
      <c r="G58" s="8">
        <v>426</v>
      </c>
      <c r="H58" s="20">
        <f>VLOOKUP(A58,Спар!A:B,2,0)</f>
        <v>192</v>
      </c>
      <c r="I58" s="20">
        <f t="shared" si="2"/>
        <v>234</v>
      </c>
      <c r="J58" s="17">
        <f>VLOOKUP(A58,[1]TDSheet!$A:$H,8,0)</f>
        <v>0.35</v>
      </c>
      <c r="O58" s="2">
        <f t="shared" si="3"/>
        <v>26</v>
      </c>
      <c r="P58" s="18">
        <f t="shared" ref="P58" si="12">12*O58-I58</f>
        <v>78</v>
      </c>
      <c r="Q58" s="18"/>
      <c r="S58" s="2">
        <f t="shared" si="4"/>
        <v>12</v>
      </c>
      <c r="T58" s="2">
        <f t="shared" si="5"/>
        <v>9</v>
      </c>
      <c r="U58" s="2">
        <f>VLOOKUP(A58,[1]TDSheet!$A:$U,21,0)</f>
        <v>35.200000000000003</v>
      </c>
      <c r="V58" s="2">
        <f>VLOOKUP(A58,[1]TDSheet!$A:$V,22,0)</f>
        <v>24.6</v>
      </c>
      <c r="W58" s="2">
        <f>VLOOKUP(A58,[1]TDSheet!$A:$M,13,0)</f>
        <v>40.4</v>
      </c>
      <c r="Z58" s="2">
        <f t="shared" si="6"/>
        <v>27.299999999999997</v>
      </c>
    </row>
    <row r="59" spans="1:26" ht="21.95" customHeight="1" outlineLevel="2" x14ac:dyDescent="0.2">
      <c r="A59" s="7" t="s">
        <v>29</v>
      </c>
      <c r="B59" s="7" t="s">
        <v>24</v>
      </c>
      <c r="C59" s="7"/>
      <c r="D59" s="8"/>
      <c r="E59" s="8">
        <v>150</v>
      </c>
      <c r="F59" s="8"/>
      <c r="G59" s="8">
        <v>150</v>
      </c>
      <c r="H59" s="20">
        <f>VLOOKUP(A59,Спар!A:B,2,0)</f>
        <v>150</v>
      </c>
      <c r="I59" s="20">
        <f t="shared" si="2"/>
        <v>0</v>
      </c>
      <c r="J59" s="17">
        <v>0</v>
      </c>
      <c r="O59" s="2">
        <f t="shared" si="3"/>
        <v>0</v>
      </c>
      <c r="P59" s="18"/>
      <c r="Q59" s="18"/>
      <c r="S59" s="2" t="e">
        <f t="shared" si="4"/>
        <v>#DIV/0!</v>
      </c>
      <c r="T59" s="2" t="e">
        <f t="shared" si="5"/>
        <v>#DIV/0!</v>
      </c>
      <c r="U59" s="2">
        <v>0</v>
      </c>
      <c r="V59" s="2">
        <v>0</v>
      </c>
      <c r="W59" s="2">
        <v>0</v>
      </c>
      <c r="Z59" s="2">
        <f t="shared" si="6"/>
        <v>0</v>
      </c>
    </row>
    <row r="60" spans="1:26" ht="21.95" customHeight="1" outlineLevel="2" x14ac:dyDescent="0.2">
      <c r="A60" s="7" t="s">
        <v>30</v>
      </c>
      <c r="B60" s="7" t="s">
        <v>24</v>
      </c>
      <c r="C60" s="7"/>
      <c r="D60" s="8">
        <v>62</v>
      </c>
      <c r="E60" s="8"/>
      <c r="F60" s="8">
        <v>18</v>
      </c>
      <c r="G60" s="8">
        <v>44</v>
      </c>
      <c r="H60" s="20"/>
      <c r="I60" s="20">
        <f t="shared" si="2"/>
        <v>44</v>
      </c>
      <c r="J60" s="17">
        <f>VLOOKUP(A60,[1]TDSheet!$A:$H,8,0)</f>
        <v>0.35</v>
      </c>
      <c r="O60" s="2">
        <f t="shared" si="3"/>
        <v>3.6</v>
      </c>
      <c r="P60" s="18"/>
      <c r="Q60" s="18"/>
      <c r="S60" s="2">
        <f t="shared" si="4"/>
        <v>12.222222222222221</v>
      </c>
      <c r="T60" s="2">
        <f t="shared" si="5"/>
        <v>12.222222222222221</v>
      </c>
      <c r="U60" s="2">
        <f>VLOOKUP(A60,[1]TDSheet!$A:$U,21,0)</f>
        <v>7.8</v>
      </c>
      <c r="V60" s="2">
        <f>VLOOKUP(A60,[1]TDSheet!$A:$V,22,0)</f>
        <v>2.6</v>
      </c>
      <c r="W60" s="2">
        <f>VLOOKUP(A60,[1]TDSheet!$A:$M,13,0)</f>
        <v>1.8</v>
      </c>
      <c r="Z60" s="2">
        <f t="shared" si="6"/>
        <v>0</v>
      </c>
    </row>
    <row r="61" spans="1:26" ht="21.95" customHeight="1" outlineLevel="2" x14ac:dyDescent="0.2">
      <c r="A61" s="7" t="s">
        <v>83</v>
      </c>
      <c r="B61" s="7" t="s">
        <v>24</v>
      </c>
      <c r="C61" s="7"/>
      <c r="D61" s="8"/>
      <c r="E61" s="8"/>
      <c r="F61" s="8">
        <v>6</v>
      </c>
      <c r="G61" s="8">
        <v>-6</v>
      </c>
      <c r="H61" s="20"/>
      <c r="I61" s="20">
        <f t="shared" si="2"/>
        <v>-6</v>
      </c>
      <c r="J61" s="17">
        <v>0</v>
      </c>
      <c r="O61" s="2">
        <f t="shared" si="3"/>
        <v>1.2</v>
      </c>
      <c r="P61" s="18"/>
      <c r="Q61" s="18"/>
      <c r="S61" s="2">
        <f t="shared" si="4"/>
        <v>-5</v>
      </c>
      <c r="T61" s="2">
        <f t="shared" si="5"/>
        <v>-5</v>
      </c>
      <c r="U61" s="2">
        <v>0</v>
      </c>
      <c r="V61" s="2">
        <v>0</v>
      </c>
      <c r="W61" s="2">
        <v>0</v>
      </c>
      <c r="Z61" s="2">
        <f t="shared" si="6"/>
        <v>0</v>
      </c>
    </row>
    <row r="62" spans="1:26" ht="21.95" customHeight="1" outlineLevel="2" x14ac:dyDescent="0.2">
      <c r="A62" s="7" t="s">
        <v>84</v>
      </c>
      <c r="B62" s="7" t="s">
        <v>24</v>
      </c>
      <c r="C62" s="28" t="str">
        <f>VLOOKUP(A62,[1]TDSheet!$A:$C,3,0)</f>
        <v>Окт</v>
      </c>
      <c r="D62" s="8">
        <v>72</v>
      </c>
      <c r="E62" s="8">
        <v>90</v>
      </c>
      <c r="F62" s="8">
        <v>135</v>
      </c>
      <c r="G62" s="8">
        <v>-19</v>
      </c>
      <c r="H62" s="20"/>
      <c r="I62" s="20">
        <f t="shared" si="2"/>
        <v>-19</v>
      </c>
      <c r="J62" s="17">
        <f>VLOOKUP(A62,[1]TDSheet!$A:$H,8,0)</f>
        <v>0.4</v>
      </c>
      <c r="O62" s="2">
        <f t="shared" si="3"/>
        <v>27</v>
      </c>
      <c r="P62" s="18">
        <f>7*O62-I62</f>
        <v>208</v>
      </c>
      <c r="Q62" s="18"/>
      <c r="S62" s="2">
        <f t="shared" si="4"/>
        <v>7</v>
      </c>
      <c r="T62" s="2">
        <f t="shared" si="5"/>
        <v>-0.70370370370370372</v>
      </c>
      <c r="U62" s="2">
        <f>VLOOKUP(A62,[1]TDSheet!$A:$U,21,0)</f>
        <v>39</v>
      </c>
      <c r="V62" s="2">
        <f>VLOOKUP(A62,[1]TDSheet!$A:$V,22,0)</f>
        <v>23</v>
      </c>
      <c r="W62" s="2">
        <f>VLOOKUP(A62,[1]TDSheet!$A:$M,13,0)</f>
        <v>9.1999999999999993</v>
      </c>
      <c r="Y62" s="25" t="str">
        <f>VLOOKUP(A62,[1]TDSheet!$A:$W,23,0)</f>
        <v>акция/вывод</v>
      </c>
      <c r="Z62" s="2">
        <f t="shared" si="6"/>
        <v>83.2</v>
      </c>
    </row>
    <row r="63" spans="1:26" ht="11.1" customHeight="1" outlineLevel="2" x14ac:dyDescent="0.2">
      <c r="A63" s="7" t="s">
        <v>63</v>
      </c>
      <c r="B63" s="7" t="s">
        <v>9</v>
      </c>
      <c r="C63" s="7"/>
      <c r="D63" s="8">
        <v>1.7999999999999999E-2</v>
      </c>
      <c r="E63" s="8">
        <v>93.792000000000002</v>
      </c>
      <c r="F63" s="8">
        <v>2.129</v>
      </c>
      <c r="G63" s="8">
        <v>91.680999999999997</v>
      </c>
      <c r="H63" s="20"/>
      <c r="I63" s="20">
        <f t="shared" si="2"/>
        <v>91.680999999999997</v>
      </c>
      <c r="J63" s="17">
        <f>VLOOKUP(A63,[1]TDSheet!$A:$H,8,0)</f>
        <v>1</v>
      </c>
      <c r="O63" s="2">
        <f t="shared" si="3"/>
        <v>0.42580000000000001</v>
      </c>
      <c r="P63" s="18"/>
      <c r="Q63" s="18"/>
      <c r="S63" s="2">
        <f t="shared" si="4"/>
        <v>215.3147017379051</v>
      </c>
      <c r="T63" s="2">
        <f t="shared" si="5"/>
        <v>215.3147017379051</v>
      </c>
      <c r="U63" s="2">
        <f>VLOOKUP(A63,[1]TDSheet!$A:$U,21,0)</f>
        <v>23.7896</v>
      </c>
      <c r="V63" s="2">
        <f>VLOOKUP(A63,[1]TDSheet!$A:$V,22,0)</f>
        <v>1.4236</v>
      </c>
      <c r="W63" s="2">
        <f>VLOOKUP(A63,[1]TDSheet!$A:$M,13,0)</f>
        <v>33.071399999999997</v>
      </c>
      <c r="Z63" s="2">
        <f t="shared" si="6"/>
        <v>0</v>
      </c>
    </row>
    <row r="64" spans="1:26" ht="11.1" customHeight="1" outlineLevel="2" x14ac:dyDescent="0.2">
      <c r="A64" s="7" t="s">
        <v>85</v>
      </c>
      <c r="B64" s="7" t="s">
        <v>24</v>
      </c>
      <c r="C64" s="7"/>
      <c r="D64" s="8">
        <v>105</v>
      </c>
      <c r="E64" s="8"/>
      <c r="F64" s="8">
        <v>36</v>
      </c>
      <c r="G64" s="8">
        <v>66</v>
      </c>
      <c r="H64" s="20"/>
      <c r="I64" s="20">
        <f t="shared" si="2"/>
        <v>66</v>
      </c>
      <c r="J64" s="17">
        <f>VLOOKUP(A64,[1]TDSheet!$A:$H,8,0)</f>
        <v>0.35</v>
      </c>
      <c r="O64" s="2">
        <f t="shared" si="3"/>
        <v>7.2</v>
      </c>
      <c r="P64" s="18">
        <f t="shared" ref="P64:P67" si="13">12*O64-I64</f>
        <v>20.400000000000006</v>
      </c>
      <c r="Q64" s="18"/>
      <c r="S64" s="2">
        <f t="shared" si="4"/>
        <v>12</v>
      </c>
      <c r="T64" s="2">
        <f t="shared" si="5"/>
        <v>9.1666666666666661</v>
      </c>
      <c r="U64" s="2">
        <f>VLOOKUP(A64,[1]TDSheet!$A:$U,21,0)</f>
        <v>12.6</v>
      </c>
      <c r="V64" s="2">
        <f>VLOOKUP(A64,[1]TDSheet!$A:$V,22,0)</f>
        <v>6.4</v>
      </c>
      <c r="W64" s="2">
        <f>VLOOKUP(A64,[1]TDSheet!$A:$M,13,0)</f>
        <v>4.8</v>
      </c>
      <c r="Z64" s="2">
        <f t="shared" si="6"/>
        <v>7.1400000000000015</v>
      </c>
    </row>
    <row r="65" spans="1:26" ht="21.95" customHeight="1" outlineLevel="2" x14ac:dyDescent="0.2">
      <c r="A65" s="7" t="s">
        <v>86</v>
      </c>
      <c r="B65" s="7" t="s">
        <v>24</v>
      </c>
      <c r="C65" s="7"/>
      <c r="D65" s="8">
        <v>143</v>
      </c>
      <c r="E65" s="8">
        <v>174</v>
      </c>
      <c r="F65" s="8">
        <v>141</v>
      </c>
      <c r="G65" s="8">
        <v>157</v>
      </c>
      <c r="H65" s="20"/>
      <c r="I65" s="20">
        <f t="shared" si="2"/>
        <v>157</v>
      </c>
      <c r="J65" s="17">
        <f>VLOOKUP(A65,[1]TDSheet!$A:$H,8,0)</f>
        <v>0.28000000000000003</v>
      </c>
      <c r="O65" s="2">
        <f t="shared" si="3"/>
        <v>28.2</v>
      </c>
      <c r="P65" s="18">
        <f t="shared" si="13"/>
        <v>181.39999999999998</v>
      </c>
      <c r="Q65" s="18"/>
      <c r="S65" s="2">
        <f t="shared" si="4"/>
        <v>12</v>
      </c>
      <c r="T65" s="2">
        <f t="shared" si="5"/>
        <v>5.5673758865248226</v>
      </c>
      <c r="U65" s="2">
        <f>VLOOKUP(A65,[1]TDSheet!$A:$U,21,0)</f>
        <v>30.6</v>
      </c>
      <c r="V65" s="2">
        <f>VLOOKUP(A65,[1]TDSheet!$A:$V,22,0)</f>
        <v>24.4</v>
      </c>
      <c r="W65" s="2">
        <f>VLOOKUP(A65,[1]TDSheet!$A:$M,13,0)</f>
        <v>24.4</v>
      </c>
      <c r="Z65" s="2">
        <f t="shared" si="6"/>
        <v>50.792000000000002</v>
      </c>
    </row>
    <row r="66" spans="1:26" ht="11.1" customHeight="1" outlineLevel="2" x14ac:dyDescent="0.2">
      <c r="A66" s="7" t="s">
        <v>17</v>
      </c>
      <c r="B66" s="7" t="s">
        <v>9</v>
      </c>
      <c r="C66" s="7"/>
      <c r="D66" s="8">
        <v>122.154</v>
      </c>
      <c r="E66" s="8">
        <v>198.881</v>
      </c>
      <c r="F66" s="8">
        <v>186.23599999999999</v>
      </c>
      <c r="G66" s="8">
        <v>87.346999999999994</v>
      </c>
      <c r="H66" s="20">
        <f>VLOOKUP(A66,Спар!A:B,2,0)</f>
        <v>87.328999999999994</v>
      </c>
      <c r="I66" s="20">
        <f t="shared" si="2"/>
        <v>1.8000000000000682E-2</v>
      </c>
      <c r="J66" s="17">
        <f>VLOOKUP(A66,[1]TDSheet!$A:$H,8,0)</f>
        <v>1</v>
      </c>
      <c r="O66" s="2">
        <f t="shared" si="3"/>
        <v>37.247199999999999</v>
      </c>
      <c r="P66" s="18">
        <f>7*O66-I66</f>
        <v>260.7124</v>
      </c>
      <c r="Q66" s="18"/>
      <c r="S66" s="2">
        <f t="shared" si="4"/>
        <v>7.0000000000000009</v>
      </c>
      <c r="T66" s="2">
        <f t="shared" si="5"/>
        <v>4.8325780192875388E-4</v>
      </c>
      <c r="U66" s="2">
        <f>VLOOKUP(A66,[1]TDSheet!$A:$U,21,0)</f>
        <v>3.6086</v>
      </c>
      <c r="V66" s="2">
        <f>VLOOKUP(A66,[1]TDSheet!$A:$V,22,0)</f>
        <v>29.75</v>
      </c>
      <c r="W66" s="2">
        <f>VLOOKUP(A66,[1]TDSheet!$A:$M,13,0)</f>
        <v>4.5343999999999998</v>
      </c>
      <c r="Z66" s="2">
        <f t="shared" si="6"/>
        <v>260.7124</v>
      </c>
    </row>
    <row r="67" spans="1:26" ht="21.95" customHeight="1" outlineLevel="2" x14ac:dyDescent="0.2">
      <c r="A67" s="7" t="s">
        <v>87</v>
      </c>
      <c r="B67" s="7" t="s">
        <v>24</v>
      </c>
      <c r="C67" s="7"/>
      <c r="D67" s="8">
        <v>141</v>
      </c>
      <c r="E67" s="8">
        <v>294</v>
      </c>
      <c r="F67" s="8">
        <v>162</v>
      </c>
      <c r="G67" s="8">
        <v>241</v>
      </c>
      <c r="H67" s="20"/>
      <c r="I67" s="20">
        <f t="shared" si="2"/>
        <v>241</v>
      </c>
      <c r="J67" s="17">
        <f>VLOOKUP(A67,[1]TDSheet!$A:$H,8,0)</f>
        <v>0.28000000000000003</v>
      </c>
      <c r="O67" s="2">
        <f t="shared" si="3"/>
        <v>32.4</v>
      </c>
      <c r="P67" s="18">
        <f t="shared" si="13"/>
        <v>147.79999999999995</v>
      </c>
      <c r="Q67" s="18"/>
      <c r="S67" s="2">
        <f t="shared" si="4"/>
        <v>12</v>
      </c>
      <c r="T67" s="2">
        <f t="shared" si="5"/>
        <v>7.4382716049382722</v>
      </c>
      <c r="U67" s="2">
        <f>VLOOKUP(A67,[1]TDSheet!$A:$U,21,0)</f>
        <v>27.2</v>
      </c>
      <c r="V67" s="2">
        <f>VLOOKUP(A67,[1]TDSheet!$A:$V,22,0)</f>
        <v>26.6</v>
      </c>
      <c r="W67" s="2">
        <f>VLOOKUP(A67,[1]TDSheet!$A:$M,13,0)</f>
        <v>32.6</v>
      </c>
      <c r="Z67" s="2">
        <f t="shared" si="6"/>
        <v>41.383999999999993</v>
      </c>
    </row>
    <row r="68" spans="1:26" ht="11.1" customHeight="1" outlineLevel="2" x14ac:dyDescent="0.2">
      <c r="A68" s="7" t="s">
        <v>31</v>
      </c>
      <c r="B68" s="7" t="s">
        <v>24</v>
      </c>
      <c r="C68" s="7"/>
      <c r="D68" s="8"/>
      <c r="E68" s="8">
        <v>150</v>
      </c>
      <c r="F68" s="8"/>
      <c r="G68" s="8">
        <v>150</v>
      </c>
      <c r="H68" s="20">
        <f>VLOOKUP(A68,Спар!A:B,2,0)</f>
        <v>150</v>
      </c>
      <c r="I68" s="20">
        <f t="shared" si="2"/>
        <v>0</v>
      </c>
      <c r="J68" s="17">
        <v>0</v>
      </c>
      <c r="O68" s="2">
        <f t="shared" si="3"/>
        <v>0</v>
      </c>
      <c r="P68" s="18"/>
      <c r="Q68" s="18"/>
      <c r="S68" s="2" t="e">
        <f t="shared" si="4"/>
        <v>#DIV/0!</v>
      </c>
      <c r="T68" s="2" t="e">
        <f t="shared" si="5"/>
        <v>#DIV/0!</v>
      </c>
      <c r="U68" s="2">
        <v>0</v>
      </c>
      <c r="V68" s="2">
        <v>0</v>
      </c>
      <c r="W68" s="2">
        <v>0</v>
      </c>
      <c r="Z68" s="2">
        <f t="shared" si="6"/>
        <v>0</v>
      </c>
    </row>
    <row r="69" spans="1:26" ht="11.1" customHeight="1" outlineLevel="2" x14ac:dyDescent="0.2">
      <c r="A69" s="7" t="s">
        <v>18</v>
      </c>
      <c r="B69" s="7" t="s">
        <v>9</v>
      </c>
      <c r="C69" s="28" t="str">
        <f>VLOOKUP(A69,[1]TDSheet!$A:$C,3,0)</f>
        <v>Окт</v>
      </c>
      <c r="D69" s="8">
        <v>75.48</v>
      </c>
      <c r="E69" s="8">
        <v>75.289000000000001</v>
      </c>
      <c r="F69" s="8">
        <v>121.154</v>
      </c>
      <c r="G69" s="8">
        <v>-0.05</v>
      </c>
      <c r="H69" s="20"/>
      <c r="I69" s="20">
        <f t="shared" si="2"/>
        <v>-0.05</v>
      </c>
      <c r="J69" s="17">
        <f>VLOOKUP(A69,[1]TDSheet!$A:$H,8,0)</f>
        <v>1</v>
      </c>
      <c r="O69" s="2">
        <f t="shared" si="3"/>
        <v>24.230799999999999</v>
      </c>
      <c r="P69" s="18">
        <f>7*O69-I69</f>
        <v>169.66560000000001</v>
      </c>
      <c r="Q69" s="18"/>
      <c r="S69" s="2">
        <f t="shared" si="4"/>
        <v>7</v>
      </c>
      <c r="T69" s="2">
        <f t="shared" si="5"/>
        <v>-2.0634894431880088E-3</v>
      </c>
      <c r="U69" s="2">
        <f>VLOOKUP(A69,[1]TDSheet!$A:$U,21,0)</f>
        <v>62.599000000000004</v>
      </c>
      <c r="V69" s="2">
        <f>VLOOKUP(A69,[1]TDSheet!$A:$V,22,0)</f>
        <v>3.2101999999999995</v>
      </c>
      <c r="W69" s="2">
        <f>VLOOKUP(A69,[1]TDSheet!$A:$M,13,0)</f>
        <v>7.0061999999999998</v>
      </c>
      <c r="Y69" s="25" t="str">
        <f>VLOOKUP(A69,[1]TDSheet!$A:$W,23,0)</f>
        <v>акция/вывод</v>
      </c>
      <c r="Z69" s="2">
        <f t="shared" si="6"/>
        <v>169.66560000000001</v>
      </c>
    </row>
    <row r="70" spans="1:26" ht="11.1" customHeight="1" outlineLevel="2" x14ac:dyDescent="0.2">
      <c r="A70" s="7" t="s">
        <v>19</v>
      </c>
      <c r="B70" s="7" t="s">
        <v>9</v>
      </c>
      <c r="C70" s="28" t="str">
        <f>VLOOKUP(A70,[1]TDSheet!$A:$C,3,0)</f>
        <v>Окт</v>
      </c>
      <c r="D70" s="8">
        <v>-1.371</v>
      </c>
      <c r="E70" s="8"/>
      <c r="F70" s="8">
        <v>5.4969999999999999</v>
      </c>
      <c r="G70" s="8">
        <v>-6.8680000000000003</v>
      </c>
      <c r="H70" s="20"/>
      <c r="I70" s="20">
        <f t="shared" si="2"/>
        <v>-6.8680000000000003</v>
      </c>
      <c r="J70" s="17">
        <f>VLOOKUP(A70,[1]TDSheet!$A:$H,8,0)</f>
        <v>1</v>
      </c>
      <c r="O70" s="2">
        <f t="shared" si="3"/>
        <v>1.0993999999999999</v>
      </c>
      <c r="P70" s="18"/>
      <c r="Q70" s="18"/>
      <c r="S70" s="2">
        <f t="shared" si="4"/>
        <v>-6.2470438420956889</v>
      </c>
      <c r="T70" s="2">
        <f t="shared" si="5"/>
        <v>-6.2470438420956889</v>
      </c>
      <c r="U70" s="2">
        <f>VLOOKUP(A70,[1]TDSheet!$A:$U,21,0)</f>
        <v>21.089199999999998</v>
      </c>
      <c r="V70" s="2">
        <f>VLOOKUP(A70,[1]TDSheet!$A:$V,22,0)</f>
        <v>31.783999999999999</v>
      </c>
      <c r="W70" s="2">
        <f>VLOOKUP(A70,[1]TDSheet!$A:$M,13,0)</f>
        <v>6.5688000000000004</v>
      </c>
      <c r="X70" s="23">
        <v>80</v>
      </c>
      <c r="Y70" s="25" t="str">
        <f>VLOOKUP(A70,[1]TDSheet!$A:$W,23,0)</f>
        <v>акция/вывод</v>
      </c>
      <c r="Z70" s="2">
        <f t="shared" si="6"/>
        <v>0</v>
      </c>
    </row>
    <row r="71" spans="1:26" ht="11.1" customHeight="1" outlineLevel="2" x14ac:dyDescent="0.2">
      <c r="A71" s="7" t="s">
        <v>88</v>
      </c>
      <c r="B71" s="7" t="s">
        <v>24</v>
      </c>
      <c r="C71" s="28" t="str">
        <f>VLOOKUP(A71,[1]TDSheet!$A:$C,3,0)</f>
        <v>Окт</v>
      </c>
      <c r="D71" s="8">
        <v>89</v>
      </c>
      <c r="E71" s="8">
        <v>174</v>
      </c>
      <c r="F71" s="8">
        <v>198</v>
      </c>
      <c r="G71" s="8">
        <v>-6</v>
      </c>
      <c r="H71" s="20"/>
      <c r="I71" s="20">
        <f t="shared" ref="I71:I95" si="14">G71-H71</f>
        <v>-6</v>
      </c>
      <c r="J71" s="17">
        <f>VLOOKUP(A71,[1]TDSheet!$A:$H,8,0)</f>
        <v>0.4</v>
      </c>
      <c r="O71" s="2">
        <f t="shared" ref="O71:O95" si="15">F71/5</f>
        <v>39.6</v>
      </c>
      <c r="P71" s="18">
        <f>7*O71-I71</f>
        <v>283.2</v>
      </c>
      <c r="Q71" s="18"/>
      <c r="S71" s="2">
        <f t="shared" ref="S71:S95" si="16">(I71+P71)/O71</f>
        <v>6.9999999999999991</v>
      </c>
      <c r="T71" s="2">
        <f t="shared" ref="T71:T95" si="17">I71/O71</f>
        <v>-0.15151515151515152</v>
      </c>
      <c r="U71" s="2">
        <f>VLOOKUP(A71,[1]TDSheet!$A:$U,21,0)</f>
        <v>35</v>
      </c>
      <c r="V71" s="2">
        <f>VLOOKUP(A71,[1]TDSheet!$A:$V,22,0)</f>
        <v>0</v>
      </c>
      <c r="W71" s="2">
        <f>VLOOKUP(A71,[1]TDSheet!$A:$M,13,0)</f>
        <v>14.8</v>
      </c>
      <c r="Y71" s="25" t="str">
        <f>VLOOKUP(A71,[1]TDSheet!$A:$W,23,0)</f>
        <v>акция/вывод</v>
      </c>
      <c r="Z71" s="2">
        <f t="shared" ref="Z71:Z95" si="18">P71*J71</f>
        <v>113.28</v>
      </c>
    </row>
    <row r="72" spans="1:26" ht="11.1" customHeight="1" outlineLevel="2" x14ac:dyDescent="0.2">
      <c r="A72" s="7" t="s">
        <v>89</v>
      </c>
      <c r="B72" s="7" t="s">
        <v>24</v>
      </c>
      <c r="C72" s="28" t="str">
        <f>VLOOKUP(A72,[1]TDSheet!$A:$C,3,0)</f>
        <v>Окт</v>
      </c>
      <c r="D72" s="8">
        <v>78</v>
      </c>
      <c r="E72" s="8">
        <v>192</v>
      </c>
      <c r="F72" s="8">
        <v>170</v>
      </c>
      <c r="G72" s="8">
        <v>26</v>
      </c>
      <c r="H72" s="20"/>
      <c r="I72" s="20">
        <f t="shared" si="14"/>
        <v>26</v>
      </c>
      <c r="J72" s="17">
        <f>VLOOKUP(A72,[1]TDSheet!$A:$H,8,0)</f>
        <v>0.4</v>
      </c>
      <c r="O72" s="2">
        <f t="shared" si="15"/>
        <v>34</v>
      </c>
      <c r="P72" s="18">
        <f>8*O72-I72</f>
        <v>246</v>
      </c>
      <c r="Q72" s="18"/>
      <c r="S72" s="2">
        <f t="shared" si="16"/>
        <v>8</v>
      </c>
      <c r="T72" s="2">
        <f t="shared" si="17"/>
        <v>0.76470588235294112</v>
      </c>
      <c r="U72" s="2">
        <f>VLOOKUP(A72,[1]TDSheet!$A:$U,21,0)</f>
        <v>24</v>
      </c>
      <c r="V72" s="2">
        <f>VLOOKUP(A72,[1]TDSheet!$A:$V,22,0)</f>
        <v>0</v>
      </c>
      <c r="W72" s="2">
        <f>VLOOKUP(A72,[1]TDSheet!$A:$M,13,0)</f>
        <v>15</v>
      </c>
      <c r="Y72" s="25" t="str">
        <f>VLOOKUP(A72,[1]TDSheet!$A:$W,23,0)</f>
        <v>акция/вывод</v>
      </c>
      <c r="Z72" s="2">
        <f t="shared" si="18"/>
        <v>98.4</v>
      </c>
    </row>
    <row r="73" spans="1:26" ht="11.1" customHeight="1" outlineLevel="2" x14ac:dyDescent="0.2">
      <c r="A73" s="7" t="s">
        <v>90</v>
      </c>
      <c r="B73" s="7" t="s">
        <v>24</v>
      </c>
      <c r="C73" s="7"/>
      <c r="D73" s="8"/>
      <c r="E73" s="8"/>
      <c r="F73" s="8"/>
      <c r="G73" s="8">
        <v>-1</v>
      </c>
      <c r="H73" s="20"/>
      <c r="I73" s="20">
        <f t="shared" si="14"/>
        <v>-1</v>
      </c>
      <c r="J73" s="17">
        <f>VLOOKUP(A73,[1]TDSheet!$A:$H,8,0)</f>
        <v>0</v>
      </c>
      <c r="O73" s="2">
        <f t="shared" si="15"/>
        <v>0</v>
      </c>
      <c r="P73" s="18"/>
      <c r="Q73" s="18"/>
      <c r="S73" s="2" t="e">
        <f t="shared" si="16"/>
        <v>#DIV/0!</v>
      </c>
      <c r="T73" s="2" t="e">
        <f t="shared" si="17"/>
        <v>#DIV/0!</v>
      </c>
      <c r="U73" s="2">
        <f>VLOOKUP(A73,[1]TDSheet!$A:$U,21,0)</f>
        <v>0</v>
      </c>
      <c r="V73" s="2">
        <f>VLOOKUP(A73,[1]TDSheet!$A:$V,22,0)</f>
        <v>0</v>
      </c>
      <c r="W73" s="2">
        <f>VLOOKUP(A73,[1]TDSheet!$A:$M,13,0)</f>
        <v>0.2</v>
      </c>
      <c r="Z73" s="2">
        <f t="shared" si="18"/>
        <v>0</v>
      </c>
    </row>
    <row r="74" spans="1:26" ht="11.1" customHeight="1" outlineLevel="2" x14ac:dyDescent="0.2">
      <c r="A74" s="7" t="s">
        <v>91</v>
      </c>
      <c r="B74" s="7" t="s">
        <v>24</v>
      </c>
      <c r="C74" s="7"/>
      <c r="D74" s="8"/>
      <c r="E74" s="8">
        <v>192</v>
      </c>
      <c r="F74" s="8"/>
      <c r="G74" s="8">
        <v>192</v>
      </c>
      <c r="H74" s="20">
        <f>VLOOKUP(A74,Спар!A:B,2,0)</f>
        <v>192</v>
      </c>
      <c r="I74" s="20">
        <f t="shared" si="14"/>
        <v>0</v>
      </c>
      <c r="J74" s="17">
        <v>0</v>
      </c>
      <c r="O74" s="2">
        <f t="shared" si="15"/>
        <v>0</v>
      </c>
      <c r="P74" s="18"/>
      <c r="Q74" s="18"/>
      <c r="S74" s="2" t="e">
        <f t="shared" si="16"/>
        <v>#DIV/0!</v>
      </c>
      <c r="T74" s="2" t="e">
        <f t="shared" si="17"/>
        <v>#DIV/0!</v>
      </c>
      <c r="U74" s="2">
        <v>0</v>
      </c>
      <c r="V74" s="2">
        <v>0</v>
      </c>
      <c r="W74" s="2">
        <v>0</v>
      </c>
      <c r="Z74" s="2">
        <f t="shared" si="18"/>
        <v>0</v>
      </c>
    </row>
    <row r="75" spans="1:26" ht="11.1" customHeight="1" outlineLevel="2" x14ac:dyDescent="0.2">
      <c r="A75" s="7" t="s">
        <v>64</v>
      </c>
      <c r="B75" s="7" t="s">
        <v>9</v>
      </c>
      <c r="C75" s="7"/>
      <c r="D75" s="8">
        <v>48.923000000000002</v>
      </c>
      <c r="E75" s="8">
        <v>48.994999999999997</v>
      </c>
      <c r="F75" s="8">
        <v>86.492999999999995</v>
      </c>
      <c r="G75" s="8">
        <v>1.2E-2</v>
      </c>
      <c r="H75" s="20"/>
      <c r="I75" s="20">
        <f t="shared" si="14"/>
        <v>1.2E-2</v>
      </c>
      <c r="J75" s="17">
        <f>VLOOKUP(A75,[1]TDSheet!$A:$H,8,0)</f>
        <v>1</v>
      </c>
      <c r="O75" s="2">
        <f t="shared" si="15"/>
        <v>17.2986</v>
      </c>
      <c r="P75" s="18">
        <f>7*O75-I75</f>
        <v>121.07820000000001</v>
      </c>
      <c r="Q75" s="18"/>
      <c r="S75" s="2">
        <f t="shared" si="16"/>
        <v>7</v>
      </c>
      <c r="T75" s="2">
        <f t="shared" si="17"/>
        <v>6.9369775588775967E-4</v>
      </c>
      <c r="U75" s="2">
        <f>VLOOKUP(A75,[1]TDSheet!$A:$U,21,0)</f>
        <v>0</v>
      </c>
      <c r="V75" s="2">
        <f>VLOOKUP(A75,[1]TDSheet!$A:$V,22,0)</f>
        <v>14.703999999999999</v>
      </c>
      <c r="W75" s="2">
        <f>VLOOKUP(A75,[1]TDSheet!$A:$M,13,0)</f>
        <v>2.2826</v>
      </c>
      <c r="Z75" s="2">
        <f t="shared" si="18"/>
        <v>121.07820000000001</v>
      </c>
    </row>
    <row r="76" spans="1:26" ht="11.1" customHeight="1" outlineLevel="2" x14ac:dyDescent="0.2">
      <c r="A76" s="7" t="s">
        <v>65</v>
      </c>
      <c r="B76" s="7" t="s">
        <v>9</v>
      </c>
      <c r="C76" s="7"/>
      <c r="D76" s="8">
        <v>34.444000000000003</v>
      </c>
      <c r="E76" s="8">
        <v>193.63499999999999</v>
      </c>
      <c r="F76" s="8">
        <v>108.84099999999999</v>
      </c>
      <c r="G76" s="8">
        <v>107.75</v>
      </c>
      <c r="H76" s="20"/>
      <c r="I76" s="20">
        <f t="shared" si="14"/>
        <v>107.75</v>
      </c>
      <c r="J76" s="17">
        <f>VLOOKUP(A76,[1]TDSheet!$A:$H,8,0)</f>
        <v>1</v>
      </c>
      <c r="O76" s="2">
        <f t="shared" si="15"/>
        <v>21.7682</v>
      </c>
      <c r="P76" s="18">
        <f t="shared" ref="P76" si="19">12*O76-I76</f>
        <v>153.46839999999997</v>
      </c>
      <c r="Q76" s="18"/>
      <c r="S76" s="2">
        <f t="shared" si="16"/>
        <v>11.999999999999998</v>
      </c>
      <c r="T76" s="2">
        <f t="shared" si="17"/>
        <v>4.9498810191012579</v>
      </c>
      <c r="U76" s="2">
        <f>VLOOKUP(A76,[1]TDSheet!$A:$U,21,0)</f>
        <v>14.1136</v>
      </c>
      <c r="V76" s="2">
        <f>VLOOKUP(A76,[1]TDSheet!$A:$V,22,0)</f>
        <v>13.852399999999999</v>
      </c>
      <c r="W76" s="2">
        <f>VLOOKUP(A76,[1]TDSheet!$A:$M,13,0)</f>
        <v>21.327000000000002</v>
      </c>
      <c r="Z76" s="2">
        <f t="shared" si="18"/>
        <v>153.46839999999997</v>
      </c>
    </row>
    <row r="77" spans="1:26" ht="11.1" customHeight="1" outlineLevel="2" x14ac:dyDescent="0.2">
      <c r="A77" s="7" t="s">
        <v>92</v>
      </c>
      <c r="B77" s="7" t="s">
        <v>24</v>
      </c>
      <c r="C77" s="7"/>
      <c r="D77" s="8">
        <v>54</v>
      </c>
      <c r="E77" s="8">
        <v>54</v>
      </c>
      <c r="F77" s="8">
        <v>108</v>
      </c>
      <c r="G77" s="8">
        <v>-1</v>
      </c>
      <c r="H77" s="20"/>
      <c r="I77" s="20">
        <f t="shared" si="14"/>
        <v>-1</v>
      </c>
      <c r="J77" s="17">
        <f>VLOOKUP(A77,[1]TDSheet!$A:$H,8,0)</f>
        <v>0.28000000000000003</v>
      </c>
      <c r="O77" s="2">
        <f t="shared" si="15"/>
        <v>21.6</v>
      </c>
      <c r="P77" s="18">
        <f>7*O77-I77</f>
        <v>152.20000000000002</v>
      </c>
      <c r="Q77" s="18"/>
      <c r="S77" s="2">
        <f t="shared" si="16"/>
        <v>7</v>
      </c>
      <c r="T77" s="2">
        <f t="shared" si="17"/>
        <v>-4.6296296296296294E-2</v>
      </c>
      <c r="U77" s="2">
        <f>VLOOKUP(A77,[1]TDSheet!$A:$U,21,0)</f>
        <v>0</v>
      </c>
      <c r="V77" s="2">
        <f>VLOOKUP(A77,[1]TDSheet!$A:$V,22,0)</f>
        <v>19</v>
      </c>
      <c r="W77" s="2">
        <f>VLOOKUP(A77,[1]TDSheet!$A:$M,13,0)</f>
        <v>2</v>
      </c>
      <c r="Y77" s="2" t="str">
        <f>VLOOKUP(A77,[1]TDSheet!$A:$W,23,0)</f>
        <v>вместо - 084  Колбаски Баварские копченые, NDX в МГС 0,28 кг, ТМ Стародворье  ПОКОМ</v>
      </c>
      <c r="Z77" s="2">
        <f t="shared" si="18"/>
        <v>42.616000000000007</v>
      </c>
    </row>
    <row r="78" spans="1:26" ht="11.1" customHeight="1" outlineLevel="2" x14ac:dyDescent="0.2">
      <c r="A78" s="7" t="s">
        <v>32</v>
      </c>
      <c r="B78" s="7" t="s">
        <v>24</v>
      </c>
      <c r="C78" s="7"/>
      <c r="D78" s="8"/>
      <c r="E78" s="8">
        <v>280</v>
      </c>
      <c r="F78" s="8">
        <v>20</v>
      </c>
      <c r="G78" s="8">
        <v>260</v>
      </c>
      <c r="H78" s="20"/>
      <c r="I78" s="20">
        <f t="shared" si="14"/>
        <v>260</v>
      </c>
      <c r="J78" s="17">
        <f>VLOOKUP(A78,[1]TDSheet!$A:$H,8,0)</f>
        <v>0.4</v>
      </c>
      <c r="O78" s="2">
        <f t="shared" si="15"/>
        <v>4</v>
      </c>
      <c r="P78" s="18"/>
      <c r="Q78" s="18"/>
      <c r="S78" s="2">
        <f t="shared" si="16"/>
        <v>65</v>
      </c>
      <c r="T78" s="2">
        <f t="shared" si="17"/>
        <v>65</v>
      </c>
      <c r="U78" s="2">
        <f>VLOOKUP(A78,[1]TDSheet!$A:$U,21,0)</f>
        <v>0</v>
      </c>
      <c r="V78" s="2">
        <f>VLOOKUP(A78,[1]TDSheet!$A:$V,22,0)</f>
        <v>0</v>
      </c>
      <c r="W78" s="2">
        <f>VLOOKUP(A78,[1]TDSheet!$A:$M,13,0)</f>
        <v>39.6</v>
      </c>
      <c r="Z78" s="2">
        <f t="shared" si="18"/>
        <v>0</v>
      </c>
    </row>
    <row r="79" spans="1:26" ht="21.95" customHeight="1" outlineLevel="2" x14ac:dyDescent="0.2">
      <c r="A79" s="7" t="s">
        <v>33</v>
      </c>
      <c r="B79" s="7" t="s">
        <v>24</v>
      </c>
      <c r="C79" s="7"/>
      <c r="D79" s="8">
        <v>1</v>
      </c>
      <c r="E79" s="8">
        <v>216</v>
      </c>
      <c r="F79" s="8">
        <v>13</v>
      </c>
      <c r="G79" s="8">
        <v>204</v>
      </c>
      <c r="H79" s="20"/>
      <c r="I79" s="20">
        <f t="shared" si="14"/>
        <v>204</v>
      </c>
      <c r="J79" s="17">
        <f>VLOOKUP(A79,[1]TDSheet!$A:$H,8,0)</f>
        <v>0.33</v>
      </c>
      <c r="O79" s="2">
        <f t="shared" si="15"/>
        <v>2.6</v>
      </c>
      <c r="P79" s="18"/>
      <c r="Q79" s="18"/>
      <c r="S79" s="2">
        <f t="shared" si="16"/>
        <v>78.461538461538453</v>
      </c>
      <c r="T79" s="2">
        <f t="shared" si="17"/>
        <v>78.461538461538453</v>
      </c>
      <c r="U79" s="2">
        <f>VLOOKUP(A79,[1]TDSheet!$A:$U,21,0)</f>
        <v>0</v>
      </c>
      <c r="V79" s="2">
        <f>VLOOKUP(A79,[1]TDSheet!$A:$V,22,0)</f>
        <v>0</v>
      </c>
      <c r="W79" s="2">
        <f>VLOOKUP(A79,[1]TDSheet!$A:$M,13,0)</f>
        <v>29.8</v>
      </c>
      <c r="Z79" s="2">
        <f t="shared" si="18"/>
        <v>0</v>
      </c>
    </row>
    <row r="80" spans="1:26" ht="21.95" customHeight="1" outlineLevel="2" x14ac:dyDescent="0.2">
      <c r="A80" s="7" t="s">
        <v>34</v>
      </c>
      <c r="B80" s="7" t="s">
        <v>24</v>
      </c>
      <c r="C80" s="7"/>
      <c r="D80" s="8"/>
      <c r="E80" s="8">
        <v>100</v>
      </c>
      <c r="F80" s="8"/>
      <c r="G80" s="8">
        <v>100</v>
      </c>
      <c r="H80" s="20">
        <f>VLOOKUP(A80,Спар!A:B,2,0)</f>
        <v>100</v>
      </c>
      <c r="I80" s="20">
        <f t="shared" si="14"/>
        <v>0</v>
      </c>
      <c r="J80" s="17">
        <v>0</v>
      </c>
      <c r="O80" s="2">
        <f t="shared" si="15"/>
        <v>0</v>
      </c>
      <c r="P80" s="18"/>
      <c r="Q80" s="18"/>
      <c r="S80" s="2" t="e">
        <f t="shared" si="16"/>
        <v>#DIV/0!</v>
      </c>
      <c r="T80" s="2" t="e">
        <f t="shared" si="17"/>
        <v>#DIV/0!</v>
      </c>
      <c r="U80" s="2">
        <v>0</v>
      </c>
      <c r="V80" s="2">
        <v>0</v>
      </c>
      <c r="W80" s="2">
        <v>0</v>
      </c>
      <c r="Z80" s="2">
        <f t="shared" si="18"/>
        <v>0</v>
      </c>
    </row>
    <row r="81" spans="1:26" ht="11.1" customHeight="1" outlineLevel="2" x14ac:dyDescent="0.2">
      <c r="A81" s="7" t="s">
        <v>93</v>
      </c>
      <c r="B81" s="7" t="s">
        <v>24</v>
      </c>
      <c r="C81" s="7"/>
      <c r="D81" s="8"/>
      <c r="E81" s="8">
        <v>150</v>
      </c>
      <c r="F81" s="8"/>
      <c r="G81" s="8">
        <v>150</v>
      </c>
      <c r="H81" s="20">
        <f>VLOOKUP(A81,Спар!A:B,2,0)</f>
        <v>150</v>
      </c>
      <c r="I81" s="20">
        <f t="shared" si="14"/>
        <v>0</v>
      </c>
      <c r="J81" s="17">
        <v>0</v>
      </c>
      <c r="O81" s="2">
        <f t="shared" si="15"/>
        <v>0</v>
      </c>
      <c r="P81" s="18"/>
      <c r="Q81" s="18"/>
      <c r="S81" s="2" t="e">
        <f t="shared" si="16"/>
        <v>#DIV/0!</v>
      </c>
      <c r="T81" s="2" t="e">
        <f t="shared" si="17"/>
        <v>#DIV/0!</v>
      </c>
      <c r="U81" s="2">
        <v>0</v>
      </c>
      <c r="V81" s="2">
        <v>0</v>
      </c>
      <c r="W81" s="2">
        <v>0</v>
      </c>
      <c r="Z81" s="2">
        <f t="shared" si="18"/>
        <v>0</v>
      </c>
    </row>
    <row r="82" spans="1:26" ht="21.95" customHeight="1" outlineLevel="2" x14ac:dyDescent="0.2">
      <c r="A82" s="7" t="s">
        <v>35</v>
      </c>
      <c r="B82" s="7" t="s">
        <v>24</v>
      </c>
      <c r="C82" s="7"/>
      <c r="D82" s="8"/>
      <c r="E82" s="8">
        <v>180</v>
      </c>
      <c r="F82" s="8"/>
      <c r="G82" s="8">
        <v>180</v>
      </c>
      <c r="H82" s="20">
        <f>VLOOKUP(A82,Спар!A:B,2,0)</f>
        <v>180</v>
      </c>
      <c r="I82" s="20">
        <f t="shared" si="14"/>
        <v>0</v>
      </c>
      <c r="J82" s="17">
        <v>0</v>
      </c>
      <c r="O82" s="2">
        <f t="shared" si="15"/>
        <v>0</v>
      </c>
      <c r="P82" s="18"/>
      <c r="Q82" s="18"/>
      <c r="S82" s="2" t="e">
        <f t="shared" si="16"/>
        <v>#DIV/0!</v>
      </c>
      <c r="T82" s="2" t="e">
        <f t="shared" si="17"/>
        <v>#DIV/0!</v>
      </c>
      <c r="U82" s="2">
        <v>0</v>
      </c>
      <c r="V82" s="2">
        <v>0</v>
      </c>
      <c r="W82" s="2">
        <v>0</v>
      </c>
      <c r="Z82" s="2">
        <f t="shared" si="18"/>
        <v>0</v>
      </c>
    </row>
    <row r="83" spans="1:26" ht="21.95" customHeight="1" outlineLevel="2" x14ac:dyDescent="0.2">
      <c r="A83" s="7" t="s">
        <v>94</v>
      </c>
      <c r="B83" s="7" t="s">
        <v>24</v>
      </c>
      <c r="C83" s="7"/>
      <c r="D83" s="8"/>
      <c r="E83" s="8">
        <v>180</v>
      </c>
      <c r="F83" s="8"/>
      <c r="G83" s="8">
        <v>180</v>
      </c>
      <c r="H83" s="20">
        <f>VLOOKUP(A83,Спар!A:B,2,0)</f>
        <v>180</v>
      </c>
      <c r="I83" s="20">
        <f t="shared" si="14"/>
        <v>0</v>
      </c>
      <c r="J83" s="17">
        <v>0</v>
      </c>
      <c r="O83" s="2">
        <f t="shared" si="15"/>
        <v>0</v>
      </c>
      <c r="P83" s="18"/>
      <c r="Q83" s="18"/>
      <c r="S83" s="2" t="e">
        <f t="shared" si="16"/>
        <v>#DIV/0!</v>
      </c>
      <c r="T83" s="2" t="e">
        <f t="shared" si="17"/>
        <v>#DIV/0!</v>
      </c>
      <c r="U83" s="2">
        <v>0</v>
      </c>
      <c r="V83" s="2">
        <v>0</v>
      </c>
      <c r="W83" s="2">
        <v>0</v>
      </c>
      <c r="Z83" s="2">
        <f t="shared" si="18"/>
        <v>0</v>
      </c>
    </row>
    <row r="84" spans="1:26" ht="21.95" customHeight="1" outlineLevel="2" x14ac:dyDescent="0.2">
      <c r="A84" s="7" t="s">
        <v>95</v>
      </c>
      <c r="B84" s="7" t="s">
        <v>24</v>
      </c>
      <c r="C84" s="7"/>
      <c r="D84" s="8"/>
      <c r="E84" s="8">
        <v>162</v>
      </c>
      <c r="F84" s="8"/>
      <c r="G84" s="8">
        <v>162</v>
      </c>
      <c r="H84" s="20">
        <f>VLOOKUP(A84,Спар!A:B,2,0)</f>
        <v>162</v>
      </c>
      <c r="I84" s="20">
        <f t="shared" si="14"/>
        <v>0</v>
      </c>
      <c r="J84" s="17">
        <v>0</v>
      </c>
      <c r="O84" s="2">
        <f t="shared" si="15"/>
        <v>0</v>
      </c>
      <c r="P84" s="18"/>
      <c r="Q84" s="18"/>
      <c r="S84" s="2" t="e">
        <f t="shared" si="16"/>
        <v>#DIV/0!</v>
      </c>
      <c r="T84" s="2" t="e">
        <f t="shared" si="17"/>
        <v>#DIV/0!</v>
      </c>
      <c r="U84" s="2">
        <v>0</v>
      </c>
      <c r="V84" s="2">
        <v>0</v>
      </c>
      <c r="W84" s="2">
        <v>0</v>
      </c>
      <c r="Z84" s="2">
        <f t="shared" si="18"/>
        <v>0</v>
      </c>
    </row>
    <row r="85" spans="1:26" ht="11.1" customHeight="1" outlineLevel="2" x14ac:dyDescent="0.2">
      <c r="A85" s="7" t="s">
        <v>36</v>
      </c>
      <c r="B85" s="7" t="s">
        <v>24</v>
      </c>
      <c r="C85" s="7"/>
      <c r="D85" s="8"/>
      <c r="E85" s="8">
        <v>180</v>
      </c>
      <c r="F85" s="8"/>
      <c r="G85" s="8">
        <v>180</v>
      </c>
      <c r="H85" s="20">
        <f>VLOOKUP(A85,Спар!A:B,2,0)</f>
        <v>180</v>
      </c>
      <c r="I85" s="20">
        <f t="shared" si="14"/>
        <v>0</v>
      </c>
      <c r="J85" s="17">
        <v>0</v>
      </c>
      <c r="O85" s="2">
        <f t="shared" si="15"/>
        <v>0</v>
      </c>
      <c r="P85" s="18"/>
      <c r="Q85" s="18"/>
      <c r="S85" s="2" t="e">
        <f t="shared" si="16"/>
        <v>#DIV/0!</v>
      </c>
      <c r="T85" s="2" t="e">
        <f t="shared" si="17"/>
        <v>#DIV/0!</v>
      </c>
      <c r="U85" s="2">
        <v>0</v>
      </c>
      <c r="V85" s="2">
        <v>0</v>
      </c>
      <c r="W85" s="2">
        <v>0</v>
      </c>
      <c r="Z85" s="2">
        <f t="shared" si="18"/>
        <v>0</v>
      </c>
    </row>
    <row r="86" spans="1:26" ht="11.1" customHeight="1" outlineLevel="2" x14ac:dyDescent="0.2">
      <c r="A86" s="7" t="s">
        <v>96</v>
      </c>
      <c r="B86" s="7" t="s">
        <v>24</v>
      </c>
      <c r="C86" s="7"/>
      <c r="D86" s="8"/>
      <c r="E86" s="8">
        <v>156</v>
      </c>
      <c r="F86" s="8"/>
      <c r="G86" s="8">
        <v>156</v>
      </c>
      <c r="H86" s="20">
        <f>VLOOKUP(A86,Спар!A:B,2,0)</f>
        <v>156</v>
      </c>
      <c r="I86" s="20">
        <f t="shared" si="14"/>
        <v>0</v>
      </c>
      <c r="J86" s="17">
        <v>0</v>
      </c>
      <c r="O86" s="2">
        <f t="shared" si="15"/>
        <v>0</v>
      </c>
      <c r="P86" s="18"/>
      <c r="Q86" s="18"/>
      <c r="S86" s="2" t="e">
        <f t="shared" si="16"/>
        <v>#DIV/0!</v>
      </c>
      <c r="T86" s="2" t="e">
        <f t="shared" si="17"/>
        <v>#DIV/0!</v>
      </c>
      <c r="U86" s="2">
        <v>0</v>
      </c>
      <c r="V86" s="2">
        <v>0</v>
      </c>
      <c r="W86" s="2">
        <v>0</v>
      </c>
      <c r="Z86" s="2">
        <f t="shared" si="18"/>
        <v>0</v>
      </c>
    </row>
    <row r="87" spans="1:26" ht="11.1" customHeight="1" outlineLevel="2" x14ac:dyDescent="0.2">
      <c r="A87" s="7" t="s">
        <v>66</v>
      </c>
      <c r="B87" s="7" t="s">
        <v>9</v>
      </c>
      <c r="C87" s="7"/>
      <c r="D87" s="8"/>
      <c r="E87" s="8">
        <v>80.59</v>
      </c>
      <c r="F87" s="8"/>
      <c r="G87" s="8">
        <v>80.59</v>
      </c>
      <c r="H87" s="20">
        <f>VLOOKUP(A87,Спар!A:B,2,0)</f>
        <v>80.59</v>
      </c>
      <c r="I87" s="20">
        <f t="shared" si="14"/>
        <v>0</v>
      </c>
      <c r="J87" s="17">
        <v>0</v>
      </c>
      <c r="O87" s="2">
        <f t="shared" si="15"/>
        <v>0</v>
      </c>
      <c r="P87" s="18"/>
      <c r="Q87" s="18"/>
      <c r="S87" s="2" t="e">
        <f t="shared" si="16"/>
        <v>#DIV/0!</v>
      </c>
      <c r="T87" s="2" t="e">
        <f t="shared" si="17"/>
        <v>#DIV/0!</v>
      </c>
      <c r="U87" s="2">
        <v>0</v>
      </c>
      <c r="V87" s="2">
        <v>0</v>
      </c>
      <c r="W87" s="2">
        <v>0</v>
      </c>
      <c r="Z87" s="2">
        <f t="shared" si="18"/>
        <v>0</v>
      </c>
    </row>
    <row r="88" spans="1:26" ht="11.1" customHeight="1" outlineLevel="2" x14ac:dyDescent="0.2">
      <c r="A88" s="7" t="s">
        <v>97</v>
      </c>
      <c r="B88" s="7" t="s">
        <v>24</v>
      </c>
      <c r="C88" s="7"/>
      <c r="D88" s="8"/>
      <c r="E88" s="8"/>
      <c r="F88" s="8">
        <v>1</v>
      </c>
      <c r="G88" s="8">
        <v>-5</v>
      </c>
      <c r="H88" s="20"/>
      <c r="I88" s="22">
        <f t="shared" si="14"/>
        <v>-5</v>
      </c>
      <c r="J88" s="17">
        <f>VLOOKUP(A88,[1]TDSheet!$A:$H,8,0)</f>
        <v>0</v>
      </c>
      <c r="O88" s="2">
        <f t="shared" si="15"/>
        <v>0.2</v>
      </c>
      <c r="P88" s="18"/>
      <c r="Q88" s="18"/>
      <c r="S88" s="2">
        <f t="shared" si="16"/>
        <v>-25</v>
      </c>
      <c r="T88" s="2">
        <f t="shared" si="17"/>
        <v>-25</v>
      </c>
      <c r="U88" s="2">
        <f>VLOOKUP(A88,[1]TDSheet!$A:$U,21,0)</f>
        <v>21.2</v>
      </c>
      <c r="V88" s="2">
        <f>VLOOKUP(A88,[1]TDSheet!$A:$V,22,0)</f>
        <v>15.8</v>
      </c>
      <c r="W88" s="2">
        <f>VLOOKUP(A88,[1]TDSheet!$A:$M,13,0)</f>
        <v>23.6</v>
      </c>
      <c r="Z88" s="2">
        <f t="shared" si="18"/>
        <v>0</v>
      </c>
    </row>
    <row r="89" spans="1:26" ht="21.95" customHeight="1" outlineLevel="2" x14ac:dyDescent="0.2">
      <c r="A89" s="7" t="s">
        <v>67</v>
      </c>
      <c r="B89" s="7" t="s">
        <v>9</v>
      </c>
      <c r="C89" s="7"/>
      <c r="D89" s="8">
        <v>-3.492</v>
      </c>
      <c r="E89" s="8"/>
      <c r="F89" s="8">
        <v>158.73500000000001</v>
      </c>
      <c r="G89" s="8">
        <v>-200.08799999999999</v>
      </c>
      <c r="H89" s="20"/>
      <c r="I89" s="22">
        <f t="shared" si="14"/>
        <v>-200.08799999999999</v>
      </c>
      <c r="J89" s="17">
        <f>VLOOKUP(A89,[1]TDSheet!$A:$H,8,0)</f>
        <v>0</v>
      </c>
      <c r="O89" s="2">
        <f t="shared" si="15"/>
        <v>31.747000000000003</v>
      </c>
      <c r="P89" s="18"/>
      <c r="Q89" s="18"/>
      <c r="S89" s="2">
        <f t="shared" si="16"/>
        <v>-6.3025797713169736</v>
      </c>
      <c r="T89" s="2">
        <f t="shared" si="17"/>
        <v>-6.3025797713169736</v>
      </c>
      <c r="U89" s="2">
        <f>VLOOKUP(A89,[1]TDSheet!$A:$U,21,0)</f>
        <v>0.1754</v>
      </c>
      <c r="V89" s="2">
        <f>VLOOKUP(A89,[1]TDSheet!$A:$V,22,0)</f>
        <v>27.2178</v>
      </c>
      <c r="W89" s="2">
        <f>VLOOKUP(A89,[1]TDSheet!$A:$M,13,0)</f>
        <v>19.526400000000002</v>
      </c>
      <c r="Z89" s="2">
        <f t="shared" si="18"/>
        <v>0</v>
      </c>
    </row>
    <row r="90" spans="1:26" ht="11.1" customHeight="1" outlineLevel="2" x14ac:dyDescent="0.2">
      <c r="A90" s="7" t="s">
        <v>20</v>
      </c>
      <c r="B90" s="7" t="s">
        <v>9</v>
      </c>
      <c r="C90" s="7"/>
      <c r="D90" s="8"/>
      <c r="E90" s="8"/>
      <c r="F90" s="8">
        <v>24.713999999999999</v>
      </c>
      <c r="G90" s="8">
        <v>-41.034999999999997</v>
      </c>
      <c r="H90" s="20"/>
      <c r="I90" s="22">
        <f t="shared" si="14"/>
        <v>-41.034999999999997</v>
      </c>
      <c r="J90" s="17">
        <f>VLOOKUP(A90,[1]TDSheet!$A:$H,8,0)</f>
        <v>0</v>
      </c>
      <c r="O90" s="2">
        <f t="shared" si="15"/>
        <v>4.9428000000000001</v>
      </c>
      <c r="P90" s="18"/>
      <c r="Q90" s="18"/>
      <c r="S90" s="2">
        <f t="shared" si="16"/>
        <v>-8.3019745893016097</v>
      </c>
      <c r="T90" s="2">
        <f t="shared" si="17"/>
        <v>-8.3019745893016097</v>
      </c>
      <c r="U90" s="2">
        <f>VLOOKUP(A90,[1]TDSheet!$A:$U,21,0)</f>
        <v>5.1530000000000005</v>
      </c>
      <c r="V90" s="2">
        <f>VLOOKUP(A90,[1]TDSheet!$A:$V,22,0)</f>
        <v>8.1254000000000008</v>
      </c>
      <c r="W90" s="2">
        <f>VLOOKUP(A90,[1]TDSheet!$A:$M,13,0)</f>
        <v>5.9851999999999999</v>
      </c>
      <c r="Z90" s="2">
        <f t="shared" si="18"/>
        <v>0</v>
      </c>
    </row>
    <row r="91" spans="1:26" ht="21.95" customHeight="1" outlineLevel="2" x14ac:dyDescent="0.2">
      <c r="A91" s="7" t="s">
        <v>98</v>
      </c>
      <c r="B91" s="7" t="s">
        <v>24</v>
      </c>
      <c r="C91" s="7"/>
      <c r="D91" s="8">
        <v>281</v>
      </c>
      <c r="E91" s="8"/>
      <c r="F91" s="8">
        <v>4</v>
      </c>
      <c r="G91" s="8">
        <v>3</v>
      </c>
      <c r="H91" s="20"/>
      <c r="I91" s="22">
        <f t="shared" si="14"/>
        <v>3</v>
      </c>
      <c r="J91" s="17">
        <f>VLOOKUP(A91,[1]TDSheet!$A:$H,8,0)</f>
        <v>0</v>
      </c>
      <c r="O91" s="2">
        <f t="shared" si="15"/>
        <v>0.8</v>
      </c>
      <c r="P91" s="18"/>
      <c r="Q91" s="18"/>
      <c r="S91" s="2">
        <f t="shared" si="16"/>
        <v>3.75</v>
      </c>
      <c r="T91" s="2">
        <f t="shared" si="17"/>
        <v>3.75</v>
      </c>
      <c r="U91" s="2">
        <f>VLOOKUP(A91,[1]TDSheet!$A:$U,21,0)</f>
        <v>0</v>
      </c>
      <c r="V91" s="2">
        <f>VLOOKUP(A91,[1]TDSheet!$A:$V,22,0)</f>
        <v>4.2</v>
      </c>
      <c r="W91" s="2">
        <f>VLOOKUP(A91,[1]TDSheet!$A:$M,13,0)</f>
        <v>4.8</v>
      </c>
      <c r="Z91" s="2">
        <f t="shared" si="18"/>
        <v>0</v>
      </c>
    </row>
    <row r="92" spans="1:26" ht="11.1" customHeight="1" outlineLevel="2" x14ac:dyDescent="0.2">
      <c r="A92" s="7" t="s">
        <v>68</v>
      </c>
      <c r="B92" s="7" t="s">
        <v>9</v>
      </c>
      <c r="C92" s="7"/>
      <c r="D92" s="8">
        <v>1.391</v>
      </c>
      <c r="E92" s="8"/>
      <c r="F92" s="8">
        <v>5.383</v>
      </c>
      <c r="G92" s="8">
        <v>-3.992</v>
      </c>
      <c r="H92" s="20"/>
      <c r="I92" s="22">
        <f t="shared" si="14"/>
        <v>-3.992</v>
      </c>
      <c r="J92" s="17">
        <f>VLOOKUP(A92,[1]TDSheet!$A:$H,8,0)</f>
        <v>0</v>
      </c>
      <c r="O92" s="2">
        <f t="shared" si="15"/>
        <v>1.0766</v>
      </c>
      <c r="P92" s="18"/>
      <c r="Q92" s="18"/>
      <c r="S92" s="2">
        <f t="shared" si="16"/>
        <v>-3.7079695337172582</v>
      </c>
      <c r="T92" s="2">
        <f t="shared" si="17"/>
        <v>-3.7079695337172582</v>
      </c>
      <c r="U92" s="2">
        <f>VLOOKUP(A92,[1]TDSheet!$A:$U,21,0)</f>
        <v>0</v>
      </c>
      <c r="V92" s="2">
        <f>VLOOKUP(A92,[1]TDSheet!$A:$V,22,0)</f>
        <v>16.866800000000001</v>
      </c>
      <c r="W92" s="2">
        <f>VLOOKUP(A92,[1]TDSheet!$A:$M,13,0)</f>
        <v>2.4969999999999999</v>
      </c>
      <c r="Z92" s="2">
        <f t="shared" si="18"/>
        <v>0</v>
      </c>
    </row>
    <row r="93" spans="1:26" ht="21.95" customHeight="1" outlineLevel="2" x14ac:dyDescent="0.2">
      <c r="A93" s="7" t="s">
        <v>69</v>
      </c>
      <c r="B93" s="7" t="s">
        <v>9</v>
      </c>
      <c r="C93" s="7"/>
      <c r="D93" s="8">
        <v>0.72099999999999997</v>
      </c>
      <c r="E93" s="8"/>
      <c r="F93" s="8">
        <v>0.71499999999999997</v>
      </c>
      <c r="G93" s="8">
        <v>6.0000000000000001E-3</v>
      </c>
      <c r="H93" s="20"/>
      <c r="I93" s="20">
        <f t="shared" si="14"/>
        <v>6.0000000000000001E-3</v>
      </c>
      <c r="J93" s="17">
        <f>VLOOKUP(A93,[1]TDSheet!$A:$H,8,0)</f>
        <v>0</v>
      </c>
      <c r="O93" s="2">
        <f t="shared" si="15"/>
        <v>0.14299999999999999</v>
      </c>
      <c r="P93" s="18"/>
      <c r="Q93" s="18"/>
      <c r="S93" s="2">
        <f t="shared" si="16"/>
        <v>4.195804195804196E-2</v>
      </c>
      <c r="T93" s="2">
        <f t="shared" si="17"/>
        <v>4.195804195804196E-2</v>
      </c>
      <c r="U93" s="2">
        <f>VLOOKUP(A93,[1]TDSheet!$A:$U,21,0)</f>
        <v>0</v>
      </c>
      <c r="V93" s="2">
        <f>VLOOKUP(A93,[1]TDSheet!$A:$V,22,0)</f>
        <v>2.5916000000000001</v>
      </c>
      <c r="W93" s="2">
        <f>VLOOKUP(A93,[1]TDSheet!$A:$M,13,0)</f>
        <v>0</v>
      </c>
      <c r="Z93" s="2">
        <f t="shared" si="18"/>
        <v>0</v>
      </c>
    </row>
    <row r="94" spans="1:26" ht="11.1" customHeight="1" outlineLevel="2" x14ac:dyDescent="0.2">
      <c r="A94" s="7" t="s">
        <v>21</v>
      </c>
      <c r="B94" s="7" t="s">
        <v>9</v>
      </c>
      <c r="C94" s="7"/>
      <c r="D94" s="8">
        <v>92.078000000000003</v>
      </c>
      <c r="E94" s="8"/>
      <c r="F94" s="8">
        <v>70.721999999999994</v>
      </c>
      <c r="G94" s="8">
        <v>11.865</v>
      </c>
      <c r="H94" s="20"/>
      <c r="I94" s="24">
        <f t="shared" si="14"/>
        <v>11.865</v>
      </c>
      <c r="J94" s="17">
        <f>VLOOKUP(A94,[1]TDSheet!$A:$H,8,0)</f>
        <v>0</v>
      </c>
      <c r="O94" s="2">
        <f t="shared" si="15"/>
        <v>14.144399999999999</v>
      </c>
      <c r="P94" s="18"/>
      <c r="Q94" s="18"/>
      <c r="S94" s="2">
        <f t="shared" si="16"/>
        <v>0.83884788326122006</v>
      </c>
      <c r="T94" s="2">
        <f t="shared" si="17"/>
        <v>0.83884788326122006</v>
      </c>
      <c r="U94" s="2">
        <f>VLOOKUP(A94,[1]TDSheet!$A:$U,21,0)</f>
        <v>0</v>
      </c>
      <c r="V94" s="2">
        <f>VLOOKUP(A94,[1]TDSheet!$A:$V,22,0)</f>
        <v>0</v>
      </c>
      <c r="W94" s="2">
        <f>VLOOKUP(A94,[1]TDSheet!$A:$M,13,0)</f>
        <v>5.4261999999999997</v>
      </c>
      <c r="Z94" s="2">
        <f t="shared" si="18"/>
        <v>0</v>
      </c>
    </row>
    <row r="95" spans="1:26" ht="11.1" customHeight="1" outlineLevel="2" x14ac:dyDescent="0.2">
      <c r="A95" s="7" t="s">
        <v>22</v>
      </c>
      <c r="B95" s="7" t="s">
        <v>9</v>
      </c>
      <c r="C95" s="7"/>
      <c r="D95" s="8">
        <v>123.43300000000001</v>
      </c>
      <c r="E95" s="8"/>
      <c r="F95" s="8">
        <v>42.445</v>
      </c>
      <c r="G95" s="8">
        <v>79.622</v>
      </c>
      <c r="H95" s="20"/>
      <c r="I95" s="24">
        <f t="shared" si="14"/>
        <v>79.622</v>
      </c>
      <c r="J95" s="17">
        <f>VLOOKUP(A95,[1]TDSheet!$A:$H,8,0)</f>
        <v>0</v>
      </c>
      <c r="O95" s="2">
        <f t="shared" si="15"/>
        <v>8.4890000000000008</v>
      </c>
      <c r="P95" s="18"/>
      <c r="Q95" s="18"/>
      <c r="S95" s="2">
        <f t="shared" si="16"/>
        <v>9.3794322063847329</v>
      </c>
      <c r="T95" s="2">
        <f t="shared" si="17"/>
        <v>9.3794322063847329</v>
      </c>
      <c r="U95" s="2">
        <f>VLOOKUP(A95,[1]TDSheet!$A:$U,21,0)</f>
        <v>0</v>
      </c>
      <c r="V95" s="2">
        <f>VLOOKUP(A95,[1]TDSheet!$A:$V,22,0)</f>
        <v>0</v>
      </c>
      <c r="W95" s="2">
        <f>VLOOKUP(A95,[1]TDSheet!$A:$M,13,0)</f>
        <v>13.097200000000001</v>
      </c>
      <c r="Z95" s="2">
        <f t="shared" si="18"/>
        <v>0</v>
      </c>
    </row>
  </sheetData>
  <autoFilter ref="A3:Z95" xr:uid="{484E4AC6-017E-4F6D-AFAE-E9127D363E83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3F52-144D-4A96-BB35-EBCED4FE5D0E}">
  <dimension ref="A1:B25"/>
  <sheetViews>
    <sheetView workbookViewId="0">
      <selection activeCell="A19" sqref="A19:XFD19"/>
    </sheetView>
  </sheetViews>
  <sheetFormatPr defaultRowHeight="11.25" x14ac:dyDescent="0.2"/>
  <cols>
    <col min="1" max="1" width="88.83203125" bestFit="1" customWidth="1"/>
  </cols>
  <sheetData>
    <row r="1" spans="1:2" x14ac:dyDescent="0.2">
      <c r="A1" t="s">
        <v>29</v>
      </c>
      <c r="B1">
        <v>150</v>
      </c>
    </row>
    <row r="2" spans="1:2" x14ac:dyDescent="0.2">
      <c r="A2" t="s">
        <v>10</v>
      </c>
      <c r="B2">
        <v>96.751999999999995</v>
      </c>
    </row>
    <row r="3" spans="1:2" x14ac:dyDescent="0.2">
      <c r="A3" t="s">
        <v>34</v>
      </c>
      <c r="B3">
        <v>100</v>
      </c>
    </row>
    <row r="4" spans="1:2" x14ac:dyDescent="0.2">
      <c r="A4" t="s">
        <v>31</v>
      </c>
      <c r="B4">
        <v>150</v>
      </c>
    </row>
    <row r="5" spans="1:2" x14ac:dyDescent="0.2">
      <c r="A5" t="s">
        <v>35</v>
      </c>
      <c r="B5">
        <v>180</v>
      </c>
    </row>
    <row r="6" spans="1:2" x14ac:dyDescent="0.2">
      <c r="A6" t="s">
        <v>17</v>
      </c>
      <c r="B6">
        <v>87.328999999999994</v>
      </c>
    </row>
    <row r="7" spans="1:2" x14ac:dyDescent="0.2">
      <c r="A7" t="s">
        <v>36</v>
      </c>
      <c r="B7">
        <v>180</v>
      </c>
    </row>
    <row r="8" spans="1:2" x14ac:dyDescent="0.2">
      <c r="A8" t="s">
        <v>77</v>
      </c>
      <c r="B8">
        <v>204</v>
      </c>
    </row>
    <row r="9" spans="1:2" x14ac:dyDescent="0.2">
      <c r="A9" t="s">
        <v>82</v>
      </c>
      <c r="B9">
        <v>192</v>
      </c>
    </row>
    <row r="10" spans="1:2" x14ac:dyDescent="0.2">
      <c r="A10" t="s">
        <v>94</v>
      </c>
      <c r="B10">
        <v>180</v>
      </c>
    </row>
    <row r="11" spans="1:2" x14ac:dyDescent="0.2">
      <c r="A11" t="s">
        <v>79</v>
      </c>
      <c r="B11">
        <v>270</v>
      </c>
    </row>
    <row r="12" spans="1:2" x14ac:dyDescent="0.2">
      <c r="A12" t="s">
        <v>76</v>
      </c>
      <c r="B12">
        <v>168</v>
      </c>
    </row>
    <row r="13" spans="1:2" x14ac:dyDescent="0.2">
      <c r="A13" t="s">
        <v>91</v>
      </c>
      <c r="B13">
        <v>192</v>
      </c>
    </row>
    <row r="14" spans="1:2" x14ac:dyDescent="0.2">
      <c r="A14" t="s">
        <v>73</v>
      </c>
      <c r="B14">
        <v>204</v>
      </c>
    </row>
    <row r="15" spans="1:2" x14ac:dyDescent="0.2">
      <c r="A15" t="s">
        <v>96</v>
      </c>
      <c r="B15">
        <v>156</v>
      </c>
    </row>
    <row r="16" spans="1:2" x14ac:dyDescent="0.2">
      <c r="A16" t="s">
        <v>53</v>
      </c>
      <c r="B16">
        <v>75.606999999999999</v>
      </c>
    </row>
    <row r="17" spans="1:2" x14ac:dyDescent="0.2">
      <c r="A17" t="s">
        <v>74</v>
      </c>
      <c r="B17">
        <v>225</v>
      </c>
    </row>
    <row r="18" spans="1:2" x14ac:dyDescent="0.2">
      <c r="A18" t="s">
        <v>71</v>
      </c>
      <c r="B18">
        <v>204</v>
      </c>
    </row>
    <row r="19" spans="1:2" x14ac:dyDescent="0.2">
      <c r="A19" t="s">
        <v>70</v>
      </c>
      <c r="B19">
        <v>225</v>
      </c>
    </row>
    <row r="20" spans="1:2" x14ac:dyDescent="0.2">
      <c r="A20" t="s">
        <v>42</v>
      </c>
      <c r="B20">
        <v>63.48</v>
      </c>
    </row>
    <row r="21" spans="1:2" x14ac:dyDescent="0.2">
      <c r="A21" t="s">
        <v>93</v>
      </c>
      <c r="B21">
        <v>150</v>
      </c>
    </row>
    <row r="22" spans="1:2" x14ac:dyDescent="0.2">
      <c r="A22" t="s">
        <v>72</v>
      </c>
      <c r="B22">
        <v>150</v>
      </c>
    </row>
    <row r="23" spans="1:2" x14ac:dyDescent="0.2">
      <c r="A23" t="s">
        <v>95</v>
      </c>
      <c r="B23">
        <v>162</v>
      </c>
    </row>
    <row r="24" spans="1:2" x14ac:dyDescent="0.2">
      <c r="A24" t="s">
        <v>66</v>
      </c>
      <c r="B24">
        <v>80.59</v>
      </c>
    </row>
    <row r="25" spans="1:2" x14ac:dyDescent="0.2">
      <c r="A25" t="s">
        <v>56</v>
      </c>
      <c r="B25">
        <v>79.188000000000002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2023-10-25T11:31:53Z</dcterms:modified>
</cp:coreProperties>
</file>