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0,23 филиалы КИ\"/>
    </mc:Choice>
  </mc:AlternateContent>
  <xr:revisionPtr revIDLastSave="0" documentId="13_ncr:1_{23FA6783-1770-41C5-9EA1-21DDA213A8FB}" xr6:coauthVersionLast="45" xr6:coauthVersionMax="45" xr10:uidLastSave="{00000000-0000-0000-0000-000000000000}"/>
  <bookViews>
    <workbookView xWindow="-120" yWindow="-120" windowWidth="29040" windowHeight="15840" tabRatio="236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TDSheet!$A$3:$Z$94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6" i="1"/>
  <c r="Q5" i="1"/>
  <c r="AA5" i="1" l="1"/>
  <c r="Z43" i="1"/>
  <c r="Z61" i="1"/>
  <c r="Z69" i="1"/>
  <c r="Z89" i="1"/>
  <c r="Z92" i="1"/>
  <c r="Y7" i="1" l="1"/>
  <c r="Y50" i="1"/>
  <c r="Y63" i="1"/>
  <c r="Y65" i="1"/>
  <c r="Y66" i="1"/>
  <c r="Y67" i="1"/>
  <c r="Y68" i="1"/>
  <c r="Y71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2" i="1"/>
  <c r="X63" i="1"/>
  <c r="X64" i="1"/>
  <c r="X65" i="1"/>
  <c r="X66" i="1"/>
  <c r="X67" i="1"/>
  <c r="X68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90" i="1"/>
  <c r="X91" i="1"/>
  <c r="X93" i="1"/>
  <c r="X94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2" i="1"/>
  <c r="W63" i="1"/>
  <c r="W64" i="1"/>
  <c r="W65" i="1"/>
  <c r="W66" i="1"/>
  <c r="W67" i="1"/>
  <c r="W68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90" i="1"/>
  <c r="W91" i="1"/>
  <c r="W93" i="1"/>
  <c r="W94" i="1"/>
  <c r="W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2" i="1"/>
  <c r="V63" i="1"/>
  <c r="V64" i="1"/>
  <c r="V65" i="1"/>
  <c r="V66" i="1"/>
  <c r="V67" i="1"/>
  <c r="V68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90" i="1"/>
  <c r="V91" i="1"/>
  <c r="V93" i="1"/>
  <c r="V94" i="1"/>
  <c r="V6" i="1"/>
  <c r="K7" i="1"/>
  <c r="O7" i="1" s="1"/>
  <c r="K9" i="1"/>
  <c r="O9" i="1" s="1"/>
  <c r="K10" i="1"/>
  <c r="O10" i="1" s="1"/>
  <c r="K11" i="1"/>
  <c r="O11" i="1" s="1"/>
  <c r="K12" i="1"/>
  <c r="O12" i="1" s="1"/>
  <c r="K13" i="1"/>
  <c r="O13" i="1" s="1"/>
  <c r="K16" i="1"/>
  <c r="O16" i="1" s="1"/>
  <c r="K24" i="1"/>
  <c r="O24" i="1" s="1"/>
  <c r="K25" i="1"/>
  <c r="O25" i="1" s="1"/>
  <c r="K26" i="1"/>
  <c r="O26" i="1" s="1"/>
  <c r="K29" i="1"/>
  <c r="O29" i="1" s="1"/>
  <c r="K35" i="1"/>
  <c r="O35" i="1" s="1"/>
  <c r="K36" i="1"/>
  <c r="O36" i="1" s="1"/>
  <c r="K38" i="1"/>
  <c r="O38" i="1" s="1"/>
  <c r="K39" i="1"/>
  <c r="O39" i="1" s="1"/>
  <c r="K45" i="1"/>
  <c r="O45" i="1" s="1"/>
  <c r="K46" i="1"/>
  <c r="O46" i="1" s="1"/>
  <c r="K48" i="1"/>
  <c r="O48" i="1" s="1"/>
  <c r="K50" i="1"/>
  <c r="O50" i="1" s="1"/>
  <c r="K51" i="1"/>
  <c r="O51" i="1" s="1"/>
  <c r="K52" i="1"/>
  <c r="O52" i="1" s="1"/>
  <c r="K53" i="1"/>
  <c r="O53" i="1" s="1"/>
  <c r="K58" i="1"/>
  <c r="O58" i="1" s="1"/>
  <c r="K62" i="1"/>
  <c r="O62" i="1" s="1"/>
  <c r="K64" i="1"/>
  <c r="O64" i="1" s="1"/>
  <c r="K65" i="1"/>
  <c r="O65" i="1" s="1"/>
  <c r="K66" i="1"/>
  <c r="O66" i="1" s="1"/>
  <c r="K67" i="1"/>
  <c r="O67" i="1" s="1"/>
  <c r="K68" i="1"/>
  <c r="O68" i="1" s="1"/>
  <c r="K69" i="1"/>
  <c r="O69" i="1" s="1"/>
  <c r="K70" i="1"/>
  <c r="O70" i="1" s="1"/>
  <c r="K71" i="1"/>
  <c r="O71" i="1" s="1"/>
  <c r="K72" i="1"/>
  <c r="O72" i="1" s="1"/>
  <c r="K73" i="1"/>
  <c r="O73" i="1" s="1"/>
  <c r="K74" i="1"/>
  <c r="O74" i="1" s="1"/>
  <c r="K75" i="1"/>
  <c r="O75" i="1" s="1"/>
  <c r="K76" i="1"/>
  <c r="O76" i="1" s="1"/>
  <c r="K77" i="1"/>
  <c r="O77" i="1" s="1"/>
  <c r="K78" i="1"/>
  <c r="O78" i="1" s="1"/>
  <c r="K79" i="1"/>
  <c r="O79" i="1" s="1"/>
  <c r="K80" i="1"/>
  <c r="O80" i="1" s="1"/>
  <c r="K81" i="1"/>
  <c r="O81" i="1" s="1"/>
  <c r="K82" i="1"/>
  <c r="O82" i="1" s="1"/>
  <c r="K83" i="1"/>
  <c r="O83" i="1" s="1"/>
  <c r="K84" i="1"/>
  <c r="O84" i="1" s="1"/>
  <c r="K85" i="1"/>
  <c r="O85" i="1" s="1"/>
  <c r="K86" i="1"/>
  <c r="O86" i="1" s="1"/>
  <c r="K87" i="1"/>
  <c r="O87" i="1" s="1"/>
  <c r="K88" i="1"/>
  <c r="O88" i="1" s="1"/>
  <c r="K89" i="1"/>
  <c r="O89" i="1" s="1"/>
  <c r="K90" i="1"/>
  <c r="O90" i="1" s="1"/>
  <c r="K91" i="1"/>
  <c r="O91" i="1" s="1"/>
  <c r="K92" i="1"/>
  <c r="O92" i="1" s="1"/>
  <c r="K93" i="1"/>
  <c r="O93" i="1" s="1"/>
  <c r="K94" i="1"/>
  <c r="O94" i="1" s="1"/>
  <c r="K6" i="1"/>
  <c r="O6" i="1" s="1"/>
  <c r="L8" i="1"/>
  <c r="K8" i="1" s="1"/>
  <c r="O8" i="1" s="1"/>
  <c r="L14" i="1"/>
  <c r="K14" i="1" s="1"/>
  <c r="O14" i="1" s="1"/>
  <c r="L15" i="1"/>
  <c r="K15" i="1" s="1"/>
  <c r="O15" i="1" s="1"/>
  <c r="L17" i="1"/>
  <c r="K17" i="1" s="1"/>
  <c r="O17" i="1" s="1"/>
  <c r="L18" i="1"/>
  <c r="K18" i="1" s="1"/>
  <c r="O18" i="1" s="1"/>
  <c r="L19" i="1"/>
  <c r="K19" i="1" s="1"/>
  <c r="O19" i="1" s="1"/>
  <c r="L20" i="1"/>
  <c r="K20" i="1" s="1"/>
  <c r="O20" i="1" s="1"/>
  <c r="L21" i="1"/>
  <c r="K21" i="1" s="1"/>
  <c r="O21" i="1" s="1"/>
  <c r="L22" i="1"/>
  <c r="K22" i="1" s="1"/>
  <c r="O22" i="1" s="1"/>
  <c r="L23" i="1"/>
  <c r="K23" i="1" s="1"/>
  <c r="O23" i="1" s="1"/>
  <c r="L27" i="1"/>
  <c r="K27" i="1" s="1"/>
  <c r="O27" i="1" s="1"/>
  <c r="L28" i="1"/>
  <c r="K28" i="1" s="1"/>
  <c r="O28" i="1" s="1"/>
  <c r="L30" i="1"/>
  <c r="K30" i="1" s="1"/>
  <c r="O30" i="1" s="1"/>
  <c r="L31" i="1"/>
  <c r="K31" i="1" s="1"/>
  <c r="O31" i="1" s="1"/>
  <c r="L32" i="1"/>
  <c r="K32" i="1" s="1"/>
  <c r="O32" i="1" s="1"/>
  <c r="L33" i="1"/>
  <c r="K33" i="1" s="1"/>
  <c r="O33" i="1" s="1"/>
  <c r="L34" i="1"/>
  <c r="K34" i="1" s="1"/>
  <c r="O34" i="1" s="1"/>
  <c r="L37" i="1"/>
  <c r="K37" i="1" s="1"/>
  <c r="O37" i="1" s="1"/>
  <c r="L40" i="1"/>
  <c r="K40" i="1" s="1"/>
  <c r="O40" i="1" s="1"/>
  <c r="L41" i="1"/>
  <c r="K41" i="1" s="1"/>
  <c r="O41" i="1" s="1"/>
  <c r="L42" i="1"/>
  <c r="K42" i="1" s="1"/>
  <c r="O42" i="1" s="1"/>
  <c r="L43" i="1"/>
  <c r="K43" i="1" s="1"/>
  <c r="O43" i="1" s="1"/>
  <c r="L44" i="1"/>
  <c r="K44" i="1" s="1"/>
  <c r="O44" i="1" s="1"/>
  <c r="L47" i="1"/>
  <c r="K47" i="1" s="1"/>
  <c r="O47" i="1" s="1"/>
  <c r="L49" i="1"/>
  <c r="K49" i="1" s="1"/>
  <c r="O49" i="1" s="1"/>
  <c r="L54" i="1"/>
  <c r="K54" i="1" s="1"/>
  <c r="O54" i="1" s="1"/>
  <c r="L55" i="1"/>
  <c r="K55" i="1" s="1"/>
  <c r="O55" i="1" s="1"/>
  <c r="L56" i="1"/>
  <c r="K56" i="1" s="1"/>
  <c r="O56" i="1" s="1"/>
  <c r="L57" i="1"/>
  <c r="K57" i="1" s="1"/>
  <c r="O57" i="1" s="1"/>
  <c r="L59" i="1"/>
  <c r="K59" i="1" s="1"/>
  <c r="O59" i="1" s="1"/>
  <c r="L60" i="1"/>
  <c r="K60" i="1" s="1"/>
  <c r="O60" i="1" s="1"/>
  <c r="L61" i="1"/>
  <c r="K61" i="1" s="1"/>
  <c r="O61" i="1" s="1"/>
  <c r="L63" i="1"/>
  <c r="K63" i="1" s="1"/>
  <c r="O63" i="1" s="1"/>
  <c r="U61" i="1" l="1"/>
  <c r="U59" i="1"/>
  <c r="U56" i="1"/>
  <c r="U54" i="1"/>
  <c r="U47" i="1"/>
  <c r="U43" i="1"/>
  <c r="U41" i="1"/>
  <c r="U37" i="1"/>
  <c r="U33" i="1"/>
  <c r="U31" i="1"/>
  <c r="U28" i="1"/>
  <c r="U23" i="1"/>
  <c r="U21" i="1"/>
  <c r="U19" i="1"/>
  <c r="U17" i="1"/>
  <c r="U14" i="1"/>
  <c r="U6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2" i="1"/>
  <c r="U53" i="1"/>
  <c r="U51" i="1"/>
  <c r="U48" i="1"/>
  <c r="U45" i="1"/>
  <c r="U38" i="1"/>
  <c r="U35" i="1"/>
  <c r="U26" i="1"/>
  <c r="U24" i="1"/>
  <c r="U13" i="1"/>
  <c r="U11" i="1"/>
  <c r="U9" i="1"/>
  <c r="U63" i="1"/>
  <c r="U60" i="1"/>
  <c r="U57" i="1"/>
  <c r="U55" i="1"/>
  <c r="U49" i="1"/>
  <c r="U44" i="1"/>
  <c r="U42" i="1"/>
  <c r="U40" i="1"/>
  <c r="U34" i="1"/>
  <c r="U32" i="1"/>
  <c r="U30" i="1"/>
  <c r="U27" i="1"/>
  <c r="U22" i="1"/>
  <c r="U20" i="1"/>
  <c r="U18" i="1"/>
  <c r="U15" i="1"/>
  <c r="U8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58" i="1"/>
  <c r="U52" i="1"/>
  <c r="U50" i="1"/>
  <c r="U46" i="1"/>
  <c r="U39" i="1"/>
  <c r="U36" i="1"/>
  <c r="U29" i="1"/>
  <c r="U25" i="1"/>
  <c r="U16" i="1"/>
  <c r="U12" i="1"/>
  <c r="U10" i="1"/>
  <c r="U7" i="1"/>
  <c r="G5" i="1"/>
  <c r="F5" i="1"/>
  <c r="J5" i="1"/>
  <c r="H7" i="1"/>
  <c r="Z7" i="1" s="1"/>
  <c r="H8" i="1"/>
  <c r="Z8" i="1" s="1"/>
  <c r="H9" i="1"/>
  <c r="Z9" i="1" s="1"/>
  <c r="H10" i="1"/>
  <c r="Z10" i="1" s="1"/>
  <c r="H11" i="1"/>
  <c r="Z11" i="1" s="1"/>
  <c r="H12" i="1"/>
  <c r="Z12" i="1" s="1"/>
  <c r="H13" i="1"/>
  <c r="Z13" i="1" s="1"/>
  <c r="H14" i="1"/>
  <c r="Z14" i="1" s="1"/>
  <c r="H15" i="1"/>
  <c r="Z15" i="1" s="1"/>
  <c r="H16" i="1"/>
  <c r="Z16" i="1" s="1"/>
  <c r="H17" i="1"/>
  <c r="Z17" i="1" s="1"/>
  <c r="H18" i="1"/>
  <c r="Z18" i="1" s="1"/>
  <c r="H19" i="1"/>
  <c r="Z19" i="1" s="1"/>
  <c r="H20" i="1"/>
  <c r="Z20" i="1" s="1"/>
  <c r="H21" i="1"/>
  <c r="Z21" i="1" s="1"/>
  <c r="H22" i="1"/>
  <c r="Z22" i="1" s="1"/>
  <c r="H23" i="1"/>
  <c r="Z23" i="1" s="1"/>
  <c r="H24" i="1"/>
  <c r="Z24" i="1" s="1"/>
  <c r="H25" i="1"/>
  <c r="Z25" i="1" s="1"/>
  <c r="H26" i="1"/>
  <c r="Z26" i="1" s="1"/>
  <c r="H27" i="1"/>
  <c r="Z27" i="1" s="1"/>
  <c r="H28" i="1"/>
  <c r="Z28" i="1" s="1"/>
  <c r="H29" i="1"/>
  <c r="Z29" i="1" s="1"/>
  <c r="H30" i="1"/>
  <c r="Z30" i="1" s="1"/>
  <c r="H31" i="1"/>
  <c r="Z31" i="1" s="1"/>
  <c r="H32" i="1"/>
  <c r="Z32" i="1" s="1"/>
  <c r="H33" i="1"/>
  <c r="Z33" i="1" s="1"/>
  <c r="H34" i="1"/>
  <c r="Z34" i="1" s="1"/>
  <c r="H35" i="1"/>
  <c r="Z35" i="1" s="1"/>
  <c r="H36" i="1"/>
  <c r="Z36" i="1" s="1"/>
  <c r="H37" i="1"/>
  <c r="Z37" i="1" s="1"/>
  <c r="H38" i="1"/>
  <c r="Z38" i="1" s="1"/>
  <c r="H39" i="1"/>
  <c r="Z39" i="1" s="1"/>
  <c r="H40" i="1"/>
  <c r="Z40" i="1" s="1"/>
  <c r="H41" i="1"/>
  <c r="Z41" i="1" s="1"/>
  <c r="H42" i="1"/>
  <c r="Z42" i="1" s="1"/>
  <c r="H44" i="1"/>
  <c r="Z44" i="1" s="1"/>
  <c r="H45" i="1"/>
  <c r="Z45" i="1" s="1"/>
  <c r="H46" i="1"/>
  <c r="Z46" i="1" s="1"/>
  <c r="H47" i="1"/>
  <c r="Z47" i="1" s="1"/>
  <c r="H48" i="1"/>
  <c r="Z48" i="1" s="1"/>
  <c r="H49" i="1"/>
  <c r="Z49" i="1" s="1"/>
  <c r="H50" i="1"/>
  <c r="Z50" i="1" s="1"/>
  <c r="H51" i="1"/>
  <c r="Z51" i="1" s="1"/>
  <c r="H52" i="1"/>
  <c r="Z52" i="1" s="1"/>
  <c r="H53" i="1"/>
  <c r="Z53" i="1" s="1"/>
  <c r="H54" i="1"/>
  <c r="Z54" i="1" s="1"/>
  <c r="H55" i="1"/>
  <c r="Z55" i="1" s="1"/>
  <c r="H56" i="1"/>
  <c r="Z56" i="1" s="1"/>
  <c r="H57" i="1"/>
  <c r="Z57" i="1" s="1"/>
  <c r="H58" i="1"/>
  <c r="Z58" i="1" s="1"/>
  <c r="H59" i="1"/>
  <c r="Z59" i="1" s="1"/>
  <c r="H60" i="1"/>
  <c r="Z60" i="1" s="1"/>
  <c r="H62" i="1"/>
  <c r="Z62" i="1" s="1"/>
  <c r="H63" i="1"/>
  <c r="Z63" i="1" s="1"/>
  <c r="H64" i="1"/>
  <c r="Z64" i="1" s="1"/>
  <c r="H65" i="1"/>
  <c r="Z65" i="1" s="1"/>
  <c r="H66" i="1"/>
  <c r="Z66" i="1" s="1"/>
  <c r="H67" i="1"/>
  <c r="Z67" i="1" s="1"/>
  <c r="H68" i="1"/>
  <c r="Z68" i="1" s="1"/>
  <c r="H70" i="1"/>
  <c r="Z70" i="1" s="1"/>
  <c r="H71" i="1"/>
  <c r="Z71" i="1" s="1"/>
  <c r="H72" i="1"/>
  <c r="Z72" i="1" s="1"/>
  <c r="H73" i="1"/>
  <c r="Z73" i="1" s="1"/>
  <c r="H74" i="1"/>
  <c r="Z74" i="1" s="1"/>
  <c r="H75" i="1"/>
  <c r="Z75" i="1" s="1"/>
  <c r="H76" i="1"/>
  <c r="Z76" i="1" s="1"/>
  <c r="H77" i="1"/>
  <c r="Z77" i="1" s="1"/>
  <c r="H78" i="1"/>
  <c r="Z78" i="1" s="1"/>
  <c r="H79" i="1"/>
  <c r="Z79" i="1" s="1"/>
  <c r="H80" i="1"/>
  <c r="Z80" i="1" s="1"/>
  <c r="H81" i="1"/>
  <c r="Z81" i="1" s="1"/>
  <c r="H82" i="1"/>
  <c r="Z82" i="1" s="1"/>
  <c r="H83" i="1"/>
  <c r="Z83" i="1" s="1"/>
  <c r="H84" i="1"/>
  <c r="Z84" i="1" s="1"/>
  <c r="H85" i="1"/>
  <c r="Z85" i="1" s="1"/>
  <c r="H86" i="1"/>
  <c r="Z86" i="1" s="1"/>
  <c r="H87" i="1"/>
  <c r="Z87" i="1" s="1"/>
  <c r="H88" i="1"/>
  <c r="Z88" i="1" s="1"/>
  <c r="H90" i="1"/>
  <c r="Z90" i="1" s="1"/>
  <c r="H91" i="1"/>
  <c r="Z91" i="1" s="1"/>
  <c r="H93" i="1"/>
  <c r="Z93" i="1" s="1"/>
  <c r="H94" i="1"/>
  <c r="Z94" i="1" s="1"/>
  <c r="H6" i="1"/>
  <c r="Z6" i="1" s="1"/>
  <c r="C7" i="1"/>
  <c r="C19" i="1"/>
  <c r="C21" i="1"/>
  <c r="C23" i="1"/>
  <c r="C24" i="1"/>
  <c r="C27" i="1"/>
  <c r="C28" i="1"/>
  <c r="C29" i="1"/>
  <c r="C45" i="1"/>
  <c r="C47" i="1"/>
  <c r="C48" i="1"/>
  <c r="C49" i="1"/>
  <c r="C50" i="1"/>
  <c r="C51" i="1"/>
  <c r="C52" i="1"/>
  <c r="C57" i="1"/>
  <c r="C63" i="1"/>
  <c r="C65" i="1"/>
  <c r="C66" i="1"/>
  <c r="C67" i="1"/>
  <c r="C68" i="1"/>
  <c r="C7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63" i="1"/>
  <c r="B64" i="1"/>
  <c r="B65" i="1"/>
  <c r="B66" i="1"/>
  <c r="B67" i="1"/>
  <c r="B68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90" i="1"/>
  <c r="B91" i="1"/>
  <c r="B93" i="1"/>
  <c r="B94" i="1"/>
  <c r="B6" i="1"/>
  <c r="X5" i="1"/>
  <c r="W5" i="1"/>
  <c r="V5" i="1"/>
  <c r="R5" i="1"/>
  <c r="P5" i="1"/>
  <c r="O5" i="1"/>
  <c r="N5" i="1"/>
  <c r="M5" i="1"/>
  <c r="L5" i="1"/>
  <c r="K5" i="1"/>
  <c r="I5" i="1"/>
  <c r="Z5" i="1" l="1"/>
</calcChain>
</file>

<file path=xl/sharedStrings.xml><?xml version="1.0" encoding="utf-8"?>
<sst xmlns="http://schemas.openxmlformats.org/spreadsheetml/2006/main" count="126" uniqueCount="118">
  <si>
    <t>Период: 18.10.2023 - 25.10.2023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</si>
  <si>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</si>
  <si>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</si>
  <si>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</si>
  <si>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</si>
  <si>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</si>
  <si>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</si>
  <si>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</si>
  <si>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</si>
  <si>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</si>
  <si>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</si>
  <si>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</si>
  <si>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</si>
  <si>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</si>
  <si>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</si>
  <si>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</si>
  <si>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</si>
  <si>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</si>
  <si>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</si>
  <si>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</si>
  <si>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П_003   Колбаса Вязанка с индейкой, вектор ВЕС, ПОКОМ</t>
  </si>
  <si>
    <t>П_312  Ветчина Филейская ТМ Вязанка ТС Столичная ВЕС  ПОКОМ</t>
  </si>
  <si>
    <t>П_314 Колбаса вареная Филейская ТМ Вязанка ТС Классическая в оболочке полиамид.  ПОКОМ</t>
  </si>
  <si>
    <t>П_370 Ветчина Сливушка с индейкой ТМ Вязанка в оболочке полиамид.</t>
  </si>
  <si>
    <t>У_003   Колбаса Вязанка с индейкой, вектор ВЕС, ПОКОМ</t>
  </si>
  <si>
    <t>У_314 Колбаса вареная Филейская ТМ Вязанка ТС Классическая в оболочке полиамид.  ПОКОМ</t>
  </si>
  <si>
    <t>У_363 Сардельки Филейские Вязанка ТМ Вязанка в обол NDX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</si>
  <si>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</si>
  <si>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</si>
  <si>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</si>
  <si>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</si>
  <si>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</si>
  <si>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</si>
  <si>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</si>
  <si>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</si>
  <si>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</si>
  <si>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</si>
  <si>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</si>
  <si>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</si>
  <si>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</si>
  <si>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</si>
  <si>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</si>
  <si>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</si>
  <si>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</si>
  <si>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</si>
  <si>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</si>
  <si>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</si>
  <si>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</si>
  <si>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</si>
  <si>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</si>
  <si>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</si>
  <si>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</si>
  <si>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</si>
  <si>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</si>
  <si>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</si>
  <si>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</si>
  <si>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</si>
  <si>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</si>
  <si>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</si>
  <si>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</si>
  <si>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</si>
  <si>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</si>
  <si>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</si>
  <si>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</si>
  <si>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</si>
  <si>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</si>
  <si>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</si>
  <si>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БОНУС_229  Колбаса Молочная Дугушка, в/у, ВЕС, ТМ Стародворье   ПОКОМ</t>
  </si>
  <si>
    <t>П_200  Ветчина Дугушка ТМ Стародворье, вектор в/у    ПОКОМ</t>
  </si>
  <si>
    <t>П_217  Колбаса Докторская Дугушка, ВЕС, НЕ ГОСТ, ТМ Стародворье ПОКОМ</t>
  </si>
  <si>
    <t>П_236  Колбаса Рубленая ЗАПЕЧ. Дугушка ТМ Стародворье, вектор, в/к    ПОКОМ</t>
  </si>
  <si>
    <t>П_266  Колбаса Филейбургская с сочным окороком, ВЕС, ТМ Баварушка  ПОКОМ</t>
  </si>
  <si>
    <t>У_250  Сардельки стародворские с говядиной в обол. NDX, ВЕС.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</si>
  <si>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</si>
  <si>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</si>
  <si>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</si>
  <si>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</si>
  <si>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</si>
  <si>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</si>
  <si>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</si>
  <si>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</si>
  <si>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</si>
  <si>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</si>
  <si>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</si>
  <si>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</si>
  <si>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</si>
  <si>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</si>
  <si>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349 Сосиски Баварские ТМ Стародворье в оболочке айпи в модифицированной газовой среде 0,42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</si>
  <si>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</si>
  <si>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</si>
  <si>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</si>
  <si>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</si>
  <si>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БОНУС_096  Сосиски Баварские,  0.42кг,ПОКОМ</t>
  </si>
  <si>
    <t>П_371  Сосиски Сочинки Молочные 0,4 кг ТМ Стародворье  ПОКОМ</t>
  </si>
  <si>
    <t>У_301  Сосиски Сочинки по-баварски с сыром,  0.4кг, ТМ Стародворье  ПОКОМ</t>
  </si>
  <si>
    <t>У_372  Сосиски Сочинки Сливочные 0,4 кг ТМ Стародворье  ПОКОМ</t>
  </si>
  <si>
    <t>372  Сосиски Сочинки Сливочные 0,4 кг ТМ Стародворье  ПОКОМ</t>
  </si>
  <si>
    <t>крат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</si>
  <si>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</si>
  <si>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</si>
  <si>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</si>
  <si>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</si>
  <si>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</si>
  <si>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</si>
  <si>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</si>
  <si>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</si>
  <si>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</si>
  <si>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ср 04,10</t>
  </si>
  <si>
    <t>ср 11,10</t>
  </si>
  <si>
    <t>коментарий</t>
  </si>
  <si>
    <t>вес</t>
  </si>
  <si>
    <t>от филиала</t>
  </si>
  <si>
    <t>комментарий филиала</t>
  </si>
  <si>
    <t>ср 18,10</t>
  </si>
  <si>
    <t>Ед. Изм.</t>
  </si>
  <si>
    <t>кг</t>
  </si>
  <si>
    <t>шт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</si>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</sst>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0" borderId="0" xfId="0" applyNumberFormat="1" applyFont="1" applyAlignment="1">
      <alignment wrapText="1"/>
    </xf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6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4" fontId="0" fillId="0" borderId="4" xfId="0" applyNumberFormat="1" applyBorder="1" applyAlignment="1"/>
    <xf numFmtId="164" fontId="2" fillId="3" borderId="2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4" fontId="0" fillId="8" borderId="0" xfId="0" applyNumberFormat="1" applyFill="1" applyAlignment="1"/>
    <xf numFmtId="164" fontId="0" fillId="9" borderId="0" xfId="0" applyNumberFormat="1" applyFill="1" applyAlignment="1"/>
    <xf numFmtId="164" fontId="0" fillId="4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8,10,23%20&#1050;&#1048;/&#1076;&#1074;%2018,10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19,10,23-25,10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11.10.2023 - 18.10.2023</v>
          </cell>
        </row>
        <row r="2">
          <cell r="N2" t="str">
            <v>Молоствов</v>
          </cell>
        </row>
        <row r="3">
          <cell r="A3" t="str">
            <v>Склад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без опта</v>
          </cell>
          <cell r="L3" t="str">
            <v>опт</v>
          </cell>
          <cell r="M3" t="str">
            <v>заказ</v>
          </cell>
          <cell r="N3" t="str">
            <v>перемещение</v>
          </cell>
          <cell r="O3" t="str">
            <v>заказ</v>
          </cell>
          <cell r="P3" t="str">
            <v>ср</v>
          </cell>
          <cell r="Q3" t="str">
            <v>заказ</v>
          </cell>
          <cell r="R3" t="str">
            <v>заказ</v>
          </cell>
          <cell r="S3" t="str">
            <v xml:space="preserve">ЗАКАЗ </v>
          </cell>
          <cell r="U3" t="str">
            <v>запас</v>
          </cell>
          <cell r="V3" t="str">
            <v>запас без заказа</v>
          </cell>
          <cell r="W3" t="str">
            <v>ср 28,09</v>
          </cell>
          <cell r="X3" t="str">
            <v>ср 04,10</v>
          </cell>
          <cell r="Y3" t="str">
            <v>ср 11,10</v>
          </cell>
          <cell r="Z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N4" t="str">
            <v>в Донецк</v>
          </cell>
          <cell r="S4" t="str">
            <v>от филиала</v>
          </cell>
          <cell r="T4" t="str">
            <v>комментарий филиала</v>
          </cell>
        </row>
        <row r="5">
          <cell r="F5">
            <v>35907.413000000015</v>
          </cell>
          <cell r="G5">
            <v>43220.944999999992</v>
          </cell>
          <cell r="I5">
            <v>0</v>
          </cell>
          <cell r="J5">
            <v>0</v>
          </cell>
          <cell r="K5">
            <v>26683.805000000004</v>
          </cell>
          <cell r="L5">
            <v>9223.6080000000002</v>
          </cell>
          <cell r="M5">
            <v>0</v>
          </cell>
          <cell r="N5">
            <v>-800</v>
          </cell>
          <cell r="O5">
            <v>0</v>
          </cell>
          <cell r="P5">
            <v>5336.7609999999959</v>
          </cell>
          <cell r="Q5">
            <v>16805</v>
          </cell>
          <cell r="R5">
            <v>0</v>
          </cell>
          <cell r="S5">
            <v>0</v>
          </cell>
          <cell r="W5">
            <v>5835.7729999999983</v>
          </cell>
          <cell r="X5">
            <v>6745.1405999999997</v>
          </cell>
          <cell r="Y5">
            <v>5241.4244000000035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D6">
            <v>219.88399999999999</v>
          </cell>
          <cell r="E6">
            <v>18.198</v>
          </cell>
          <cell r="F6">
            <v>122</v>
          </cell>
          <cell r="G6">
            <v>82.463999999999999</v>
          </cell>
          <cell r="H6">
            <v>0</v>
          </cell>
          <cell r="K6">
            <v>122</v>
          </cell>
          <cell r="P6">
            <v>24.4</v>
          </cell>
          <cell r="U6">
            <v>3.3796721311475411</v>
          </cell>
          <cell r="V6">
            <v>3.3796721311475411</v>
          </cell>
          <cell r="W6">
            <v>13.8988</v>
          </cell>
          <cell r="X6">
            <v>23.069200000000002</v>
          </cell>
          <cell r="Y6">
            <v>11.0116</v>
          </cell>
          <cell r="Z6" t="str">
            <v>выведен из бланка заказа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Окт</v>
          </cell>
          <cell r="E7">
            <v>96.849000000000004</v>
          </cell>
          <cell r="F7">
            <v>1.3420000000000001</v>
          </cell>
          <cell r="G7">
            <v>95.507000000000005</v>
          </cell>
          <cell r="H7">
            <v>1</v>
          </cell>
          <cell r="K7">
            <v>1.3420000000000001</v>
          </cell>
          <cell r="P7">
            <v>0.26840000000000003</v>
          </cell>
          <cell r="U7">
            <v>355.83830104321908</v>
          </cell>
          <cell r="V7">
            <v>355.83830104321908</v>
          </cell>
          <cell r="W7">
            <v>24.9162</v>
          </cell>
          <cell r="X7">
            <v>10.5504</v>
          </cell>
          <cell r="Y7">
            <v>0</v>
          </cell>
          <cell r="Z7" t="str">
            <v>акция/вывод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D8">
            <v>372.25</v>
          </cell>
          <cell r="E8">
            <v>197.76400000000001</v>
          </cell>
          <cell r="F8">
            <v>551.99199999999996</v>
          </cell>
          <cell r="G8">
            <v>1.464</v>
          </cell>
          <cell r="H8">
            <v>1</v>
          </cell>
          <cell r="K8">
            <v>355.678</v>
          </cell>
          <cell r="L8">
            <v>196.31399999999999</v>
          </cell>
          <cell r="P8">
            <v>71.135599999999997</v>
          </cell>
          <cell r="Q8">
            <v>450</v>
          </cell>
          <cell r="U8">
            <v>6.346526914793718</v>
          </cell>
          <cell r="V8">
            <v>2.0580412620403849E-2</v>
          </cell>
          <cell r="W8">
            <v>55.382600000000004</v>
          </cell>
          <cell r="X8">
            <v>53.266200000000005</v>
          </cell>
          <cell r="Y8">
            <v>23.800999999999995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D9">
            <v>332.07299999999998</v>
          </cell>
          <cell r="E9">
            <v>567.78599999999994</v>
          </cell>
          <cell r="F9">
            <v>380.97300000000001</v>
          </cell>
          <cell r="G9">
            <v>450.65699999999998</v>
          </cell>
          <cell r="H9">
            <v>1</v>
          </cell>
          <cell r="K9">
            <v>297.56600000000003</v>
          </cell>
          <cell r="L9">
            <v>83.406999999999996</v>
          </cell>
          <cell r="P9">
            <v>59.513200000000005</v>
          </cell>
          <cell r="Q9">
            <v>240</v>
          </cell>
          <cell r="U9">
            <v>11.605106094110212</v>
          </cell>
          <cell r="V9">
            <v>7.5723873023127632</v>
          </cell>
          <cell r="W9">
            <v>113.93559999999999</v>
          </cell>
          <cell r="X9">
            <v>45.820599999999999</v>
          </cell>
          <cell r="Y9">
            <v>77.451999999999998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D10">
            <v>189.38499999999999</v>
          </cell>
          <cell r="E10">
            <v>237.666</v>
          </cell>
          <cell r="F10">
            <v>152.64699999999999</v>
          </cell>
          <cell r="G10">
            <v>226.946</v>
          </cell>
          <cell r="H10">
            <v>1</v>
          </cell>
          <cell r="K10">
            <v>152.64699999999999</v>
          </cell>
          <cell r="P10">
            <v>30.529399999999999</v>
          </cell>
          <cell r="Q10">
            <v>120</v>
          </cell>
          <cell r="U10">
            <v>11.364324225173114</v>
          </cell>
          <cell r="V10">
            <v>7.4336868723263478</v>
          </cell>
          <cell r="W10">
            <v>45.5062</v>
          </cell>
          <cell r="X10">
            <v>13.090199999999999</v>
          </cell>
          <cell r="Y10">
            <v>29.8842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  <cell r="D11">
            <v>142</v>
          </cell>
          <cell r="E11">
            <v>249</v>
          </cell>
          <cell r="F11">
            <v>28</v>
          </cell>
          <cell r="G11">
            <v>228</v>
          </cell>
          <cell r="H11">
            <v>0.45</v>
          </cell>
          <cell r="K11">
            <v>28</v>
          </cell>
          <cell r="P11">
            <v>5.6</v>
          </cell>
          <cell r="U11">
            <v>40.714285714285715</v>
          </cell>
          <cell r="V11">
            <v>40.714285714285715</v>
          </cell>
          <cell r="W11">
            <v>0</v>
          </cell>
          <cell r="X11">
            <v>15.6</v>
          </cell>
          <cell r="Y11">
            <v>31</v>
          </cell>
        </row>
        <row r="12">
          <cell r="A12" t="str">
            <v>058  Колбаса Докторская Особая ТМ Особый рецепт,  0,5кг, ПОКОМ</v>
          </cell>
          <cell r="B12" t="str">
            <v>шт</v>
          </cell>
          <cell r="D12">
            <v>59</v>
          </cell>
          <cell r="E12">
            <v>60</v>
          </cell>
          <cell r="F12">
            <v>18</v>
          </cell>
          <cell r="G12">
            <v>60</v>
          </cell>
          <cell r="H12">
            <v>0.5</v>
          </cell>
          <cell r="K12">
            <v>18</v>
          </cell>
          <cell r="P12">
            <v>3.6</v>
          </cell>
          <cell r="U12">
            <v>16.666666666666668</v>
          </cell>
          <cell r="V12">
            <v>16.666666666666668</v>
          </cell>
          <cell r="W12">
            <v>0</v>
          </cell>
          <cell r="X12">
            <v>4</v>
          </cell>
          <cell r="Y12">
            <v>8.4</v>
          </cell>
        </row>
        <row r="13">
          <cell r="A13" t="str">
            <v>083  Колбаса Швейцарская 0,17 кг., ШТ., сырокопченая   ПОКОМ</v>
          </cell>
          <cell r="B13" t="str">
            <v>шт</v>
          </cell>
          <cell r="D13">
            <v>64</v>
          </cell>
          <cell r="E13">
            <v>225</v>
          </cell>
          <cell r="F13">
            <v>111</v>
          </cell>
          <cell r="G13">
            <v>85</v>
          </cell>
          <cell r="H13">
            <v>0.17</v>
          </cell>
          <cell r="K13">
            <v>51</v>
          </cell>
          <cell r="L13">
            <v>60</v>
          </cell>
          <cell r="P13">
            <v>10.199999999999999</v>
          </cell>
          <cell r="Q13">
            <v>35</v>
          </cell>
          <cell r="U13">
            <v>11.764705882352942</v>
          </cell>
          <cell r="V13">
            <v>8.3333333333333339</v>
          </cell>
          <cell r="W13">
            <v>20.399999999999999</v>
          </cell>
          <cell r="X13">
            <v>0</v>
          </cell>
          <cell r="Y13">
            <v>11.8</v>
          </cell>
        </row>
        <row r="14">
          <cell r="A14" t="str">
            <v>096  Сосиски Баварские,  0.42кг,ПОКОМ</v>
          </cell>
          <cell r="B14" t="str">
            <v>шт</v>
          </cell>
          <cell r="D14">
            <v>172</v>
          </cell>
          <cell r="E14">
            <v>134</v>
          </cell>
          <cell r="F14">
            <v>117</v>
          </cell>
          <cell r="G14">
            <v>93</v>
          </cell>
          <cell r="H14">
            <v>0.42</v>
          </cell>
          <cell r="K14">
            <v>117</v>
          </cell>
          <cell r="P14">
            <v>23.4</v>
          </cell>
          <cell r="Q14">
            <v>150</v>
          </cell>
          <cell r="U14">
            <v>10.384615384615385</v>
          </cell>
          <cell r="V14">
            <v>3.9743589743589745</v>
          </cell>
          <cell r="W14">
            <v>32.4</v>
          </cell>
          <cell r="X14">
            <v>314</v>
          </cell>
          <cell r="Y14">
            <v>19.2</v>
          </cell>
        </row>
        <row r="15">
          <cell r="A15" t="str">
            <v>103  Сосиски Классические, 0.42кг,ядрена копотьПОКОМ</v>
          </cell>
          <cell r="B15" t="str">
            <v>шт</v>
          </cell>
          <cell r="D15">
            <v>71</v>
          </cell>
          <cell r="E15">
            <v>277</v>
          </cell>
          <cell r="F15">
            <v>23</v>
          </cell>
          <cell r="G15">
            <v>222</v>
          </cell>
          <cell r="H15">
            <v>0.42</v>
          </cell>
          <cell r="K15">
            <v>23</v>
          </cell>
          <cell r="P15">
            <v>4.5999999999999996</v>
          </cell>
          <cell r="U15">
            <v>48.260869565217398</v>
          </cell>
          <cell r="V15">
            <v>48.260869565217398</v>
          </cell>
          <cell r="W15">
            <v>35.083999999999996</v>
          </cell>
          <cell r="X15">
            <v>8.1999999999999993</v>
          </cell>
          <cell r="Y15">
            <v>28.8</v>
          </cell>
        </row>
        <row r="16">
          <cell r="A16" t="str">
            <v>108  Сосиски С сыром,  0.42кг,ядрена копоть ПОКОМ</v>
          </cell>
          <cell r="B16" t="str">
            <v>шт</v>
          </cell>
          <cell r="D16">
            <v>170</v>
          </cell>
          <cell r="E16">
            <v>154</v>
          </cell>
          <cell r="F16">
            <v>142</v>
          </cell>
          <cell r="G16">
            <v>95</v>
          </cell>
          <cell r="H16">
            <v>0.42</v>
          </cell>
          <cell r="K16">
            <v>142</v>
          </cell>
          <cell r="P16">
            <v>28.4</v>
          </cell>
          <cell r="Q16">
            <v>170</v>
          </cell>
          <cell r="U16">
            <v>9.330985915492958</v>
          </cell>
          <cell r="V16">
            <v>3.3450704225352115</v>
          </cell>
          <cell r="W16">
            <v>25.4</v>
          </cell>
          <cell r="X16">
            <v>22.4</v>
          </cell>
          <cell r="Y16">
            <v>24.8</v>
          </cell>
        </row>
        <row r="17">
          <cell r="A17" t="str">
            <v>117  Колбаса Сервелат Филейбургский с ароматными пряностями, в/у 0,35 кг срез, БАВАРУШКА ПОКОМ</v>
          </cell>
          <cell r="B17" t="str">
            <v>шт</v>
          </cell>
          <cell r="D17">
            <v>544</v>
          </cell>
          <cell r="F17">
            <v>171</v>
          </cell>
          <cell r="G17">
            <v>297</v>
          </cell>
          <cell r="H17">
            <v>0.35</v>
          </cell>
          <cell r="K17">
            <v>153</v>
          </cell>
          <cell r="L17">
            <v>18</v>
          </cell>
          <cell r="P17">
            <v>30.6</v>
          </cell>
          <cell r="Q17">
            <v>60</v>
          </cell>
          <cell r="U17">
            <v>11.666666666666666</v>
          </cell>
          <cell r="V17">
            <v>9.7058823529411757</v>
          </cell>
          <cell r="W17">
            <v>36</v>
          </cell>
          <cell r="X17">
            <v>15</v>
          </cell>
          <cell r="Y17">
            <v>31.2</v>
          </cell>
        </row>
        <row r="18">
          <cell r="A18" t="str">
            <v>118  Колбаса Сервелат Филейбургский с филе сочного окорока, в/у 0,35 кг срез, БАВАРУШКА ПОКОМ</v>
          </cell>
          <cell r="B18" t="str">
            <v>шт</v>
          </cell>
          <cell r="D18">
            <v>135</v>
          </cell>
          <cell r="E18">
            <v>258</v>
          </cell>
          <cell r="F18">
            <v>76</v>
          </cell>
          <cell r="G18">
            <v>247</v>
          </cell>
          <cell r="H18">
            <v>0.35</v>
          </cell>
          <cell r="K18">
            <v>76</v>
          </cell>
          <cell r="P18">
            <v>15.2</v>
          </cell>
          <cell r="U18">
            <v>16.25</v>
          </cell>
          <cell r="V18">
            <v>16.25</v>
          </cell>
          <cell r="W18">
            <v>37.4</v>
          </cell>
          <cell r="X18">
            <v>12.4</v>
          </cell>
          <cell r="Y18">
            <v>33.200000000000003</v>
          </cell>
        </row>
        <row r="19">
          <cell r="A19" t="str">
            <v>200  Ветчина Дугушка ТМ Стародворье, вектор в/у    ПОКОМ</v>
          </cell>
          <cell r="B19" t="str">
            <v>кг</v>
          </cell>
          <cell r="C19" t="str">
            <v>Окт</v>
          </cell>
          <cell r="D19">
            <v>1267.4359999999999</v>
          </cell>
          <cell r="E19">
            <v>203.44900000000001</v>
          </cell>
          <cell r="F19">
            <v>562.67399999999998</v>
          </cell>
          <cell r="G19">
            <v>69.371000000000009</v>
          </cell>
          <cell r="H19">
            <v>1</v>
          </cell>
          <cell r="K19">
            <v>361.99299999999994</v>
          </cell>
          <cell r="L19">
            <v>200.68100000000001</v>
          </cell>
          <cell r="P19">
            <v>72.398599999999988</v>
          </cell>
          <cell r="Q19">
            <v>490</v>
          </cell>
          <cell r="U19">
            <v>7.7262681875063892</v>
          </cell>
          <cell r="V19">
            <v>0.95818151179718969</v>
          </cell>
          <cell r="W19">
            <v>93.424199999999999</v>
          </cell>
          <cell r="X19">
            <v>65.197800000000001</v>
          </cell>
          <cell r="Y19">
            <v>61.506799999999998</v>
          </cell>
        </row>
        <row r="20">
          <cell r="A20" t="str">
            <v>201  Ветчина Нежная ТМ Особый рецепт, (2,5кг), ПОКОМ</v>
          </cell>
          <cell r="B20" t="str">
            <v>кг</v>
          </cell>
          <cell r="D20">
            <v>4624.4960000000001</v>
          </cell>
          <cell r="E20">
            <v>8540.7630000000008</v>
          </cell>
          <cell r="F20">
            <v>3283.3789999999999</v>
          </cell>
          <cell r="G20">
            <v>7392.4610000000002</v>
          </cell>
          <cell r="H20">
            <v>1</v>
          </cell>
          <cell r="K20">
            <v>3283.3789999999999</v>
          </cell>
          <cell r="P20">
            <v>656.67579999999998</v>
          </cell>
          <cell r="Q20">
            <v>460</v>
          </cell>
          <cell r="U20">
            <v>11.957896118602209</v>
          </cell>
          <cell r="V20">
            <v>11.257398247354327</v>
          </cell>
          <cell r="W20">
            <v>256.51040000000012</v>
          </cell>
          <cell r="X20">
            <v>682.59559999999999</v>
          </cell>
          <cell r="Y20">
            <v>779.81540000000007</v>
          </cell>
        </row>
        <row r="21">
          <cell r="A21" t="str">
            <v>217  Колбаса Докторская Дугушка, ВЕС, НЕ ГОСТ, ТМ Стародворье ПОКОМ</v>
          </cell>
          <cell r="B21" t="str">
            <v>кг</v>
          </cell>
          <cell r="C21" t="str">
            <v>Окт</v>
          </cell>
          <cell r="D21">
            <v>3741.5630000000001</v>
          </cell>
          <cell r="E21">
            <v>602.85199999999998</v>
          </cell>
          <cell r="F21">
            <v>683.57299999999998</v>
          </cell>
          <cell r="G21">
            <v>483.65199999999993</v>
          </cell>
          <cell r="H21">
            <v>1</v>
          </cell>
          <cell r="K21">
            <v>382.13399999999996</v>
          </cell>
          <cell r="L21">
            <v>301.43900000000002</v>
          </cell>
          <cell r="P21">
            <v>76.426799999999986</v>
          </cell>
          <cell r="Q21">
            <v>410</v>
          </cell>
          <cell r="U21">
            <v>11.692914003988131</v>
          </cell>
          <cell r="V21">
            <v>6.328303684048004</v>
          </cell>
          <cell r="W21">
            <v>97.9054</v>
          </cell>
          <cell r="X21">
            <v>211.71840000000003</v>
          </cell>
          <cell r="Y21">
            <v>83.060800000000015</v>
          </cell>
        </row>
        <row r="22">
          <cell r="A22" t="str">
            <v>219  Колбаса Докторская Особая ТМ Особый рецепт, ВЕС  ПОКОМ</v>
          </cell>
          <cell r="B22" t="str">
            <v>кг</v>
          </cell>
          <cell r="D22">
            <v>7074.0469999999996</v>
          </cell>
          <cell r="E22">
            <v>10731.98</v>
          </cell>
          <cell r="F22">
            <v>4114.5330000000004</v>
          </cell>
          <cell r="G22">
            <v>6687.5439999999999</v>
          </cell>
          <cell r="H22">
            <v>1</v>
          </cell>
          <cell r="K22">
            <v>4114.5330000000004</v>
          </cell>
          <cell r="P22">
            <v>822.90660000000003</v>
          </cell>
          <cell r="Q22">
            <v>2700</v>
          </cell>
          <cell r="U22">
            <v>11.407787955522533</v>
          </cell>
          <cell r="V22">
            <v>8.1267351604665699</v>
          </cell>
          <cell r="W22">
            <v>380.46780000000001</v>
          </cell>
          <cell r="X22">
            <v>971.28599999999983</v>
          </cell>
          <cell r="Y22">
            <v>787.26899999999989</v>
          </cell>
        </row>
        <row r="23">
          <cell r="A23" t="str">
            <v>225  Колбаса Дугушка со шпиком, ВЕС, ТМ Стародворье   ПОКОМ</v>
          </cell>
          <cell r="B23" t="str">
            <v>кг</v>
          </cell>
          <cell r="C23" t="str">
            <v>Окт</v>
          </cell>
          <cell r="D23">
            <v>744.36599999999999</v>
          </cell>
          <cell r="E23">
            <v>14.180999999999999</v>
          </cell>
          <cell r="F23">
            <v>111.672</v>
          </cell>
          <cell r="G23">
            <v>610.50900000000001</v>
          </cell>
          <cell r="H23">
            <v>1</v>
          </cell>
          <cell r="K23">
            <v>111.672</v>
          </cell>
          <cell r="P23">
            <v>22.334399999999999</v>
          </cell>
          <cell r="U23">
            <v>27.334918332258759</v>
          </cell>
          <cell r="V23">
            <v>27.334918332258759</v>
          </cell>
          <cell r="W23">
            <v>23.525600000000001</v>
          </cell>
          <cell r="X23">
            <v>21.652999999999999</v>
          </cell>
          <cell r="Y23">
            <v>14.252000000000001</v>
          </cell>
        </row>
        <row r="24">
          <cell r="A24" t="str">
            <v>229  Колбаса Молочная Дугушка, в/у, ВЕС, ТМ Стародворье   ПОКОМ</v>
          </cell>
          <cell r="B24" t="str">
            <v>кг</v>
          </cell>
          <cell r="C24" t="str">
            <v>Окт</v>
          </cell>
          <cell r="D24">
            <v>1483.559</v>
          </cell>
          <cell r="F24">
            <v>431.48700000000002</v>
          </cell>
          <cell r="G24">
            <v>886.70600000000002</v>
          </cell>
          <cell r="H24">
            <v>1</v>
          </cell>
          <cell r="K24">
            <v>431.48700000000002</v>
          </cell>
          <cell r="P24">
            <v>86.29740000000001</v>
          </cell>
          <cell r="Q24">
            <v>130</v>
          </cell>
          <cell r="U24">
            <v>11.781420992984724</v>
          </cell>
          <cell r="V24">
            <v>10.275002491384443</v>
          </cell>
          <cell r="W24">
            <v>100.7752</v>
          </cell>
          <cell r="X24">
            <v>82.022999999999996</v>
          </cell>
          <cell r="Y24">
            <v>74.816800000000001</v>
          </cell>
        </row>
        <row r="25">
          <cell r="A25" t="str">
            <v>230  Колбаса Молочная Особая ТМ Особый рецепт, п/а, ВЕС. ПОКОМ</v>
          </cell>
          <cell r="B25" t="str">
            <v>кг</v>
          </cell>
          <cell r="D25">
            <v>5360.9049999999997</v>
          </cell>
          <cell r="E25">
            <v>6056.37</v>
          </cell>
          <cell r="F25">
            <v>5555.308</v>
          </cell>
          <cell r="G25">
            <v>5136.25</v>
          </cell>
          <cell r="H25">
            <v>1</v>
          </cell>
          <cell r="K25">
            <v>3536.8330000000001</v>
          </cell>
          <cell r="L25">
            <v>2018.4749999999999</v>
          </cell>
          <cell r="P25">
            <v>707.36660000000006</v>
          </cell>
          <cell r="Q25">
            <v>3000</v>
          </cell>
          <cell r="U25">
            <v>11.502168748142758</v>
          </cell>
          <cell r="V25">
            <v>7.2610864013087406</v>
          </cell>
          <cell r="W25">
            <v>1030.9568000000002</v>
          </cell>
          <cell r="X25">
            <v>668.42560000000003</v>
          </cell>
          <cell r="Y25">
            <v>657.78039999999999</v>
          </cell>
        </row>
        <row r="26">
          <cell r="A26" t="str">
            <v>235  Колбаса Особая ТМ Особый рецепт, ВЕС, ТМ Стародворье ПОКОМ</v>
          </cell>
          <cell r="B26" t="str">
            <v>кг</v>
          </cell>
          <cell r="D26">
            <v>2199.491</v>
          </cell>
          <cell r="E26">
            <v>3919.7089999999998</v>
          </cell>
          <cell r="F26">
            <v>2007.42</v>
          </cell>
          <cell r="G26">
            <v>3481.944</v>
          </cell>
          <cell r="H26">
            <v>1</v>
          </cell>
          <cell r="K26">
            <v>2007.42</v>
          </cell>
          <cell r="P26">
            <v>401.48400000000004</v>
          </cell>
          <cell r="Q26">
            <v>1000</v>
          </cell>
          <cell r="U26">
            <v>11.163443624154384</v>
          </cell>
          <cell r="V26">
            <v>8.6726843410945378</v>
          </cell>
          <cell r="W26">
            <v>717.90020000000004</v>
          </cell>
          <cell r="X26">
            <v>258.7996</v>
          </cell>
          <cell r="Y26">
            <v>490.21300000000008</v>
          </cell>
        </row>
        <row r="27">
          <cell r="A27" t="str">
            <v>236  Колбаса Рубленая ЗАПЕЧ. Дугушка ТМ Стародворье, вектор, в/к    ПОКОМ</v>
          </cell>
          <cell r="B27" t="str">
            <v>кг</v>
          </cell>
          <cell r="C27" t="str">
            <v>Окт</v>
          </cell>
          <cell r="D27">
            <v>2300.8969999999999</v>
          </cell>
          <cell r="F27">
            <v>408.92500000000001</v>
          </cell>
          <cell r="G27">
            <v>1652.252</v>
          </cell>
          <cell r="H27">
            <v>1</v>
          </cell>
          <cell r="K27">
            <v>408.92500000000001</v>
          </cell>
          <cell r="N27">
            <v>-800</v>
          </cell>
          <cell r="P27">
            <v>81.784999999999997</v>
          </cell>
          <cell r="U27">
            <v>10.420639481567525</v>
          </cell>
          <cell r="V27">
            <v>10.420639481567525</v>
          </cell>
          <cell r="W27">
            <v>77.673400000000001</v>
          </cell>
          <cell r="X27">
            <v>69.597200000000001</v>
          </cell>
          <cell r="Y27">
            <v>67.339000000000013</v>
          </cell>
        </row>
        <row r="28">
          <cell r="A28" t="str">
            <v>239  Колбаса Салями запеч Дугушка, оболочка вектор, ВЕС, ТМ Стародворье  ПОКОМ</v>
          </cell>
          <cell r="B28" t="str">
            <v>кг</v>
          </cell>
          <cell r="C28" t="str">
            <v>Окт</v>
          </cell>
          <cell r="D28">
            <v>1328.162</v>
          </cell>
          <cell r="E28">
            <v>109.902</v>
          </cell>
          <cell r="F28">
            <v>349.51900000000001</v>
          </cell>
          <cell r="G28">
            <v>946.90599999999995</v>
          </cell>
          <cell r="H28">
            <v>1</v>
          </cell>
          <cell r="K28">
            <v>249.536</v>
          </cell>
          <cell r="L28">
            <v>99.983000000000004</v>
          </cell>
          <cell r="P28">
            <v>49.907200000000003</v>
          </cell>
          <cell r="U28">
            <v>18.973334508848421</v>
          </cell>
          <cell r="V28">
            <v>18.973334508848421</v>
          </cell>
          <cell r="W28">
            <v>54.947799999999994</v>
          </cell>
          <cell r="X28">
            <v>44.251199999999997</v>
          </cell>
          <cell r="Y28">
            <v>51.590400000000002</v>
          </cell>
        </row>
        <row r="29">
          <cell r="A29" t="str">
            <v>242  Колбаса Сервелат ЗАПЕЧ.Дугушка ТМ Стародворье, вектор, в/к     ПОКОМ</v>
          </cell>
          <cell r="B29" t="str">
            <v>кг</v>
          </cell>
          <cell r="C29" t="str">
            <v>Окт</v>
          </cell>
          <cell r="D29">
            <v>2135.116</v>
          </cell>
          <cell r="F29">
            <v>354.16</v>
          </cell>
          <cell r="G29">
            <v>1569.6849999999999</v>
          </cell>
          <cell r="H29">
            <v>1</v>
          </cell>
          <cell r="K29">
            <v>354.16</v>
          </cell>
          <cell r="P29">
            <v>70.832000000000008</v>
          </cell>
          <cell r="U29">
            <v>22.160675965665234</v>
          </cell>
          <cell r="V29">
            <v>22.160675965665234</v>
          </cell>
          <cell r="W29">
            <v>61.025599999999997</v>
          </cell>
          <cell r="X29">
            <v>51.58359999999999</v>
          </cell>
          <cell r="Y29">
            <v>55.311</v>
          </cell>
        </row>
        <row r="30">
          <cell r="A30" t="str">
            <v>243  Колбаса Сервелат Зернистый, ВЕС.  ПОКОМ</v>
          </cell>
          <cell r="B30" t="str">
            <v>кг</v>
          </cell>
          <cell r="D30">
            <v>354.32400000000001</v>
          </cell>
          <cell r="E30">
            <v>101.75700000000001</v>
          </cell>
          <cell r="F30">
            <v>361.44200000000001</v>
          </cell>
          <cell r="G30">
            <v>82.655000000000001</v>
          </cell>
          <cell r="H30">
            <v>1</v>
          </cell>
          <cell r="K30">
            <v>262.459</v>
          </cell>
          <cell r="L30">
            <v>98.983000000000004</v>
          </cell>
          <cell r="P30">
            <v>52.491799999999998</v>
          </cell>
          <cell r="Q30">
            <v>380</v>
          </cell>
          <cell r="U30">
            <v>8.8138528303468355</v>
          </cell>
          <cell r="V30">
            <v>1.5746268941053652</v>
          </cell>
          <cell r="W30">
            <v>3.4028000000000018</v>
          </cell>
          <cell r="X30">
            <v>51.713200000000008</v>
          </cell>
          <cell r="Y30">
            <v>12.850800000000003</v>
          </cell>
        </row>
        <row r="31">
          <cell r="A31" t="str">
            <v>244  Колбаса Сервелат Кремлевский, ВЕС. ПОКОМ</v>
          </cell>
          <cell r="B31" t="str">
            <v>кг</v>
          </cell>
          <cell r="D31">
            <v>29.835000000000001</v>
          </cell>
          <cell r="E31">
            <v>162.18799999999999</v>
          </cell>
          <cell r="F31">
            <v>107.377</v>
          </cell>
          <cell r="G31">
            <v>82.489000000000004</v>
          </cell>
          <cell r="H31">
            <v>1</v>
          </cell>
          <cell r="K31">
            <v>31.689999999999998</v>
          </cell>
          <cell r="L31">
            <v>75.686999999999998</v>
          </cell>
          <cell r="P31">
            <v>6.3379999999999992</v>
          </cell>
          <cell r="U31">
            <v>13.014988955506471</v>
          </cell>
          <cell r="V31">
            <v>13.014988955506471</v>
          </cell>
          <cell r="W31">
            <v>7.9831999999999992</v>
          </cell>
          <cell r="X31">
            <v>6.7336</v>
          </cell>
          <cell r="Y31">
            <v>10.464000000000002</v>
          </cell>
        </row>
        <row r="32">
          <cell r="A32" t="str">
            <v>247  Сардельки Нежные, ВЕС.  ПОКОМ</v>
          </cell>
          <cell r="B32" t="str">
            <v>кг</v>
          </cell>
          <cell r="D32">
            <v>644.43600000000004</v>
          </cell>
          <cell r="E32">
            <v>1055.749</v>
          </cell>
          <cell r="F32">
            <v>801.49199999999996</v>
          </cell>
          <cell r="G32">
            <v>643.42100000000005</v>
          </cell>
          <cell r="H32">
            <v>1</v>
          </cell>
          <cell r="K32">
            <v>316.63499999999993</v>
          </cell>
          <cell r="L32">
            <v>484.85700000000003</v>
          </cell>
          <cell r="P32">
            <v>63.326999999999984</v>
          </cell>
          <cell r="Q32">
            <v>100</v>
          </cell>
          <cell r="U32">
            <v>11.73940025581506</v>
          </cell>
          <cell r="V32">
            <v>10.16029497686611</v>
          </cell>
          <cell r="W32">
            <v>66.385999999999996</v>
          </cell>
          <cell r="X32">
            <v>76.022400000000005</v>
          </cell>
          <cell r="Y32">
            <v>77.815999999999988</v>
          </cell>
        </row>
        <row r="33">
          <cell r="A33" t="str">
            <v>248  Сардельки Сочные ТМ Особый рецепт,   ПОКОМ</v>
          </cell>
          <cell r="B33" t="str">
            <v>кг</v>
          </cell>
          <cell r="D33">
            <v>733.56</v>
          </cell>
          <cell r="E33">
            <v>1381.002</v>
          </cell>
          <cell r="F33">
            <v>1105.325</v>
          </cell>
          <cell r="G33">
            <v>455.99</v>
          </cell>
          <cell r="H33">
            <v>1</v>
          </cell>
          <cell r="K33">
            <v>388.96500000000003</v>
          </cell>
          <cell r="L33">
            <v>716.36</v>
          </cell>
          <cell r="P33">
            <v>77.793000000000006</v>
          </cell>
          <cell r="Q33">
            <v>440</v>
          </cell>
          <cell r="U33">
            <v>11.517617266335016</v>
          </cell>
          <cell r="V33">
            <v>5.8615813762163684</v>
          </cell>
          <cell r="W33">
            <v>137.72359999999998</v>
          </cell>
          <cell r="X33">
            <v>34.443000000000005</v>
          </cell>
          <cell r="Y33">
            <v>69.534599999999998</v>
          </cell>
        </row>
        <row r="34">
          <cell r="A34" t="str">
            <v>250  Сардельки стародворские с говядиной в обол. NDX, ВЕС. ПОКОМ</v>
          </cell>
          <cell r="B34" t="str">
            <v>кг</v>
          </cell>
          <cell r="D34">
            <v>6.6340000000000003</v>
          </cell>
          <cell r="E34">
            <v>296.83499999999998</v>
          </cell>
          <cell r="F34">
            <v>288.59300000000002</v>
          </cell>
          <cell r="H34">
            <v>1</v>
          </cell>
          <cell r="K34">
            <v>-6.8340000000000032</v>
          </cell>
          <cell r="L34">
            <v>295.42700000000002</v>
          </cell>
          <cell r="P34">
            <v>-1.3668000000000007</v>
          </cell>
          <cell r="U34">
            <v>0</v>
          </cell>
          <cell r="V34">
            <v>0</v>
          </cell>
          <cell r="W34">
            <v>-0.30559999999999266</v>
          </cell>
          <cell r="X34">
            <v>45.642800000000008</v>
          </cell>
          <cell r="Y34">
            <v>19.942799999999998</v>
          </cell>
        </row>
        <row r="35">
          <cell r="A35" t="str">
            <v>251  Сосиски Баварские, ВЕС.  ПОКОМ</v>
          </cell>
          <cell r="B35" t="str">
            <v>кг</v>
          </cell>
          <cell r="D35">
            <v>3</v>
          </cell>
          <cell r="E35">
            <v>7</v>
          </cell>
          <cell r="H35">
            <v>0</v>
          </cell>
          <cell r="K35">
            <v>0</v>
          </cell>
          <cell r="P35">
            <v>0</v>
          </cell>
          <cell r="U35" t="e">
            <v>#DIV/0!</v>
          </cell>
          <cell r="V35" t="e">
            <v>#DIV/0!</v>
          </cell>
          <cell r="W35">
            <v>0</v>
          </cell>
          <cell r="X35">
            <v>0</v>
          </cell>
          <cell r="Y35">
            <v>0</v>
          </cell>
        </row>
        <row r="36">
          <cell r="A36" t="str">
            <v>254  Сосиски Датские, ВЕС, ТМ КОЛБАСНЫЙ СТАНДАРТ ПОКОМ</v>
          </cell>
          <cell r="B36" t="str">
            <v>кг</v>
          </cell>
          <cell r="E36">
            <v>2599.672</v>
          </cell>
          <cell r="F36">
            <v>850.447</v>
          </cell>
          <cell r="G36">
            <v>455.17200000000003</v>
          </cell>
          <cell r="H36">
            <v>0</v>
          </cell>
          <cell r="K36">
            <v>7.5389999999999873</v>
          </cell>
          <cell r="L36">
            <v>842.90800000000002</v>
          </cell>
          <cell r="P36">
            <v>1.5077999999999974</v>
          </cell>
          <cell r="U36">
            <v>301.87823318742591</v>
          </cell>
          <cell r="V36">
            <v>301.87823318742591</v>
          </cell>
          <cell r="W36">
            <v>0</v>
          </cell>
          <cell r="X36">
            <v>0</v>
          </cell>
          <cell r="Y36">
            <v>0</v>
          </cell>
        </row>
        <row r="37">
          <cell r="A37" t="str">
            <v>255  Сосиски Молочные для завтрака ТМ Особый рецепт, п/а МГС, ВЕС, ТМ Стародворье  ПОКОМ</v>
          </cell>
          <cell r="B37" t="str">
            <v>кг</v>
          </cell>
          <cell r="D37">
            <v>618.322</v>
          </cell>
          <cell r="E37">
            <v>340.74</v>
          </cell>
          <cell r="F37">
            <v>468.60599999999999</v>
          </cell>
          <cell r="G37">
            <v>455.01100000000002</v>
          </cell>
          <cell r="H37">
            <v>1</v>
          </cell>
          <cell r="K37">
            <v>468.60599999999999</v>
          </cell>
          <cell r="P37">
            <v>93.721199999999996</v>
          </cell>
          <cell r="Q37">
            <v>650</v>
          </cell>
          <cell r="U37">
            <v>11.790406012727109</v>
          </cell>
          <cell r="V37">
            <v>4.8549421048812871</v>
          </cell>
          <cell r="W37">
            <v>67.026399999999995</v>
          </cell>
          <cell r="X37">
            <v>81.761600000000001</v>
          </cell>
          <cell r="Y37">
            <v>75.456400000000002</v>
          </cell>
        </row>
        <row r="38">
          <cell r="A38" t="str">
            <v>257  Сосиски Молочные оригинальные ТМ Особый рецепт, ВЕС.   ПОКОМ</v>
          </cell>
          <cell r="B38" t="str">
            <v>кг</v>
          </cell>
          <cell r="D38">
            <v>305.13900000000001</v>
          </cell>
          <cell r="E38">
            <v>189.83199999999999</v>
          </cell>
          <cell r="F38">
            <v>477.86599999999999</v>
          </cell>
          <cell r="G38">
            <v>1.792</v>
          </cell>
          <cell r="H38">
            <v>1</v>
          </cell>
          <cell r="K38">
            <v>289.55799999999999</v>
          </cell>
          <cell r="L38">
            <v>188.30799999999999</v>
          </cell>
          <cell r="P38">
            <v>57.9116</v>
          </cell>
          <cell r="Q38">
            <v>390</v>
          </cell>
          <cell r="U38">
            <v>6.7653458029134059</v>
          </cell>
          <cell r="V38">
            <v>3.0943714212696594E-2</v>
          </cell>
          <cell r="W38">
            <v>71.942399999999992</v>
          </cell>
          <cell r="X38">
            <v>40.507600000000004</v>
          </cell>
          <cell r="Y38">
            <v>12.796999999999992</v>
          </cell>
        </row>
        <row r="39">
          <cell r="A39" t="str">
            <v>259  Сосиски Сливочные Дугушка, ВЕС.   ПОКОМ</v>
          </cell>
          <cell r="B39" t="str">
            <v>кг</v>
          </cell>
          <cell r="D39">
            <v>196.755</v>
          </cell>
          <cell r="E39">
            <v>285.767</v>
          </cell>
          <cell r="F39">
            <v>193.81</v>
          </cell>
          <cell r="G39">
            <v>255.423</v>
          </cell>
          <cell r="H39">
            <v>1</v>
          </cell>
          <cell r="K39">
            <v>193.81</v>
          </cell>
          <cell r="P39">
            <v>38.762</v>
          </cell>
          <cell r="Q39">
            <v>190</v>
          </cell>
          <cell r="U39">
            <v>11.491228522780043</v>
          </cell>
          <cell r="V39">
            <v>6.5895206645683917</v>
          </cell>
          <cell r="W39">
            <v>54.702999999999996</v>
          </cell>
          <cell r="X39">
            <v>23.383800000000001</v>
          </cell>
          <cell r="Y39">
            <v>36.304199999999994</v>
          </cell>
        </row>
        <row r="40">
          <cell r="A40" t="str">
            <v>263  Шпикачки Стародворские, ВЕС.  ПОКОМ</v>
          </cell>
          <cell r="B40" t="str">
            <v>кг</v>
          </cell>
          <cell r="D40">
            <v>120.57599999999999</v>
          </cell>
          <cell r="E40">
            <v>266.57400000000001</v>
          </cell>
          <cell r="F40">
            <v>17.523</v>
          </cell>
          <cell r="G40">
            <v>258.88200000000001</v>
          </cell>
          <cell r="H40">
            <v>1</v>
          </cell>
          <cell r="K40">
            <v>17.523</v>
          </cell>
          <cell r="P40">
            <v>3.5045999999999999</v>
          </cell>
          <cell r="U40">
            <v>73.869200479369979</v>
          </cell>
          <cell r="V40">
            <v>73.869200479369979</v>
          </cell>
          <cell r="W40">
            <v>32.204999999999998</v>
          </cell>
          <cell r="X40">
            <v>16.025399999999998</v>
          </cell>
          <cell r="Y40">
            <v>35.914200000000008</v>
          </cell>
        </row>
        <row r="41">
          <cell r="A41" t="str">
            <v>265  Колбаса Балыкбургская, ВЕС, ТМ Баварушка  ПОКОМ</v>
          </cell>
          <cell r="B41" t="str">
            <v>кг</v>
          </cell>
          <cell r="D41">
            <v>478.47500000000002</v>
          </cell>
          <cell r="E41">
            <v>2911.8209999999999</v>
          </cell>
          <cell r="F41">
            <v>1361.4349999999999</v>
          </cell>
          <cell r="G41">
            <v>1040.9849999999999</v>
          </cell>
          <cell r="H41">
            <v>1</v>
          </cell>
          <cell r="K41">
            <v>413.65199999999993</v>
          </cell>
          <cell r="L41">
            <v>947.78300000000002</v>
          </cell>
          <cell r="P41">
            <v>82.730399999999989</v>
          </cell>
          <cell r="U41">
            <v>12.582859505091237</v>
          </cell>
          <cell r="V41">
            <v>12.582859505091237</v>
          </cell>
          <cell r="W41">
            <v>184.28299999999999</v>
          </cell>
          <cell r="X41">
            <v>21.199000000000002</v>
          </cell>
          <cell r="Y41">
            <v>155.93039999999996</v>
          </cell>
        </row>
        <row r="42">
          <cell r="A42" t="str">
            <v>266  Колбаса Филейбургская с сочным окороком, ВЕС, ТМ Баварушка  ПОКОМ</v>
          </cell>
          <cell r="B42" t="str">
            <v>кг</v>
          </cell>
          <cell r="D42">
            <v>519.96</v>
          </cell>
          <cell r="E42">
            <v>966.20299999999997</v>
          </cell>
          <cell r="F42">
            <v>518.13699999999994</v>
          </cell>
          <cell r="G42">
            <v>452.07799999999997</v>
          </cell>
          <cell r="H42">
            <v>1</v>
          </cell>
          <cell r="K42">
            <v>518.86099999999999</v>
          </cell>
          <cell r="L42">
            <v>-0.72399999999999998</v>
          </cell>
          <cell r="P42">
            <v>103.7722</v>
          </cell>
          <cell r="Q42">
            <v>650</v>
          </cell>
          <cell r="U42">
            <v>10.620166094580243</v>
          </cell>
          <cell r="V42">
            <v>4.3564461387539239</v>
          </cell>
          <cell r="W42">
            <v>2.8829999999999929</v>
          </cell>
          <cell r="X42">
            <v>76.824600000000004</v>
          </cell>
          <cell r="Y42">
            <v>81.482799999999997</v>
          </cell>
        </row>
        <row r="43">
          <cell r="A43" t="str">
            <v>267  Колбаса Салями Филейбургская зернистая, оболочка фиброуз, ВЕС, ТМ Баварушка  ПОКОМ</v>
          </cell>
          <cell r="B43" t="str">
            <v>кг</v>
          </cell>
          <cell r="D43">
            <v>303.39800000000002</v>
          </cell>
          <cell r="E43">
            <v>1284.924</v>
          </cell>
          <cell r="F43">
            <v>782.83600000000001</v>
          </cell>
          <cell r="G43">
            <v>650.27599999999995</v>
          </cell>
          <cell r="H43">
            <v>1</v>
          </cell>
          <cell r="K43">
            <v>178.65100000000007</v>
          </cell>
          <cell r="L43">
            <v>604.18499999999995</v>
          </cell>
          <cell r="P43">
            <v>35.730200000000011</v>
          </cell>
          <cell r="U43">
            <v>18.199618250107747</v>
          </cell>
          <cell r="V43">
            <v>18.199618250107747</v>
          </cell>
          <cell r="W43">
            <v>101.33359999999998</v>
          </cell>
          <cell r="X43">
            <v>28.755800000000001</v>
          </cell>
          <cell r="Y43">
            <v>90.206800000000001</v>
          </cell>
        </row>
        <row r="44">
          <cell r="A44" t="str">
            <v>271  Колбаса Сервелат Левантский ТМ Особый Рецепт, ВЕС. ПОКОМ</v>
          </cell>
          <cell r="B44" t="str">
            <v>кг</v>
          </cell>
          <cell r="D44">
            <v>39.088999999999999</v>
          </cell>
          <cell r="E44">
            <v>155.33099999999999</v>
          </cell>
          <cell r="F44">
            <v>34.713000000000001</v>
          </cell>
          <cell r="G44">
            <v>-6.54</v>
          </cell>
          <cell r="H44">
            <v>1</v>
          </cell>
          <cell r="K44">
            <v>34.713000000000001</v>
          </cell>
          <cell r="P44">
            <v>6.9426000000000005</v>
          </cell>
          <cell r="Q44">
            <v>50</v>
          </cell>
          <cell r="U44">
            <v>6.2599026301385647</v>
          </cell>
          <cell r="V44">
            <v>-0.94201019790856444</v>
          </cell>
          <cell r="W44">
            <v>20.169999999999998</v>
          </cell>
          <cell r="X44">
            <v>4.7732000000000001</v>
          </cell>
          <cell r="Y44">
            <v>0</v>
          </cell>
        </row>
        <row r="45">
          <cell r="A45" t="str">
            <v>273  Сосиски Сочинки с сочной грудинкой, МГС 0.4кг,   ПОКОМ</v>
          </cell>
          <cell r="B45" t="str">
            <v>шт</v>
          </cell>
          <cell r="C45" t="str">
            <v>Окт</v>
          </cell>
          <cell r="D45">
            <v>2001</v>
          </cell>
          <cell r="E45">
            <v>120</v>
          </cell>
          <cell r="F45">
            <v>565</v>
          </cell>
          <cell r="G45">
            <v>1189</v>
          </cell>
          <cell r="H45">
            <v>0.4</v>
          </cell>
          <cell r="K45">
            <v>445</v>
          </cell>
          <cell r="L45">
            <v>120</v>
          </cell>
          <cell r="P45">
            <v>89</v>
          </cell>
          <cell r="U45">
            <v>13.359550561797754</v>
          </cell>
          <cell r="V45">
            <v>13.359550561797754</v>
          </cell>
          <cell r="W45">
            <v>84</v>
          </cell>
          <cell r="X45">
            <v>106.8</v>
          </cell>
          <cell r="Y45">
            <v>118.6</v>
          </cell>
        </row>
        <row r="46">
          <cell r="A46" t="str">
            <v>297  Колбаса Мясорубская с рубленой грудинкой ВЕС ТМ Стародворье  ПОКОМ</v>
          </cell>
          <cell r="B46" t="str">
            <v>кг</v>
          </cell>
          <cell r="D46">
            <v>68.341999999999999</v>
          </cell>
          <cell r="E46">
            <v>329.47399999999999</v>
          </cell>
          <cell r="F46">
            <v>128.95099999999999</v>
          </cell>
          <cell r="G46">
            <v>233.56800000000001</v>
          </cell>
          <cell r="H46">
            <v>1</v>
          </cell>
          <cell r="K46">
            <v>128.95099999999999</v>
          </cell>
          <cell r="P46">
            <v>25.790199999999999</v>
          </cell>
          <cell r="Q46">
            <v>70</v>
          </cell>
          <cell r="U46">
            <v>11.770672581057921</v>
          </cell>
          <cell r="V46">
            <v>9.0564633077680678</v>
          </cell>
          <cell r="W46">
            <v>30.794</v>
          </cell>
          <cell r="X46">
            <v>22.026600000000002</v>
          </cell>
          <cell r="Y46">
            <v>41.422399999999996</v>
          </cell>
        </row>
        <row r="47">
          <cell r="A47" t="str">
            <v>301  Сосиски Сочинки по-баварски с сыром,  0.4кг, ТМ Стародворье  ПОКОМ</v>
          </cell>
          <cell r="B47" t="str">
            <v>шт</v>
          </cell>
          <cell r="C47" t="str">
            <v>Окт</v>
          </cell>
          <cell r="D47">
            <v>148</v>
          </cell>
          <cell r="E47">
            <v>143</v>
          </cell>
          <cell r="F47">
            <v>92</v>
          </cell>
          <cell r="H47">
            <v>0.4</v>
          </cell>
          <cell r="K47">
            <v>-28</v>
          </cell>
          <cell r="L47">
            <v>120</v>
          </cell>
          <cell r="P47">
            <v>-5.6</v>
          </cell>
          <cell r="U47">
            <v>0</v>
          </cell>
          <cell r="V47">
            <v>0</v>
          </cell>
          <cell r="W47">
            <v>198.2</v>
          </cell>
          <cell r="X47">
            <v>524.4</v>
          </cell>
          <cell r="Y47">
            <v>135</v>
          </cell>
        </row>
        <row r="48">
          <cell r="A48" t="str">
            <v>302  Сосиски Сочинки по-баварски,  0.4кг, ТМ Стародворье  ПОКОМ</v>
          </cell>
          <cell r="B48" t="str">
            <v>шт</v>
          </cell>
          <cell r="C48" t="str">
            <v>Окт</v>
          </cell>
          <cell r="D48">
            <v>1064</v>
          </cell>
          <cell r="E48">
            <v>507</v>
          </cell>
          <cell r="F48">
            <v>772</v>
          </cell>
          <cell r="G48">
            <v>398</v>
          </cell>
          <cell r="H48">
            <v>0.4</v>
          </cell>
          <cell r="K48">
            <v>622</v>
          </cell>
          <cell r="L48">
            <v>150</v>
          </cell>
          <cell r="P48">
            <v>124.4</v>
          </cell>
          <cell r="Q48">
            <v>800</v>
          </cell>
          <cell r="U48">
            <v>9.630225080385852</v>
          </cell>
          <cell r="V48">
            <v>3.1993569131832795</v>
          </cell>
          <cell r="W48">
            <v>164.4</v>
          </cell>
          <cell r="X48">
            <v>484.2</v>
          </cell>
          <cell r="Y48">
            <v>159.4</v>
          </cell>
        </row>
        <row r="49">
          <cell r="A49" t="str">
            <v>309  Сосиски Сочинки с сыром 0,4 кг ТМ Стародворье  ПОКОМ</v>
          </cell>
          <cell r="B49" t="str">
            <v>шт</v>
          </cell>
          <cell r="C49" t="str">
            <v>Окт</v>
          </cell>
          <cell r="D49">
            <v>325</v>
          </cell>
          <cell r="E49">
            <v>370</v>
          </cell>
          <cell r="F49">
            <v>283</v>
          </cell>
          <cell r="G49">
            <v>337</v>
          </cell>
          <cell r="H49">
            <v>0.4</v>
          </cell>
          <cell r="K49">
            <v>283</v>
          </cell>
          <cell r="P49">
            <v>56.6</v>
          </cell>
          <cell r="Q49">
            <v>310</v>
          </cell>
          <cell r="U49">
            <v>11.431095406360424</v>
          </cell>
          <cell r="V49">
            <v>5.9540636042402824</v>
          </cell>
          <cell r="W49">
            <v>64.8</v>
          </cell>
          <cell r="X49">
            <v>75</v>
          </cell>
          <cell r="Y49">
            <v>53.6</v>
          </cell>
        </row>
        <row r="50">
          <cell r="A50" t="str">
            <v>312  Ветчина Филейская ТМ Вязанка ТС Столичная ВЕС  ПОКОМ</v>
          </cell>
          <cell r="B50" t="str">
            <v>кг</v>
          </cell>
          <cell r="C50" t="str">
            <v>Окт</v>
          </cell>
          <cell r="D50">
            <v>0.14599999999999999</v>
          </cell>
          <cell r="E50">
            <v>258.65800000000002</v>
          </cell>
          <cell r="G50">
            <v>365.65800000000002</v>
          </cell>
          <cell r="H50">
            <v>1</v>
          </cell>
          <cell r="K50">
            <v>0</v>
          </cell>
          <cell r="P50">
            <v>0</v>
          </cell>
          <cell r="U50" t="e">
            <v>#DIV/0!</v>
          </cell>
          <cell r="V50" t="e">
            <v>#DIV/0!</v>
          </cell>
          <cell r="W50">
            <v>29.404599999999999</v>
          </cell>
          <cell r="X50">
            <v>13.205000000000002</v>
          </cell>
          <cell r="Y50">
            <v>6.9605999999999995</v>
          </cell>
          <cell r="Z50" t="str">
            <v>акция/вывод</v>
          </cell>
        </row>
        <row r="51">
          <cell r="A51" t="str">
            <v>313 Колбаса вареная Молокуша ТМ Вязанка в оболочке полиамид. ВЕС  ПОКОМ</v>
          </cell>
          <cell r="B51" t="str">
            <v>кг</v>
          </cell>
          <cell r="C51" t="str">
            <v>Окт</v>
          </cell>
          <cell r="D51">
            <v>47.48</v>
          </cell>
          <cell r="E51">
            <v>228.92500000000001</v>
          </cell>
          <cell r="F51">
            <v>30.97</v>
          </cell>
          <cell r="G51">
            <v>215.77199999999999</v>
          </cell>
          <cell r="H51">
            <v>1</v>
          </cell>
          <cell r="K51">
            <v>30.97</v>
          </cell>
          <cell r="P51">
            <v>6.194</v>
          </cell>
          <cell r="U51">
            <v>34.835647400710364</v>
          </cell>
          <cell r="V51">
            <v>34.835647400710364</v>
          </cell>
          <cell r="W51">
            <v>20.728999999999999</v>
          </cell>
          <cell r="X51">
            <v>18.810200000000002</v>
          </cell>
          <cell r="Y51">
            <v>27.720600000000001</v>
          </cell>
        </row>
        <row r="52">
          <cell r="A52" t="str">
            <v>314 Колбаса вареная Филейская ТМ Вязанка ТС Классическая в оболочке полиамид.  ПОКОМ</v>
          </cell>
          <cell r="B52" t="str">
            <v>кг</v>
          </cell>
          <cell r="C52" t="str">
            <v>Окт</v>
          </cell>
          <cell r="D52">
            <v>330.99400000000003</v>
          </cell>
          <cell r="E52">
            <v>105.32599999999999</v>
          </cell>
          <cell r="F52">
            <v>112.006</v>
          </cell>
          <cell r="G52">
            <v>198.49700000000001</v>
          </cell>
          <cell r="H52">
            <v>1</v>
          </cell>
          <cell r="K52">
            <v>112.006</v>
          </cell>
          <cell r="P52">
            <v>22.401199999999999</v>
          </cell>
          <cell r="Q52">
            <v>65</v>
          </cell>
          <cell r="U52">
            <v>11.762628787743514</v>
          </cell>
          <cell r="V52">
            <v>8.8609985179365403</v>
          </cell>
          <cell r="W52">
            <v>21.694800000000001</v>
          </cell>
          <cell r="X52">
            <v>17.827400000000001</v>
          </cell>
          <cell r="Y52">
            <v>15.343999999999999</v>
          </cell>
        </row>
        <row r="53">
          <cell r="A53" t="str">
            <v>315 Колбаса Нежная ТМ Зареченские ТС Зареченские продукты в оболочкНТУ.  изделие вар  ПОКОМ</v>
          </cell>
          <cell r="B53" t="str">
            <v>кг</v>
          </cell>
          <cell r="D53">
            <v>127.874</v>
          </cell>
          <cell r="E53">
            <v>300.09500000000003</v>
          </cell>
          <cell r="F53">
            <v>97.292000000000002</v>
          </cell>
          <cell r="G53">
            <v>307.40800000000002</v>
          </cell>
          <cell r="H53">
            <v>1</v>
          </cell>
          <cell r="K53">
            <v>97.292000000000002</v>
          </cell>
          <cell r="P53">
            <v>19.458400000000001</v>
          </cell>
          <cell r="U53">
            <v>15.7982156806315</v>
          </cell>
          <cell r="V53">
            <v>15.7982156806315</v>
          </cell>
          <cell r="W53">
            <v>16.755399999999998</v>
          </cell>
          <cell r="X53">
            <v>8.1086000000000009</v>
          </cell>
          <cell r="Y53">
            <v>6.6012000000000004</v>
          </cell>
        </row>
        <row r="54">
          <cell r="A54" t="str">
            <v>316 Колбаса варенокоиз мяса птицы Сервелат Пражский ТМ Зареченские ТС Зареченские  ПОКОМ</v>
          </cell>
          <cell r="B54" t="str">
            <v>кг</v>
          </cell>
          <cell r="D54">
            <v>-4.43</v>
          </cell>
          <cell r="E54">
            <v>416.26400000000001</v>
          </cell>
          <cell r="F54">
            <v>306.464</v>
          </cell>
          <cell r="G54">
            <v>103.896</v>
          </cell>
          <cell r="H54">
            <v>1</v>
          </cell>
          <cell r="K54">
            <v>1.48599999999999</v>
          </cell>
          <cell r="L54">
            <v>304.97800000000001</v>
          </cell>
          <cell r="P54">
            <v>0.29719999999999802</v>
          </cell>
          <cell r="U54">
            <v>349.58277254374394</v>
          </cell>
          <cell r="V54">
            <v>349.58277254374394</v>
          </cell>
          <cell r="W54">
            <v>37.753599999999999</v>
          </cell>
          <cell r="X54">
            <v>6.1908000000000012</v>
          </cell>
          <cell r="Y54">
            <v>13.185799999999995</v>
          </cell>
        </row>
        <row r="55">
          <cell r="A55" t="str">
            <v>317 Колбаса Сервелат Рижский ТМ Зареченские ТС Зареченские  фиброуз в вакуумной у  ПОКОМ</v>
          </cell>
          <cell r="B55" t="str">
            <v>кг</v>
          </cell>
          <cell r="D55">
            <v>122.748</v>
          </cell>
          <cell r="E55">
            <v>524.54399999999998</v>
          </cell>
          <cell r="F55">
            <v>437.411</v>
          </cell>
          <cell r="G55">
            <v>202.62799999999999</v>
          </cell>
          <cell r="H55">
            <v>1</v>
          </cell>
          <cell r="K55">
            <v>97.269999999999982</v>
          </cell>
          <cell r="L55">
            <v>340.14100000000002</v>
          </cell>
          <cell r="P55">
            <v>19.453999999999997</v>
          </cell>
          <cell r="Q55">
            <v>30</v>
          </cell>
          <cell r="U55">
            <v>11.957849285493987</v>
          </cell>
          <cell r="V55">
            <v>10.415749974298345</v>
          </cell>
          <cell r="W55">
            <v>0</v>
          </cell>
          <cell r="X55">
            <v>29.400800000000004</v>
          </cell>
          <cell r="Y55">
            <v>29.06539999999999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B56" t="str">
            <v>кг</v>
          </cell>
          <cell r="D56">
            <v>1096.357</v>
          </cell>
          <cell r="E56">
            <v>1524.277</v>
          </cell>
          <cell r="F56">
            <v>1856.759</v>
          </cell>
          <cell r="G56">
            <v>18.59</v>
          </cell>
          <cell r="H56">
            <v>1</v>
          </cell>
          <cell r="K56">
            <v>1049.3429999999998</v>
          </cell>
          <cell r="L56">
            <v>807.41600000000005</v>
          </cell>
          <cell r="P56">
            <v>209.86859999999996</v>
          </cell>
          <cell r="Q56">
            <v>1300</v>
          </cell>
          <cell r="U56">
            <v>6.282931319883013</v>
          </cell>
          <cell r="V56">
            <v>8.857923481645183E-2</v>
          </cell>
          <cell r="W56">
            <v>280.2466</v>
          </cell>
          <cell r="X56">
            <v>152.16820000000001</v>
          </cell>
          <cell r="Y56">
            <v>130.63939999999994</v>
          </cell>
        </row>
        <row r="57">
          <cell r="A57" t="str">
            <v>320  Сосиски Сочинки с сочным окороком 0,4 кг ТМ Стародворье  ПОКОМ</v>
          </cell>
          <cell r="B57" t="str">
            <v>шт</v>
          </cell>
          <cell r="C57" t="str">
            <v>Окт</v>
          </cell>
          <cell r="D57">
            <v>1053</v>
          </cell>
          <cell r="E57">
            <v>754</v>
          </cell>
          <cell r="F57">
            <v>588</v>
          </cell>
          <cell r="G57">
            <v>976</v>
          </cell>
          <cell r="H57">
            <v>0.4</v>
          </cell>
          <cell r="K57">
            <v>510</v>
          </cell>
          <cell r="L57">
            <v>78</v>
          </cell>
          <cell r="P57">
            <v>102</v>
          </cell>
          <cell r="Q57">
            <v>230</v>
          </cell>
          <cell r="U57">
            <v>11.823529411764707</v>
          </cell>
          <cell r="V57">
            <v>9.5686274509803919</v>
          </cell>
          <cell r="W57">
            <v>65.599999999999994</v>
          </cell>
          <cell r="X57">
            <v>74</v>
          </cell>
          <cell r="Y57">
            <v>119.6</v>
          </cell>
        </row>
        <row r="58">
          <cell r="A58" t="str">
            <v>321 Сосиски Сочинки по-баварски с сыром ТМ Стародворье в оболочке  ПОКОМ</v>
          </cell>
          <cell r="B58" t="str">
            <v>кг</v>
          </cell>
          <cell r="D58">
            <v>222.09</v>
          </cell>
          <cell r="F58">
            <v>167.87</v>
          </cell>
          <cell r="G58">
            <v>39.948999999999998</v>
          </cell>
          <cell r="H58">
            <v>1</v>
          </cell>
          <cell r="K58">
            <v>167.87</v>
          </cell>
          <cell r="P58">
            <v>33.573999999999998</v>
          </cell>
          <cell r="Q58">
            <v>210</v>
          </cell>
          <cell r="U58">
            <v>7.4447191278965876</v>
          </cell>
          <cell r="V58">
            <v>1.1898790730922737</v>
          </cell>
          <cell r="W58">
            <v>23.29</v>
          </cell>
          <cell r="X58">
            <v>23.993000000000002</v>
          </cell>
          <cell r="Y58">
            <v>10.602400000000003</v>
          </cell>
        </row>
        <row r="59">
          <cell r="A59" t="str">
            <v>322 Сосиски Сочинки с сыром ТМ Стародворье в оболочке  ПОКОМ</v>
          </cell>
          <cell r="B59" t="str">
            <v>кг</v>
          </cell>
          <cell r="D59">
            <v>664.90499999999997</v>
          </cell>
          <cell r="E59">
            <v>251.797</v>
          </cell>
          <cell r="F59">
            <v>299.476</v>
          </cell>
          <cell r="G59">
            <v>503.53500000000003</v>
          </cell>
          <cell r="H59">
            <v>1</v>
          </cell>
          <cell r="K59">
            <v>299.476</v>
          </cell>
          <cell r="P59">
            <v>59.895200000000003</v>
          </cell>
          <cell r="Q59">
            <v>200</v>
          </cell>
          <cell r="U59">
            <v>11.746099854412375</v>
          </cell>
          <cell r="V59">
            <v>8.4069341115815632</v>
          </cell>
          <cell r="W59">
            <v>72.238799999999998</v>
          </cell>
          <cell r="X59">
            <v>72.711799999999997</v>
          </cell>
          <cell r="Y59">
            <v>65.314800000000005</v>
          </cell>
        </row>
        <row r="60">
          <cell r="A60" t="str">
            <v>323 Колбаса варенокопченая Балыкбургская рубленая ТМ Баварушка срез 0,35 кг   ПОКОМ</v>
          </cell>
          <cell r="B60" t="str">
            <v>шт</v>
          </cell>
          <cell r="D60">
            <v>237</v>
          </cell>
          <cell r="E60">
            <v>3</v>
          </cell>
          <cell r="F60">
            <v>148</v>
          </cell>
          <cell r="G60">
            <v>81</v>
          </cell>
          <cell r="H60">
            <v>0.35</v>
          </cell>
          <cell r="K60">
            <v>149</v>
          </cell>
          <cell r="L60">
            <v>-1</v>
          </cell>
          <cell r="P60">
            <v>29.8</v>
          </cell>
          <cell r="Q60">
            <v>200</v>
          </cell>
          <cell r="U60">
            <v>9.4295302013422813</v>
          </cell>
          <cell r="V60">
            <v>2.7181208053691273</v>
          </cell>
          <cell r="W60">
            <v>21.4</v>
          </cell>
          <cell r="X60">
            <v>32.6</v>
          </cell>
          <cell r="Y60">
            <v>17.600000000000001</v>
          </cell>
        </row>
        <row r="61">
          <cell r="A61" t="str">
            <v>349 Сосиски Баварские ТМ Стародворье в оболочке айпи в модифицированной газовой среде 0,42 кг  ПОКОМ</v>
          </cell>
          <cell r="B61" t="str">
            <v>шт</v>
          </cell>
          <cell r="E61">
            <v>72</v>
          </cell>
          <cell r="F61">
            <v>72</v>
          </cell>
          <cell r="H61">
            <v>0</v>
          </cell>
          <cell r="K61">
            <v>0</v>
          </cell>
          <cell r="L61">
            <v>72</v>
          </cell>
          <cell r="P61">
            <v>0</v>
          </cell>
          <cell r="U61" t="e">
            <v>#DIV/0!</v>
          </cell>
          <cell r="V61" t="e">
            <v>#DIV/0!</v>
          </cell>
          <cell r="W61">
            <v>0</v>
          </cell>
          <cell r="X61">
            <v>0</v>
          </cell>
          <cell r="Y61">
            <v>0</v>
          </cell>
        </row>
        <row r="62">
          <cell r="A62" t="str">
            <v>352  Сардельки Сочинки с сыром 0,4 кг ТМ Стародворье   ПОКОМ</v>
          </cell>
          <cell r="B62" t="str">
            <v>шт</v>
          </cell>
          <cell r="C62" t="str">
            <v>Окт</v>
          </cell>
          <cell r="E62">
            <v>450</v>
          </cell>
          <cell r="F62">
            <v>107</v>
          </cell>
          <cell r="G62">
            <v>334</v>
          </cell>
          <cell r="H62">
            <v>0.4</v>
          </cell>
          <cell r="K62">
            <v>107</v>
          </cell>
          <cell r="P62">
            <v>21.4</v>
          </cell>
          <cell r="U62">
            <v>15.60747663551402</v>
          </cell>
          <cell r="V62">
            <v>15.60747663551402</v>
          </cell>
          <cell r="W62">
            <v>91.6</v>
          </cell>
          <cell r="X62">
            <v>178.2</v>
          </cell>
          <cell r="Y62">
            <v>0</v>
          </cell>
          <cell r="Z62" t="str">
            <v>акция/вывод</v>
          </cell>
        </row>
        <row r="63">
          <cell r="A63" t="str">
            <v>363 Сардельки Филейские Вязанка ТМ Вязанка в обол NDX  ПОКОМ</v>
          </cell>
          <cell r="B63" t="str">
            <v>кг</v>
          </cell>
          <cell r="D63">
            <v>130.87299999999999</v>
          </cell>
          <cell r="F63">
            <v>151.35400000000001</v>
          </cell>
          <cell r="G63">
            <v>-24.036000000000001</v>
          </cell>
          <cell r="H63">
            <v>1</v>
          </cell>
          <cell r="K63">
            <v>151.35400000000001</v>
          </cell>
          <cell r="P63">
            <v>30.270800000000001</v>
          </cell>
          <cell r="U63">
            <v>-0.79403253300210108</v>
          </cell>
          <cell r="V63">
            <v>-0.79403253300210108</v>
          </cell>
          <cell r="W63">
            <v>0</v>
          </cell>
          <cell r="X63">
            <v>41.435199999999995</v>
          </cell>
          <cell r="Y63">
            <v>7.1787999999999998</v>
          </cell>
        </row>
        <row r="64">
          <cell r="A64" t="str">
            <v>369 Колбаса Сливушка ТМ Вязанка в оболочке полиамид вес.  ПОКОМ</v>
          </cell>
          <cell r="B64" t="str">
            <v>кг</v>
          </cell>
          <cell r="C64" t="str">
            <v>Окт</v>
          </cell>
          <cell r="D64">
            <v>212.453</v>
          </cell>
          <cell r="F64">
            <v>95.781999999999996</v>
          </cell>
          <cell r="G64">
            <v>94.61</v>
          </cell>
          <cell r="H64">
            <v>1</v>
          </cell>
          <cell r="K64">
            <v>95.781999999999996</v>
          </cell>
          <cell r="P64">
            <v>19.156399999999998</v>
          </cell>
          <cell r="Q64">
            <v>130</v>
          </cell>
          <cell r="U64">
            <v>11.725063164268862</v>
          </cell>
          <cell r="V64">
            <v>4.9388194023929346</v>
          </cell>
          <cell r="W64">
            <v>12.883799999999999</v>
          </cell>
          <cell r="X64">
            <v>15.913999999999998</v>
          </cell>
          <cell r="Y64">
            <v>12.896799999999999</v>
          </cell>
          <cell r="Z64" t="str">
            <v>акция/вывод</v>
          </cell>
        </row>
        <row r="65">
          <cell r="A65" t="str">
            <v>370 Ветчина Сливушка с индейкой ТМ Вязанка в оболочке полиамид.</v>
          </cell>
          <cell r="B65" t="str">
            <v>кг</v>
          </cell>
          <cell r="C65" t="str">
            <v>Окт</v>
          </cell>
          <cell r="E65">
            <v>230.28200000000001</v>
          </cell>
          <cell r="G65">
            <v>132.89100000000002</v>
          </cell>
          <cell r="H65">
            <v>1</v>
          </cell>
          <cell r="K65">
            <v>0</v>
          </cell>
          <cell r="P65">
            <v>0</v>
          </cell>
          <cell r="U65" t="e">
            <v>#DIV/0!</v>
          </cell>
          <cell r="V65" t="e">
            <v>#DIV/0!</v>
          </cell>
          <cell r="W65">
            <v>16.406399999999998</v>
          </cell>
          <cell r="X65">
            <v>3.0148000000000001</v>
          </cell>
          <cell r="Y65">
            <v>1.0980000000000001</v>
          </cell>
          <cell r="Z65" t="str">
            <v>акция/вывод</v>
          </cell>
        </row>
        <row r="66">
          <cell r="A66" t="str">
            <v>371  Сосиски Сочинки Молочные 0,4 кг ТМ Стародворье  ПОКОМ</v>
          </cell>
          <cell r="B66" t="str">
            <v>шт</v>
          </cell>
          <cell r="C66" t="str">
            <v>Окт</v>
          </cell>
          <cell r="E66">
            <v>306</v>
          </cell>
          <cell r="F66">
            <v>7</v>
          </cell>
          <cell r="G66">
            <v>231</v>
          </cell>
          <cell r="H66">
            <v>0.4</v>
          </cell>
          <cell r="K66">
            <v>7</v>
          </cell>
          <cell r="P66">
            <v>1.4</v>
          </cell>
          <cell r="U66">
            <v>165</v>
          </cell>
          <cell r="V66">
            <v>165</v>
          </cell>
          <cell r="W66">
            <v>149.80000000000001</v>
          </cell>
          <cell r="X66">
            <v>206</v>
          </cell>
          <cell r="Y66">
            <v>0</v>
          </cell>
          <cell r="Z66" t="str">
            <v>акция/вывод</v>
          </cell>
        </row>
        <row r="67">
          <cell r="A67" t="str">
            <v>372  Сосиски Сочинки Сливочные 0,4 кг ТМ Стародворье  ПОКОМ</v>
          </cell>
          <cell r="B67" t="str">
            <v>шт</v>
          </cell>
          <cell r="C67" t="str">
            <v>Окт</v>
          </cell>
          <cell r="D67">
            <v>24</v>
          </cell>
          <cell r="F67">
            <v>5</v>
          </cell>
          <cell r="H67">
            <v>0.4</v>
          </cell>
          <cell r="K67">
            <v>5</v>
          </cell>
          <cell r="P67">
            <v>1</v>
          </cell>
          <cell r="U67">
            <v>0</v>
          </cell>
          <cell r="V67">
            <v>0</v>
          </cell>
          <cell r="W67">
            <v>132.19999999999999</v>
          </cell>
          <cell r="X67">
            <v>119.8</v>
          </cell>
          <cell r="Y67">
            <v>14</v>
          </cell>
          <cell r="Z67" t="str">
            <v>акция/вывод</v>
          </cell>
        </row>
        <row r="68">
          <cell r="A68" t="str">
            <v>380 Колбаски Балыкбургские с сыром ТМ Баварушка вес  Поком</v>
          </cell>
          <cell r="B68" t="str">
            <v>кг</v>
          </cell>
          <cell r="D68">
            <v>214.25399999999999</v>
          </cell>
          <cell r="F68">
            <v>74.786000000000001</v>
          </cell>
          <cell r="G68">
            <v>130.65</v>
          </cell>
          <cell r="H68">
            <v>1</v>
          </cell>
          <cell r="K68">
            <v>74.786000000000001</v>
          </cell>
          <cell r="P68">
            <v>14.9572</v>
          </cell>
          <cell r="Q68">
            <v>50</v>
          </cell>
          <cell r="U68">
            <v>12.077795309282486</v>
          </cell>
          <cell r="V68">
            <v>8.7349236488112751</v>
          </cell>
          <cell r="W68">
            <v>10.7996</v>
          </cell>
          <cell r="X68">
            <v>20.067799999999998</v>
          </cell>
          <cell r="Y68">
            <v>7.6263999999999994</v>
          </cell>
        </row>
        <row r="69">
          <cell r="A69" t="str">
            <v>381  Сардельки Сочинки 0,4кг ТМ Стародворье  ПОКОМ</v>
          </cell>
          <cell r="B69" t="str">
            <v>кг</v>
          </cell>
          <cell r="C69" t="str">
            <v>Окт</v>
          </cell>
          <cell r="E69">
            <v>756</v>
          </cell>
          <cell r="F69">
            <v>37</v>
          </cell>
          <cell r="G69">
            <v>648</v>
          </cell>
          <cell r="H69">
            <v>1</v>
          </cell>
          <cell r="K69">
            <v>37</v>
          </cell>
          <cell r="P69">
            <v>7.4</v>
          </cell>
          <cell r="U69">
            <v>87.567567567567565</v>
          </cell>
          <cell r="V69">
            <v>87.567567567567565</v>
          </cell>
          <cell r="W69">
            <v>132.4</v>
          </cell>
          <cell r="X69">
            <v>287.60000000000002</v>
          </cell>
          <cell r="Y69">
            <v>0</v>
          </cell>
          <cell r="Z69" t="str">
            <v>акция/вывод</v>
          </cell>
        </row>
        <row r="70">
          <cell r="A70" t="str">
            <v>383 Колбаса Сочинка по-европейски с сочной грудиной ТМ Стародворье в оболочке фиброуз в ва  Поком</v>
          </cell>
          <cell r="B70" t="str">
            <v>кг</v>
          </cell>
          <cell r="D70">
            <v>54.353999999999999</v>
          </cell>
          <cell r="E70">
            <v>0.442</v>
          </cell>
          <cell r="F70">
            <v>49.034999999999997</v>
          </cell>
          <cell r="H70">
            <v>1</v>
          </cell>
          <cell r="K70">
            <v>49.034999999999997</v>
          </cell>
          <cell r="P70">
            <v>9.8069999999999986</v>
          </cell>
          <cell r="Q70">
            <v>65</v>
          </cell>
          <cell r="U70">
            <v>6.6279188334862864</v>
          </cell>
          <cell r="V70">
            <v>0</v>
          </cell>
          <cell r="W70">
            <v>0</v>
          </cell>
          <cell r="X70">
            <v>0</v>
          </cell>
          <cell r="Y70">
            <v>1.1522000000000001</v>
          </cell>
        </row>
        <row r="71">
          <cell r="A71" t="str">
            <v>384  Колбаса Сочинка по-фински с сочным окороком ТМ Стародворье в оболочке фиброуз в ва  Поком</v>
          </cell>
          <cell r="B71" t="str">
            <v>кг</v>
          </cell>
          <cell r="D71">
            <v>122.761</v>
          </cell>
          <cell r="E71">
            <v>129.19900000000001</v>
          </cell>
          <cell r="F71">
            <v>87.102000000000004</v>
          </cell>
          <cell r="G71">
            <v>111.251</v>
          </cell>
          <cell r="H71">
            <v>1</v>
          </cell>
          <cell r="K71">
            <v>87.102000000000004</v>
          </cell>
          <cell r="P71">
            <v>17.420400000000001</v>
          </cell>
          <cell r="Q71">
            <v>100</v>
          </cell>
          <cell r="U71">
            <v>12.126644623544809</v>
          </cell>
          <cell r="V71">
            <v>6.3862483065830862</v>
          </cell>
          <cell r="W71">
            <v>23.7972</v>
          </cell>
          <cell r="X71">
            <v>7.6579999999999995</v>
          </cell>
          <cell r="Y71">
            <v>16.672599999999999</v>
          </cell>
        </row>
        <row r="72">
          <cell r="A72" t="str">
            <v>389 Колбаса вареная Мусульманская Халяль ТМ Вязанка Халяль оболочка вектор 0,4 кг АК.  Поком</v>
          </cell>
          <cell r="B72" t="str">
            <v>шт</v>
          </cell>
          <cell r="D72">
            <v>504</v>
          </cell>
          <cell r="F72">
            <v>261</v>
          </cell>
          <cell r="G72">
            <v>234</v>
          </cell>
          <cell r="H72">
            <v>0.4</v>
          </cell>
          <cell r="K72">
            <v>261</v>
          </cell>
          <cell r="P72">
            <v>52.2</v>
          </cell>
          <cell r="Q72">
            <v>340</v>
          </cell>
          <cell r="U72">
            <v>10.996168582375478</v>
          </cell>
          <cell r="V72">
            <v>4.4827586206896548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390 Сосиски Восточные Халяль ТМ Вязанка в оболочке полиамид в вакуумной упаковке 0,33 кг  Поком</v>
          </cell>
          <cell r="B73" t="str">
            <v>шт</v>
          </cell>
          <cell r="D73">
            <v>352</v>
          </cell>
          <cell r="F73">
            <v>305</v>
          </cell>
          <cell r="G73">
            <v>39</v>
          </cell>
          <cell r="H73">
            <v>0.33</v>
          </cell>
          <cell r="K73">
            <v>305</v>
          </cell>
          <cell r="P73">
            <v>61</v>
          </cell>
          <cell r="Q73">
            <v>440</v>
          </cell>
          <cell r="U73">
            <v>7.8524590163934427</v>
          </cell>
          <cell r="V73">
            <v>0.63934426229508201</v>
          </cell>
          <cell r="W73">
            <v>0</v>
          </cell>
          <cell r="X73">
            <v>0</v>
          </cell>
          <cell r="Y73">
            <v>0</v>
          </cell>
        </row>
        <row r="74">
          <cell r="A74" t="str">
            <v>БОНУС_096  Сосиски Баварские,  0.42кг,ПОКОМ</v>
          </cell>
          <cell r="B74" t="str">
            <v>шт</v>
          </cell>
          <cell r="D74">
            <v>-8</v>
          </cell>
          <cell r="E74">
            <v>75</v>
          </cell>
          <cell r="F74">
            <v>46</v>
          </cell>
          <cell r="G74">
            <v>-3</v>
          </cell>
          <cell r="H74">
            <v>0</v>
          </cell>
          <cell r="K74">
            <v>46</v>
          </cell>
          <cell r="P74">
            <v>9.1999999999999993</v>
          </cell>
          <cell r="U74">
            <v>-0.32608695652173914</v>
          </cell>
          <cell r="V74">
            <v>-0.32608695652173914</v>
          </cell>
          <cell r="W74">
            <v>24.4</v>
          </cell>
          <cell r="X74">
            <v>23</v>
          </cell>
          <cell r="Y74">
            <v>18.8</v>
          </cell>
        </row>
        <row r="75">
          <cell r="A75" t="str">
            <v>БОНУС_225  Колбаса Дугушка со шпиком, ВЕС, ТМ Стародворье   ПОКОМ</v>
          </cell>
          <cell r="B75" t="str">
            <v>кг</v>
          </cell>
          <cell r="D75">
            <v>-1.8049999999999999</v>
          </cell>
          <cell r="G75">
            <v>-1.8049999999999999</v>
          </cell>
          <cell r="H75">
            <v>0</v>
          </cell>
          <cell r="K75">
            <v>0</v>
          </cell>
          <cell r="P75">
            <v>0</v>
          </cell>
          <cell r="U75" t="e">
            <v>#DIV/0!</v>
          </cell>
          <cell r="V75" t="e">
            <v>#DIV/0!</v>
          </cell>
          <cell r="W75">
            <v>22.294800000000002</v>
          </cell>
          <cell r="X75">
            <v>7.8761999999999999</v>
          </cell>
          <cell r="Y75">
            <v>0</v>
          </cell>
        </row>
        <row r="76">
          <cell r="A76" t="str">
            <v>БОНУС_229  Колбаса Молочная Дугушка, в/у, ВЕС, ТМ Стародворье   ПОКОМ</v>
          </cell>
          <cell r="B76" t="str">
            <v>кг</v>
          </cell>
          <cell r="D76">
            <v>-18.416</v>
          </cell>
          <cell r="E76">
            <v>61.48</v>
          </cell>
          <cell r="F76">
            <v>43.954000000000001</v>
          </cell>
          <cell r="G76">
            <v>-13.157999999999999</v>
          </cell>
          <cell r="H76">
            <v>0</v>
          </cell>
          <cell r="K76">
            <v>43.954000000000001</v>
          </cell>
          <cell r="P76">
            <v>8.7908000000000008</v>
          </cell>
          <cell r="U76">
            <v>-1.4967921008326885</v>
          </cell>
          <cell r="V76">
            <v>-1.4967921008326885</v>
          </cell>
          <cell r="W76">
            <v>0</v>
          </cell>
          <cell r="X76">
            <v>0</v>
          </cell>
          <cell r="Y76">
            <v>6.1368</v>
          </cell>
        </row>
        <row r="77">
          <cell r="A77" t="str">
            <v>БОНУС_314 Колбаса вареная Филейская ТМ Вязанка ТС Классическая в оболочке полиамид.  ПОКОМ</v>
          </cell>
          <cell r="B77" t="str">
            <v>кг</v>
          </cell>
          <cell r="D77">
            <v>79.497</v>
          </cell>
          <cell r="F77">
            <v>5.484</v>
          </cell>
          <cell r="H77">
            <v>0</v>
          </cell>
          <cell r="K77">
            <v>5.484</v>
          </cell>
          <cell r="P77">
            <v>1.0968</v>
          </cell>
          <cell r="U77">
            <v>0</v>
          </cell>
          <cell r="V77">
            <v>0</v>
          </cell>
          <cell r="W77">
            <v>2.7122000000000002</v>
          </cell>
          <cell r="X77">
            <v>0.81859999999999999</v>
          </cell>
          <cell r="Y77">
            <v>1.3428</v>
          </cell>
        </row>
        <row r="78">
          <cell r="A78" t="str">
            <v>П_003   Колбаса Вязанка с индейкой, вектор ВЕС, ПОКОМ</v>
          </cell>
          <cell r="B78" t="str">
            <v>кг</v>
          </cell>
          <cell r="G78">
            <v>-17.574000000000002</v>
          </cell>
          <cell r="H78">
            <v>0</v>
          </cell>
          <cell r="K78">
            <v>0</v>
          </cell>
          <cell r="P78">
            <v>0</v>
          </cell>
          <cell r="U78" t="e">
            <v>#DIV/0!</v>
          </cell>
          <cell r="V78" t="e">
            <v>#DIV/0!</v>
          </cell>
          <cell r="W78">
            <v>0</v>
          </cell>
          <cell r="X78">
            <v>0</v>
          </cell>
          <cell r="Y78">
            <v>0</v>
          </cell>
        </row>
        <row r="79">
          <cell r="A79" t="str">
            <v>П_200  Ветчина Дугушка ТМ Стародворье, вектор в/у    ПОКОМ</v>
          </cell>
          <cell r="B79" t="str">
            <v>кг</v>
          </cell>
          <cell r="F79">
            <v>158.64599999999999</v>
          </cell>
          <cell r="G79">
            <v>-158.64599999999999</v>
          </cell>
          <cell r="H79">
            <v>0</v>
          </cell>
          <cell r="K79">
            <v>158.64599999999999</v>
          </cell>
          <cell r="P79">
            <v>31.729199999999999</v>
          </cell>
          <cell r="U79">
            <v>-5</v>
          </cell>
          <cell r="V79">
            <v>-5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П_217  Колбаса Докторская Дугушка, ВЕС, НЕ ГОСТ, ТМ Стародворье ПОКОМ</v>
          </cell>
          <cell r="B80" t="str">
            <v>кг</v>
          </cell>
          <cell r="F80">
            <v>157.97900000000001</v>
          </cell>
          <cell r="G80">
            <v>-157.97900000000001</v>
          </cell>
          <cell r="H80">
            <v>0</v>
          </cell>
          <cell r="K80">
            <v>157.97900000000001</v>
          </cell>
          <cell r="P80">
            <v>31.595800000000004</v>
          </cell>
          <cell r="U80">
            <v>-5</v>
          </cell>
          <cell r="V80">
            <v>-5</v>
          </cell>
          <cell r="W80">
            <v>0</v>
          </cell>
          <cell r="X80">
            <v>0</v>
          </cell>
          <cell r="Y80">
            <v>0</v>
          </cell>
        </row>
        <row r="81">
          <cell r="A81" t="str">
            <v>П_236  Колбаса Рубленая ЗАПЕЧ. Дугушка ТМ Стародворье, вектор, в/к    ПОКОМ</v>
          </cell>
          <cell r="B81" t="str">
            <v>кг</v>
          </cell>
          <cell r="F81">
            <v>106.00700000000001</v>
          </cell>
          <cell r="G81">
            <v>-106.00700000000001</v>
          </cell>
          <cell r="H81">
            <v>0</v>
          </cell>
          <cell r="K81">
            <v>106.00700000000001</v>
          </cell>
          <cell r="P81">
            <v>21.2014</v>
          </cell>
          <cell r="U81">
            <v>-5</v>
          </cell>
          <cell r="V81">
            <v>-5</v>
          </cell>
          <cell r="W81">
            <v>0</v>
          </cell>
          <cell r="X81">
            <v>0</v>
          </cell>
          <cell r="Y81">
            <v>0</v>
          </cell>
        </row>
        <row r="82">
          <cell r="A82" t="str">
            <v>П_266  Колбаса Филейбургская с сочным окороком, ВЕС, ТМ Баварушка  ПОКОМ</v>
          </cell>
          <cell r="B82" t="str">
            <v>кг</v>
          </cell>
          <cell r="F82">
            <v>48.975999999999999</v>
          </cell>
          <cell r="G82">
            <v>-48.975999999999999</v>
          </cell>
          <cell r="H82">
            <v>0</v>
          </cell>
          <cell r="K82">
            <v>48.975999999999999</v>
          </cell>
          <cell r="P82">
            <v>9.7951999999999995</v>
          </cell>
          <cell r="U82">
            <v>-5</v>
          </cell>
          <cell r="V82">
            <v>-5</v>
          </cell>
          <cell r="W82">
            <v>0</v>
          </cell>
          <cell r="X82">
            <v>0</v>
          </cell>
          <cell r="Y82">
            <v>0</v>
          </cell>
        </row>
        <row r="83">
          <cell r="A83" t="str">
            <v>П_312  Ветчина Филейская ТМ Вязанка ТС Столичная ВЕС  ПОКОМ</v>
          </cell>
          <cell r="B83" t="str">
            <v>кг</v>
          </cell>
          <cell r="F83">
            <v>107.4</v>
          </cell>
          <cell r="G83">
            <v>-107.4</v>
          </cell>
          <cell r="H83">
            <v>0</v>
          </cell>
          <cell r="K83">
            <v>107.4</v>
          </cell>
          <cell r="P83">
            <v>21.48</v>
          </cell>
          <cell r="U83">
            <v>-5</v>
          </cell>
          <cell r="V83">
            <v>-5</v>
          </cell>
          <cell r="W83">
            <v>0</v>
          </cell>
          <cell r="X83">
            <v>0</v>
          </cell>
          <cell r="Y83">
            <v>0</v>
          </cell>
        </row>
        <row r="84">
          <cell r="A84" t="str">
            <v>П_314 Колбаса вареная Филейская ТМ Вязанка ТС Классическая в оболочке полиамид.  ПОКОМ</v>
          </cell>
          <cell r="B84" t="str">
            <v>кг</v>
          </cell>
          <cell r="F84">
            <v>108.30500000000001</v>
          </cell>
          <cell r="G84">
            <v>-108.30500000000001</v>
          </cell>
          <cell r="H84">
            <v>0</v>
          </cell>
          <cell r="K84">
            <v>108.30500000000001</v>
          </cell>
          <cell r="P84">
            <v>21.661000000000001</v>
          </cell>
          <cell r="U84">
            <v>-5</v>
          </cell>
          <cell r="V84">
            <v>-5</v>
          </cell>
          <cell r="W84">
            <v>0</v>
          </cell>
          <cell r="X84">
            <v>0</v>
          </cell>
          <cell r="Y84">
            <v>0</v>
          </cell>
        </row>
        <row r="85">
          <cell r="A85" t="str">
            <v>П_370 Ветчина Сливушка с индейкой ТМ Вязанка в оболочке полиамид.</v>
          </cell>
          <cell r="B85" t="str">
            <v>кг</v>
          </cell>
          <cell r="F85">
            <v>97.391000000000005</v>
          </cell>
          <cell r="G85">
            <v>-97.391000000000005</v>
          </cell>
          <cell r="H85">
            <v>0</v>
          </cell>
          <cell r="K85">
            <v>97.391000000000005</v>
          </cell>
          <cell r="P85">
            <v>19.478200000000001</v>
          </cell>
          <cell r="U85">
            <v>-5</v>
          </cell>
          <cell r="V85">
            <v>-5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П_371  Сосиски Сочинки Молочные 0,4 кг ТМ Стародворье  ПОКОМ</v>
          </cell>
          <cell r="B86" t="str">
            <v>шт</v>
          </cell>
          <cell r="F86">
            <v>60</v>
          </cell>
          <cell r="G86">
            <v>-60</v>
          </cell>
          <cell r="H86">
            <v>0</v>
          </cell>
          <cell r="K86">
            <v>60</v>
          </cell>
          <cell r="P86">
            <v>12</v>
          </cell>
          <cell r="U86">
            <v>-5</v>
          </cell>
          <cell r="V86">
            <v>-5</v>
          </cell>
          <cell r="W86">
            <v>0</v>
          </cell>
          <cell r="X86">
            <v>0</v>
          </cell>
          <cell r="Y86">
            <v>0</v>
          </cell>
        </row>
        <row r="87">
          <cell r="A87" t="str">
            <v>У_250  Сардельки стародворские с говядиной в обол. NDX, ВЕС. ПОКОМ</v>
          </cell>
          <cell r="B87" t="str">
            <v>кг</v>
          </cell>
          <cell r="D87">
            <v>412.54</v>
          </cell>
          <cell r="F87">
            <v>132.19200000000001</v>
          </cell>
          <cell r="G87">
            <v>251.85</v>
          </cell>
          <cell r="H87">
            <v>0</v>
          </cell>
          <cell r="K87">
            <v>132.19200000000001</v>
          </cell>
          <cell r="P87">
            <v>26.438400000000001</v>
          </cell>
          <cell r="U87">
            <v>9.5259168482207688</v>
          </cell>
          <cell r="V87">
            <v>9.5259168482207688</v>
          </cell>
          <cell r="W87">
            <v>0</v>
          </cell>
          <cell r="X87">
            <v>0</v>
          </cell>
          <cell r="Y87">
            <v>7.8963999999999999</v>
          </cell>
        </row>
        <row r="88">
          <cell r="A88" t="str">
            <v>У_301  Сосиски Сочинки по-баварски с сыром,  0.4кг, ТМ Стародворье  ПОКОМ</v>
          </cell>
          <cell r="B88" t="str">
            <v>шт</v>
          </cell>
          <cell r="D88">
            <v>817</v>
          </cell>
          <cell r="F88">
            <v>261</v>
          </cell>
          <cell r="G88">
            <v>514</v>
          </cell>
          <cell r="H88">
            <v>0</v>
          </cell>
          <cell r="K88">
            <v>261</v>
          </cell>
          <cell r="P88">
            <v>52.2</v>
          </cell>
          <cell r="U88">
            <v>9.8467432950191558</v>
          </cell>
          <cell r="V88">
            <v>9.8467432950191558</v>
          </cell>
          <cell r="W88">
            <v>0</v>
          </cell>
          <cell r="X88">
            <v>0</v>
          </cell>
          <cell r="Y88">
            <v>14.6</v>
          </cell>
        </row>
        <row r="89">
          <cell r="A89" t="str">
            <v>У_321 Сосиски Сочинки по-баварски с сыром ТМ Стародворье в оболочке  ПОКОМ</v>
          </cell>
          <cell r="B89" t="str">
            <v>кг</v>
          </cell>
          <cell r="E89">
            <v>8.3490000000000002</v>
          </cell>
          <cell r="F89">
            <v>8.3490000000000002</v>
          </cell>
          <cell r="H89">
            <v>0</v>
          </cell>
          <cell r="K89">
            <v>8.3490000000000002</v>
          </cell>
          <cell r="P89">
            <v>1.6698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3.2530000000000001</v>
          </cell>
        </row>
        <row r="90">
          <cell r="A90" t="str">
            <v>У_363 Сардельки Филейские Вязанка ТМ Вязанка в обол NDX  ПОКОМ</v>
          </cell>
          <cell r="B90" t="str">
            <v>кг</v>
          </cell>
          <cell r="D90">
            <v>313.41699999999997</v>
          </cell>
          <cell r="F90">
            <v>53.265999999999998</v>
          </cell>
          <cell r="G90">
            <v>245.517</v>
          </cell>
          <cell r="H90">
            <v>0</v>
          </cell>
          <cell r="K90">
            <v>53.265999999999998</v>
          </cell>
          <cell r="P90">
            <v>10.6532</v>
          </cell>
          <cell r="U90">
            <v>23.046314722336952</v>
          </cell>
          <cell r="V90">
            <v>23.046314722336952</v>
          </cell>
          <cell r="W90">
            <v>0</v>
          </cell>
          <cell r="X90">
            <v>0</v>
          </cell>
          <cell r="Y90">
            <v>7.7105999999999995</v>
          </cell>
        </row>
        <row r="91">
          <cell r="A91" t="str">
            <v>У_372  Сосиски Сочинки Сливочные 0,4 кг ТМ Стародворье  ПОКОМ</v>
          </cell>
          <cell r="B91" t="str">
            <v>шт</v>
          </cell>
          <cell r="D91">
            <v>352</v>
          </cell>
          <cell r="F91">
            <v>248</v>
          </cell>
          <cell r="G91">
            <v>59</v>
          </cell>
          <cell r="H91">
            <v>0</v>
          </cell>
          <cell r="K91">
            <v>248</v>
          </cell>
          <cell r="P91">
            <v>49.6</v>
          </cell>
          <cell r="U91">
            <v>1.189516129032258</v>
          </cell>
          <cell r="V91">
            <v>1.189516129032258</v>
          </cell>
          <cell r="W91">
            <v>0</v>
          </cell>
          <cell r="X91">
            <v>0</v>
          </cell>
          <cell r="Y91">
            <v>38.200000000000003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19.10.2023 - 25.10.2023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00-00000869</v>
          </cell>
          <cell r="F7">
            <v>4754.6109999999999</v>
          </cell>
          <cell r="G7">
            <v>5114.5810000000001</v>
          </cell>
        </row>
        <row r="8">
          <cell r="A8" t="str">
            <v>Вязанка Логистический Партнер(Кг)</v>
          </cell>
          <cell r="D8" t="str">
            <v>00-00003640</v>
          </cell>
          <cell r="F8">
            <v>170.65</v>
          </cell>
          <cell r="G8">
            <v>170.65</v>
          </cell>
        </row>
        <row r="9">
          <cell r="A9" t="str">
            <v>016  Сосиски Вязанка Молочные, Вязанка вискофан  ВЕС.ПОКОМ</v>
          </cell>
          <cell r="D9" t="str">
            <v>00-00000894</v>
          </cell>
          <cell r="F9">
            <v>170.65</v>
          </cell>
          <cell r="G9">
            <v>170.65</v>
          </cell>
        </row>
        <row r="10">
          <cell r="A10" t="str">
            <v>Логистический Партнер кг</v>
          </cell>
          <cell r="D10" t="str">
            <v>00-00000870</v>
          </cell>
          <cell r="F10">
            <v>4357.9309999999996</v>
          </cell>
          <cell r="G10">
            <v>4357.9309999999996</v>
          </cell>
        </row>
        <row r="11">
          <cell r="A11" t="str">
            <v>200  Ветчина Дугушка ТМ Стародворье, вектор в/у    ПОКОМ</v>
          </cell>
          <cell r="D11" t="str">
            <v>00-00006605</v>
          </cell>
          <cell r="F11">
            <v>205.87200000000001</v>
          </cell>
          <cell r="G11">
            <v>205.87200000000001</v>
          </cell>
        </row>
        <row r="12">
          <cell r="A12" t="str">
            <v>201  Ветчина Нежная ТМ Особый рецепт, (2,5кг), ПОКОМ</v>
          </cell>
          <cell r="D12" t="str">
            <v>00-00005832</v>
          </cell>
          <cell r="F12">
            <v>30.14</v>
          </cell>
          <cell r="G12">
            <v>30.14</v>
          </cell>
        </row>
        <row r="13">
          <cell r="A13" t="str">
            <v>217  Колбаса Докторская Дугушка, ВЕС, НЕ ГОСТ, ТМ Стародворье ПОКОМ</v>
          </cell>
          <cell r="D13" t="str">
            <v>00-00005646</v>
          </cell>
          <cell r="F13">
            <v>202.209</v>
          </cell>
          <cell r="G13">
            <v>202.209</v>
          </cell>
        </row>
        <row r="14">
          <cell r="A14" t="str">
            <v>219  Колбаса Докторская Особая ТМ Особый рецепт, ВЕС  ПОКОМ</v>
          </cell>
          <cell r="D14" t="str">
            <v>00-00005821</v>
          </cell>
          <cell r="F14">
            <v>-5.23</v>
          </cell>
          <cell r="G14">
            <v>-5.23</v>
          </cell>
        </row>
        <row r="15">
          <cell r="A15" t="str">
            <v>225  Колбаса Дугушка со шпиком, ВЕС, ТМ Стародворье   ПОКОМ</v>
          </cell>
          <cell r="D15" t="str">
            <v>00-00005969</v>
          </cell>
          <cell r="F15">
            <v>68.42</v>
          </cell>
          <cell r="G15">
            <v>68.42</v>
          </cell>
        </row>
        <row r="16">
          <cell r="A16" t="str">
            <v>236  Колбаса Рубленая ЗАПЕЧ. Дугушка ТМ Стародворье, вектор, в/к    ПОКОМ</v>
          </cell>
          <cell r="D16" t="str">
            <v>00-00005635</v>
          </cell>
          <cell r="F16">
            <v>-0.87</v>
          </cell>
          <cell r="G16">
            <v>-0.87</v>
          </cell>
        </row>
        <row r="17">
          <cell r="A17" t="str">
            <v>239  Колбаса Салями запеч Дугушка, оболочка вектор, ВЕС, ТМ Стародворье  ПОКОМ</v>
          </cell>
          <cell r="D17" t="str">
            <v>00-00005603</v>
          </cell>
          <cell r="F17">
            <v>100.678</v>
          </cell>
          <cell r="G17">
            <v>100.678</v>
          </cell>
        </row>
        <row r="18">
          <cell r="A18" t="str">
            <v>243  Колбаса Сервелат Зернистый, ВЕС.  ПОКОМ</v>
          </cell>
          <cell r="D18" t="str">
            <v>00-00000887</v>
          </cell>
          <cell r="F18">
            <v>499.27300000000002</v>
          </cell>
          <cell r="G18">
            <v>499.27300000000002</v>
          </cell>
        </row>
        <row r="19">
          <cell r="A19" t="str">
            <v>244  Колбаса Сервелат Кремлевский, ВЕС. ПОКОМ</v>
          </cell>
          <cell r="D19" t="str">
            <v>00-00000888</v>
          </cell>
          <cell r="F19">
            <v>-1.448</v>
          </cell>
          <cell r="G19">
            <v>-1.448</v>
          </cell>
        </row>
        <row r="20">
          <cell r="A20" t="str">
            <v>247  Сардельки Нежные, ВЕС.  ПОКОМ</v>
          </cell>
          <cell r="D20" t="str">
            <v>00-00000890</v>
          </cell>
          <cell r="F20">
            <v>-5.3719999999999999</v>
          </cell>
          <cell r="G20">
            <v>-5.3719999999999999</v>
          </cell>
        </row>
        <row r="21">
          <cell r="A21" t="str">
            <v>248  Сардельки Сочные ТМ Особый рецепт,   ПОКОМ</v>
          </cell>
          <cell r="D21" t="str">
            <v>00-00006239</v>
          </cell>
          <cell r="F21">
            <v>716.84199999999998</v>
          </cell>
          <cell r="G21">
            <v>716.84199999999998</v>
          </cell>
        </row>
        <row r="22">
          <cell r="A22" t="str">
            <v>250  Сардельки стародворские с говядиной в обол. NDX, ВЕС. ПОКОМ</v>
          </cell>
          <cell r="D22" t="str">
            <v>00-00006052</v>
          </cell>
          <cell r="F22">
            <v>59.350999999999999</v>
          </cell>
          <cell r="G22">
            <v>59.350999999999999</v>
          </cell>
        </row>
        <row r="23">
          <cell r="A23" t="str">
            <v>257  Сосиски Молочные оригинальные ТМ Особый рецепт, ВЕС.   ПОКОМ</v>
          </cell>
          <cell r="D23" t="str">
            <v>00-00005822</v>
          </cell>
          <cell r="F23">
            <v>-1.25</v>
          </cell>
          <cell r="G23">
            <v>-1.25</v>
          </cell>
        </row>
        <row r="24">
          <cell r="A24" t="str">
            <v>265  Колбаса Балыкбургская, ВЕС, ТМ Баварушка  ПОКОМ</v>
          </cell>
          <cell r="D24" t="str">
            <v>00-00006426</v>
          </cell>
          <cell r="F24">
            <v>1170.069</v>
          </cell>
          <cell r="G24">
            <v>1170.069</v>
          </cell>
        </row>
        <row r="25">
          <cell r="A25" t="str">
            <v>266  Колбаса Филейбургская с сочным окороком, ВЕС, ТМ Баварушка  ПОКОМ</v>
          </cell>
          <cell r="D25" t="str">
            <v>00-00006428</v>
          </cell>
          <cell r="F25">
            <v>200.786</v>
          </cell>
          <cell r="G25">
            <v>200.786</v>
          </cell>
        </row>
        <row r="26">
          <cell r="A26" t="str">
            <v>267  Колбаса Салями Филейбургская зернистая, оболочка фиброуз, ВЕС, ТМ Баварушка  ПОКОМ</v>
          </cell>
          <cell r="D26" t="str">
            <v>00-00006480</v>
          </cell>
          <cell r="F26">
            <v>202.68700000000001</v>
          </cell>
          <cell r="G26">
            <v>202.68700000000001</v>
          </cell>
        </row>
        <row r="27">
          <cell r="A27" t="str">
            <v>268  Сосиски Филейбургские с филе сочного окорока, ВЕС, ТМ Баварушка  ПОКОМ</v>
          </cell>
          <cell r="D27" t="str">
            <v>00-00006987</v>
          </cell>
          <cell r="F27">
            <v>200.71899999999999</v>
          </cell>
          <cell r="G27">
            <v>200.71899999999999</v>
          </cell>
        </row>
        <row r="28">
          <cell r="A28" t="str">
            <v>271  Колбаса Сервелат Левантский ТМ Особый Рецепт, ВЕС. ПОКОМ</v>
          </cell>
          <cell r="D28" t="str">
            <v>00-00006990</v>
          </cell>
          <cell r="F28">
            <v>51.506</v>
          </cell>
          <cell r="G28">
            <v>51.506</v>
          </cell>
        </row>
        <row r="29">
          <cell r="A29" t="str">
            <v>316 Колбаса варенокоиз мяса птицы Сервелат Пражский ТМ Зареченские ТС Зареченские  ПОКОМ</v>
          </cell>
          <cell r="D29" t="str">
            <v>00-00008106</v>
          </cell>
          <cell r="F29">
            <v>-2.2120000000000002</v>
          </cell>
          <cell r="G29">
            <v>-2.2120000000000002</v>
          </cell>
        </row>
        <row r="30">
          <cell r="A30" t="str">
            <v>317 Колбаса Сервелат Рижский ТМ Зареченские ТС Зареченские  фиброуз в вакуумной у  ПОКОМ</v>
          </cell>
          <cell r="D30" t="str">
            <v>00-00008107</v>
          </cell>
          <cell r="F30">
            <v>-1.488</v>
          </cell>
          <cell r="G30">
            <v>-1.488</v>
          </cell>
        </row>
        <row r="31">
          <cell r="A31" t="str">
            <v>318 Сосиски Датские ТМ Зареченские колбасы ТС Зареченские п полиамид в модифициров  ПОКОМ</v>
          </cell>
          <cell r="D31" t="str">
            <v>00-00008108</v>
          </cell>
          <cell r="F31">
            <v>507.53300000000002</v>
          </cell>
          <cell r="G31">
            <v>507.53300000000002</v>
          </cell>
        </row>
        <row r="32">
          <cell r="A32" t="str">
            <v>322 Сосиски Сочинки с сыром ТМ Стародворье в оболочке  ПОКОМ</v>
          </cell>
          <cell r="D32" t="str">
            <v>00-00008168</v>
          </cell>
          <cell r="F32">
            <v>159.71600000000001</v>
          </cell>
          <cell r="G32">
            <v>159.71600000000001</v>
          </cell>
        </row>
        <row r="33">
          <cell r="A33" t="str">
            <v>Логистический Партнер Шт</v>
          </cell>
          <cell r="D33" t="str">
            <v>00-00000935</v>
          </cell>
          <cell r="F33">
            <v>226.03</v>
          </cell>
          <cell r="G33">
            <v>586</v>
          </cell>
        </row>
        <row r="34">
          <cell r="A34" t="str">
            <v>096  Сосиски Баварские,  0.42кг,ПОКОМ</v>
          </cell>
          <cell r="D34" t="str">
            <v>00-00000946</v>
          </cell>
          <cell r="F34">
            <v>25.2</v>
          </cell>
          <cell r="G34">
            <v>60</v>
          </cell>
        </row>
        <row r="35">
          <cell r="A35" t="str">
            <v>103  Сосиски Классические, 0.42кг,ядрена копотьПОКОМ</v>
          </cell>
          <cell r="D35" t="str">
            <v>00-00000948</v>
          </cell>
          <cell r="F35">
            <v>-0.42</v>
          </cell>
          <cell r="G35">
            <v>-1</v>
          </cell>
        </row>
        <row r="36">
          <cell r="A36" t="str">
            <v>116  Колбаса Балыкбурская с копченым балыком, в/у 0,35 кг срез, БАВАРУШКА ПОКОМ</v>
          </cell>
          <cell r="D36" t="str">
            <v>00-00007290</v>
          </cell>
          <cell r="F36">
            <v>-0.35</v>
          </cell>
          <cell r="G36">
            <v>-1</v>
          </cell>
        </row>
        <row r="37">
          <cell r="A37" t="str">
            <v>117  Колбаса Сервелат Филейбургский с ароматными пряностями, в/у 0,35 кг срез, БАВАРУШКА ПОКОМ</v>
          </cell>
          <cell r="D37" t="str">
            <v>00-00007292</v>
          </cell>
          <cell r="F37">
            <v>21</v>
          </cell>
          <cell r="G37">
            <v>60</v>
          </cell>
        </row>
        <row r="38">
          <cell r="A38" t="str">
            <v>118  Колбаса Сервелат Филейбургский с филе сочного окорока, в/у 0,35 кг срез, БАВАРУШКА ПОКОМ</v>
          </cell>
          <cell r="D38" t="str">
            <v>00-00007291</v>
          </cell>
          <cell r="F38">
            <v>12.6</v>
          </cell>
          <cell r="G38">
            <v>36</v>
          </cell>
        </row>
        <row r="39">
          <cell r="A39" t="str">
            <v>301  Сосиски Сочинки по-баварски с сыром,  0.4кг, ТМ Стародворье  ПОКОМ</v>
          </cell>
          <cell r="D39" t="str">
            <v>00-00007885</v>
          </cell>
          <cell r="F39">
            <v>38.4</v>
          </cell>
          <cell r="G39">
            <v>96</v>
          </cell>
        </row>
        <row r="40">
          <cell r="A40" t="str">
            <v>309  Сосиски Сочинки с сыром 0,4 кг ТМ Стародворье  ПОКОМ</v>
          </cell>
          <cell r="D40" t="str">
            <v>00-00008169</v>
          </cell>
          <cell r="F40">
            <v>38.4</v>
          </cell>
          <cell r="G40">
            <v>96</v>
          </cell>
        </row>
        <row r="41">
          <cell r="A41" t="str">
            <v>320  Сосиски Сочинки с сочным окороком 0,4 кг ТМ Стародворье  ПОКОМ</v>
          </cell>
          <cell r="D41" t="str">
            <v>00-00008111</v>
          </cell>
          <cell r="F41">
            <v>38.4</v>
          </cell>
          <cell r="G41">
            <v>96</v>
          </cell>
        </row>
        <row r="42">
          <cell r="A42" t="str">
            <v>323 Колбаса варенокопченая Балыкбургская рубленая ТМ Баварушка срез 0,35 кг   ПОКОМ</v>
          </cell>
          <cell r="D42" t="str">
            <v>00-00008170</v>
          </cell>
          <cell r="F42">
            <v>21</v>
          </cell>
          <cell r="G42">
            <v>60</v>
          </cell>
        </row>
        <row r="43">
          <cell r="A43" t="str">
            <v>325 Колбаса Сервелат Мясорубский ТМ Стародворье с мелкорубленным окороком 0,35 кг  ПОКОМ</v>
          </cell>
          <cell r="D43" t="str">
            <v>00-00008268</v>
          </cell>
          <cell r="F43">
            <v>12.6</v>
          </cell>
          <cell r="G43">
            <v>36</v>
          </cell>
        </row>
        <row r="44">
          <cell r="A44" t="str">
            <v>352  Сардельки Сочинки с сыром 0,4 кг ТМ Стародворье   ПОКОМ</v>
          </cell>
          <cell r="D44" t="str">
            <v>00-00008517</v>
          </cell>
          <cell r="F44">
            <v>19.2</v>
          </cell>
          <cell r="G44">
            <v>48</v>
          </cell>
        </row>
        <row r="45">
          <cell r="A45" t="str">
            <v>Итого</v>
          </cell>
          <cell r="F45">
            <v>4754.6109999999999</v>
          </cell>
          <cell r="G45">
            <v>5114.5810000000001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94"/>
  <sheetViews>
    <sheetView tabSelected="1" workbookViewId="0">
      <pane ySplit="5" topLeftCell="A6" activePane="bottomLeft" state="frozen"/>
      <selection pane="bottomLeft" activeCell="Y15" sqref="Y15"/>
    </sheetView>
  </sheetViews>
  <sheetFormatPr defaultColWidth="10.5" defaultRowHeight="11.45" customHeight="1" outlineLevelRow="3" x14ac:dyDescent="0.2"/>
  <cols>
    <col min="1" max="1" width="72.5" style="1" customWidth="1"/>
    <col min="2" max="2" width="3.6640625" style="1" customWidth="1"/>
    <col min="3" max="3" width="8.1640625" style="1" customWidth="1"/>
    <col min="4" max="7" width="6.83203125" style="1" customWidth="1"/>
    <col min="8" max="8" width="4.6640625" style="26" customWidth="1"/>
    <col min="9" max="9" width="1.5" style="2" customWidth="1"/>
    <col min="10" max="10" width="1.33203125" style="2" customWidth="1"/>
    <col min="11" max="12" width="8.6640625" style="2" customWidth="1"/>
    <col min="13" max="14" width="1.33203125" style="2" customWidth="1"/>
    <col min="15" max="18" width="8.6640625" style="2" customWidth="1"/>
    <col min="19" max="19" width="21.33203125" style="2" customWidth="1"/>
    <col min="20" max="21" width="6.33203125" style="2" customWidth="1"/>
    <col min="22" max="24" width="8.1640625" style="2" customWidth="1"/>
    <col min="25" max="25" width="23.1640625" style="2" customWidth="1"/>
    <col min="26" max="16384" width="10.5" style="2"/>
  </cols>
  <sheetData>
    <row r="1" spans="1:27" ht="12.95" customHeight="1" outlineLevel="1" x14ac:dyDescent="0.2">
      <c r="A1" s="3" t="s">
        <v>0</v>
      </c>
      <c r="B1" s="3"/>
      <c r="C1" s="3"/>
      <c r="D1" s="3"/>
    </row>
    <row r="2" spans="1:27" ht="12.95" customHeight="1" outlineLevel="1" x14ac:dyDescent="0.2">
      <c r="D2" s="3"/>
    </row>
    <row r="3" spans="1:27" ht="12.95" customHeight="1" x14ac:dyDescent="0.2">
      <c r="A3" s="4" t="s">
        <v>1</v>
      </c>
      <c r="B3" s="4"/>
      <c r="C3" s="23" t="s">
        <v>117</v>
      </c>
      <c r="D3" s="4" t="s">
        <v>2</v>
      </c>
      <c r="E3" s="4"/>
      <c r="F3" s="4"/>
      <c r="G3" s="4"/>
      <c r="H3" s="11" t="s">
        <v>97</v>
      </c>
      <c r="I3" s="12" t="s">
        <v>98</v>
      </c>
      <c r="J3" s="12" t="s">
        <v>99</v>
      </c>
      <c r="K3" s="12" t="s">
        <v>100</v>
      </c>
      <c r="L3" s="12" t="s">
        <v>101</v>
      </c>
      <c r="M3" s="13" t="s">
        <v>102</v>
      </c>
      <c r="N3" s="12" t="s">
        <v>102</v>
      </c>
      <c r="O3" s="12" t="s">
        <v>103</v>
      </c>
      <c r="P3" s="12" t="s">
        <v>102</v>
      </c>
      <c r="Q3" s="12" t="s">
        <v>102</v>
      </c>
      <c r="R3" s="14" t="s">
        <v>104</v>
      </c>
      <c r="S3" s="15"/>
      <c r="T3" s="12" t="s">
        <v>105</v>
      </c>
      <c r="U3" s="12" t="s">
        <v>106</v>
      </c>
      <c r="V3" s="13" t="s">
        <v>107</v>
      </c>
      <c r="W3" s="13" t="s">
        <v>108</v>
      </c>
      <c r="X3" s="13" t="s">
        <v>113</v>
      </c>
      <c r="Y3" s="12" t="s">
        <v>109</v>
      </c>
      <c r="Z3" s="12" t="s">
        <v>110</v>
      </c>
      <c r="AA3" s="12" t="s">
        <v>110</v>
      </c>
    </row>
    <row r="4" spans="1:27" ht="26.1" customHeight="1" x14ac:dyDescent="0.2">
      <c r="A4" s="4" t="s">
        <v>3</v>
      </c>
      <c r="B4" s="23" t="s">
        <v>114</v>
      </c>
      <c r="C4" s="23" t="s">
        <v>117</v>
      </c>
      <c r="D4" s="4" t="s">
        <v>4</v>
      </c>
      <c r="E4" s="4" t="s">
        <v>5</v>
      </c>
      <c r="F4" s="4" t="s">
        <v>6</v>
      </c>
      <c r="G4" s="4" t="s">
        <v>7</v>
      </c>
      <c r="H4" s="11"/>
      <c r="I4" s="12"/>
      <c r="J4" s="12"/>
      <c r="K4" s="12"/>
      <c r="L4" s="12"/>
      <c r="M4" s="13"/>
      <c r="N4" s="16"/>
      <c r="O4" s="17"/>
      <c r="P4" s="17"/>
      <c r="Q4" s="17"/>
      <c r="R4" s="14" t="s">
        <v>111</v>
      </c>
      <c r="S4" s="15" t="s">
        <v>112</v>
      </c>
      <c r="T4" s="12"/>
      <c r="U4" s="12"/>
      <c r="V4" s="12"/>
      <c r="W4" s="12"/>
      <c r="X4" s="12"/>
      <c r="Y4" s="12"/>
      <c r="Z4" s="17"/>
      <c r="AA4" s="17"/>
    </row>
    <row r="5" spans="1:27" ht="11.1" customHeight="1" x14ac:dyDescent="0.2">
      <c r="A5" s="5"/>
      <c r="B5" s="22"/>
      <c r="C5" s="22"/>
      <c r="D5" s="6"/>
      <c r="E5" s="7"/>
      <c r="F5" s="18">
        <f t="shared" ref="F5:G5" si="0">SUM(F6:F141)</f>
        <v>27712.104000000003</v>
      </c>
      <c r="G5" s="18">
        <f t="shared" si="0"/>
        <v>31919.509999999995</v>
      </c>
      <c r="H5" s="11"/>
      <c r="I5" s="18">
        <f t="shared" ref="I5:P5" si="1">SUM(I6:I141)</f>
        <v>0</v>
      </c>
      <c r="J5" s="18">
        <f t="shared" si="1"/>
        <v>0</v>
      </c>
      <c r="K5" s="18">
        <f t="shared" si="1"/>
        <v>22596.523000000008</v>
      </c>
      <c r="L5" s="18">
        <f t="shared" si="1"/>
        <v>5115.5809999999992</v>
      </c>
      <c r="M5" s="19">
        <f t="shared" si="1"/>
        <v>0</v>
      </c>
      <c r="N5" s="18">
        <f t="shared" si="1"/>
        <v>0</v>
      </c>
      <c r="O5" s="18">
        <f t="shared" si="1"/>
        <v>4519.3045999999986</v>
      </c>
      <c r="P5" s="18">
        <f t="shared" si="1"/>
        <v>18670</v>
      </c>
      <c r="Q5" s="18">
        <f t="shared" ref="Q5" si="2">SUM(Q6:Q141)</f>
        <v>7000</v>
      </c>
      <c r="R5" s="18">
        <f t="shared" ref="R5" si="3">SUM(R6:R73)</f>
        <v>0</v>
      </c>
      <c r="S5" s="20"/>
      <c r="T5" s="12"/>
      <c r="U5" s="12"/>
      <c r="V5" s="18">
        <f>SUM(V6:V141)</f>
        <v>6745.1405999999997</v>
      </c>
      <c r="W5" s="18">
        <f>SUM(W6:W141)</f>
        <v>5238.1714000000038</v>
      </c>
      <c r="X5" s="18">
        <f>SUM(X6:X141)</f>
        <v>5335.0911999999962</v>
      </c>
      <c r="Y5" s="12"/>
      <c r="Z5" s="18">
        <f>SUM(Z6:Z141)</f>
        <v>17015.05</v>
      </c>
      <c r="AA5" s="18">
        <f>SUM(AA6:AA141)</f>
        <v>7000</v>
      </c>
    </row>
    <row r="6" spans="1:27" ht="11.1" customHeight="1" outlineLevel="3" x14ac:dyDescent="0.2">
      <c r="A6" s="8" t="s">
        <v>8</v>
      </c>
      <c r="B6" s="8" t="str">
        <f>VLOOKUP(A6,[1]TDSheet!$A:$B,2,0)</f>
        <v>кг</v>
      </c>
      <c r="C6" s="8"/>
      <c r="D6" s="9">
        <v>92.004000000000005</v>
      </c>
      <c r="E6" s="9">
        <v>19.97</v>
      </c>
      <c r="F6" s="9">
        <v>34.942</v>
      </c>
      <c r="G6" s="9"/>
      <c r="H6" s="26">
        <f>VLOOKUP(A6,[1]TDSheet!$A:$H,8,0)</f>
        <v>0</v>
      </c>
      <c r="K6" s="2">
        <f>F6-L6</f>
        <v>34.942</v>
      </c>
      <c r="O6" s="2">
        <f>K6/5</f>
        <v>6.9884000000000004</v>
      </c>
      <c r="P6" s="21"/>
      <c r="Q6" s="21"/>
      <c r="R6" s="21"/>
      <c r="T6" s="2">
        <f>(G6+P6+Q6)/O6</f>
        <v>0</v>
      </c>
      <c r="U6" s="2">
        <f>G6/O6</f>
        <v>0</v>
      </c>
      <c r="V6" s="2">
        <f>VLOOKUP(A6,[1]TDSheet!$A:$X,24,0)</f>
        <v>23.069200000000002</v>
      </c>
      <c r="W6" s="2">
        <f>VLOOKUP(A6,[1]TDSheet!$A:$Y,25,0)</f>
        <v>11.0116</v>
      </c>
      <c r="X6" s="2">
        <f>VLOOKUP(A6,[1]TDSheet!$A:$P,16,0)</f>
        <v>24.4</v>
      </c>
      <c r="Y6" s="28" t="str">
        <f>VLOOKUP(A6,[1]TDSheet!$A:$Z,26,0)</f>
        <v>выведен из бланка заказа</v>
      </c>
      <c r="Z6" s="2">
        <f>P6*H6</f>
        <v>0</v>
      </c>
      <c r="AA6" s="2">
        <f>Q6*H6</f>
        <v>0</v>
      </c>
    </row>
    <row r="7" spans="1:27" ht="11.1" customHeight="1" outlineLevel="3" x14ac:dyDescent="0.2">
      <c r="A7" s="8" t="s">
        <v>9</v>
      </c>
      <c r="B7" s="8" t="str">
        <f>VLOOKUP(A7,[1]TDSheet!$A:$B,2,0)</f>
        <v>кг</v>
      </c>
      <c r="C7" s="25" t="str">
        <f>VLOOKUP(A7,[1]TDSheet!$A:$C,3,0)</f>
        <v>Окт</v>
      </c>
      <c r="D7" s="9">
        <v>64.629000000000005</v>
      </c>
      <c r="E7" s="9">
        <v>32.22</v>
      </c>
      <c r="F7" s="9">
        <v>48.316000000000003</v>
      </c>
      <c r="G7" s="9">
        <v>45.8</v>
      </c>
      <c r="H7" s="26">
        <f>VLOOKUP(A7,[1]TDSheet!$A:$H,8,0)</f>
        <v>1</v>
      </c>
      <c r="K7" s="2">
        <f t="shared" ref="K7:K70" si="4">F7-L7</f>
        <v>48.316000000000003</v>
      </c>
      <c r="O7" s="2">
        <f t="shared" ref="O7:O70" si="5">K7/5</f>
        <v>9.6631999999999998</v>
      </c>
      <c r="P7" s="21">
        <v>70</v>
      </c>
      <c r="Q7" s="21"/>
      <c r="R7" s="21"/>
      <c r="T7" s="2">
        <f t="shared" ref="T7:T70" si="6">(G7+P7+Q7)/O7</f>
        <v>11.983607914562464</v>
      </c>
      <c r="U7" s="2">
        <f t="shared" ref="U7:U70" si="7">G7/O7</f>
        <v>4.7396307641361037</v>
      </c>
      <c r="V7" s="2">
        <f>VLOOKUP(A7,[1]TDSheet!$A:$X,24,0)</f>
        <v>10.5504</v>
      </c>
      <c r="W7" s="2">
        <f>VLOOKUP(A7,[1]TDSheet!$A:$Y,25,0)</f>
        <v>0</v>
      </c>
      <c r="X7" s="2">
        <f>VLOOKUP(A7,[1]TDSheet!$A:$P,16,0)</f>
        <v>0.26840000000000003</v>
      </c>
      <c r="Y7" s="27" t="str">
        <f>VLOOKUP(A7,[1]TDSheet!$A:$Z,26,0)</f>
        <v>акция/вывод</v>
      </c>
      <c r="Z7" s="2">
        <f t="shared" ref="Z7:AA70" si="8">P7*H7</f>
        <v>70</v>
      </c>
      <c r="AA7" s="2">
        <f t="shared" ref="AA7:AA70" si="9">Q7*H7</f>
        <v>0</v>
      </c>
    </row>
    <row r="8" spans="1:27" ht="11.1" customHeight="1" outlineLevel="3" x14ac:dyDescent="0.2">
      <c r="A8" s="8" t="s">
        <v>10</v>
      </c>
      <c r="B8" s="8" t="str">
        <f>VLOOKUP(A8,[1]TDSheet!$A:$B,2,0)</f>
        <v>кг</v>
      </c>
      <c r="C8" s="8"/>
      <c r="D8" s="9">
        <v>11.118</v>
      </c>
      <c r="E8" s="9">
        <v>819.34</v>
      </c>
      <c r="F8" s="9">
        <v>178.89599999999999</v>
      </c>
      <c r="G8" s="9">
        <v>452.37599999999998</v>
      </c>
      <c r="H8" s="26">
        <f>VLOOKUP(A8,[1]TDSheet!$A:$H,8,0)</f>
        <v>1</v>
      </c>
      <c r="K8" s="2">
        <f t="shared" si="4"/>
        <v>8.2459999999999809</v>
      </c>
      <c r="L8" s="2">
        <f>VLOOKUP(A8,[2]TDSheet!$A:$G,7,0)</f>
        <v>170.65</v>
      </c>
      <c r="O8" s="2">
        <f t="shared" si="5"/>
        <v>1.6491999999999962</v>
      </c>
      <c r="P8" s="21"/>
      <c r="Q8" s="21"/>
      <c r="R8" s="21"/>
      <c r="T8" s="2">
        <f t="shared" si="6"/>
        <v>274.30026679602292</v>
      </c>
      <c r="U8" s="2">
        <f t="shared" si="7"/>
        <v>274.30026679602292</v>
      </c>
      <c r="V8" s="2">
        <f>VLOOKUP(A8,[1]TDSheet!$A:$X,24,0)</f>
        <v>53.266200000000005</v>
      </c>
      <c r="W8" s="2">
        <f>VLOOKUP(A8,[1]TDSheet!$A:$Y,25,0)</f>
        <v>23.800999999999995</v>
      </c>
      <c r="X8" s="2">
        <f>VLOOKUP(A8,[1]TDSheet!$A:$P,16,0)</f>
        <v>71.135599999999997</v>
      </c>
      <c r="Z8" s="2">
        <f t="shared" si="8"/>
        <v>0</v>
      </c>
      <c r="AA8" s="2">
        <f t="shared" si="9"/>
        <v>0</v>
      </c>
    </row>
    <row r="9" spans="1:27" ht="11.1" customHeight="1" outlineLevel="3" x14ac:dyDescent="0.2">
      <c r="A9" s="8" t="s">
        <v>11</v>
      </c>
      <c r="B9" s="8" t="str">
        <f>VLOOKUP(A9,[1]TDSheet!$A:$B,2,0)</f>
        <v>кг</v>
      </c>
      <c r="C9" s="8"/>
      <c r="D9" s="9">
        <v>315.68599999999998</v>
      </c>
      <c r="E9" s="9">
        <v>495.697</v>
      </c>
      <c r="F9" s="9">
        <v>460.82900000000001</v>
      </c>
      <c r="G9" s="9">
        <v>236.619</v>
      </c>
      <c r="H9" s="26">
        <f>VLOOKUP(A9,[1]TDSheet!$A:$H,8,0)</f>
        <v>1</v>
      </c>
      <c r="K9" s="2">
        <f t="shared" si="4"/>
        <v>460.82900000000001</v>
      </c>
      <c r="O9" s="2">
        <f t="shared" si="5"/>
        <v>92.165800000000004</v>
      </c>
      <c r="P9" s="21">
        <v>685</v>
      </c>
      <c r="Q9" s="21"/>
      <c r="R9" s="21"/>
      <c r="T9" s="2">
        <f t="shared" si="6"/>
        <v>9.9995768495472284</v>
      </c>
      <c r="U9" s="2">
        <f t="shared" si="7"/>
        <v>2.5673188970312197</v>
      </c>
      <c r="V9" s="2">
        <f>VLOOKUP(A9,[1]TDSheet!$A:$X,24,0)</f>
        <v>45.820599999999999</v>
      </c>
      <c r="W9" s="2">
        <f>VLOOKUP(A9,[1]TDSheet!$A:$Y,25,0)</f>
        <v>77.451999999999998</v>
      </c>
      <c r="X9" s="2">
        <f>VLOOKUP(A9,[1]TDSheet!$A:$P,16,0)</f>
        <v>59.513200000000005</v>
      </c>
      <c r="Z9" s="2">
        <f t="shared" si="8"/>
        <v>685</v>
      </c>
      <c r="AA9" s="2">
        <f t="shared" si="9"/>
        <v>0</v>
      </c>
    </row>
    <row r="10" spans="1:27" ht="11.1" customHeight="1" outlineLevel="3" x14ac:dyDescent="0.2">
      <c r="A10" s="8" t="s">
        <v>12</v>
      </c>
      <c r="B10" s="8" t="str">
        <f>VLOOKUP(A10,[1]TDSheet!$A:$B,2,0)</f>
        <v>кг</v>
      </c>
      <c r="C10" s="8"/>
      <c r="D10" s="9">
        <v>183.155</v>
      </c>
      <c r="E10" s="9">
        <v>204.07499999999999</v>
      </c>
      <c r="F10" s="9">
        <v>210.244</v>
      </c>
      <c r="G10" s="9">
        <v>151.37899999999999</v>
      </c>
      <c r="H10" s="26">
        <f>VLOOKUP(A10,[1]TDSheet!$A:$H,8,0)</f>
        <v>1</v>
      </c>
      <c r="K10" s="2">
        <f t="shared" si="4"/>
        <v>210.244</v>
      </c>
      <c r="O10" s="2">
        <f t="shared" si="5"/>
        <v>42.0488</v>
      </c>
      <c r="P10" s="21">
        <v>310</v>
      </c>
      <c r="Q10" s="21"/>
      <c r="R10" s="21"/>
      <c r="T10" s="2">
        <f t="shared" si="6"/>
        <v>10.972465326002169</v>
      </c>
      <c r="U10" s="2">
        <f t="shared" si="7"/>
        <v>3.6000789558798347</v>
      </c>
      <c r="V10" s="2">
        <f>VLOOKUP(A10,[1]TDSheet!$A:$X,24,0)</f>
        <v>13.090199999999999</v>
      </c>
      <c r="W10" s="2">
        <f>VLOOKUP(A10,[1]TDSheet!$A:$Y,25,0)</f>
        <v>29.8842</v>
      </c>
      <c r="X10" s="2">
        <f>VLOOKUP(A10,[1]TDSheet!$A:$P,16,0)</f>
        <v>30.529399999999999</v>
      </c>
      <c r="Z10" s="2">
        <f t="shared" si="8"/>
        <v>310</v>
      </c>
      <c r="AA10" s="2">
        <f t="shared" si="9"/>
        <v>0</v>
      </c>
    </row>
    <row r="11" spans="1:27" ht="11.1" customHeight="1" outlineLevel="3" x14ac:dyDescent="0.2">
      <c r="A11" s="8" t="s">
        <v>27</v>
      </c>
      <c r="B11" s="8" t="str">
        <f>VLOOKUP(A11,[1]TDSheet!$A:$B,2,0)</f>
        <v>шт</v>
      </c>
      <c r="C11" s="8"/>
      <c r="D11" s="9">
        <v>156</v>
      </c>
      <c r="E11" s="9">
        <v>84</v>
      </c>
      <c r="F11" s="9">
        <v>183</v>
      </c>
      <c r="G11" s="9">
        <v>14</v>
      </c>
      <c r="H11" s="26">
        <f>VLOOKUP(A11,[1]TDSheet!$A:$H,8,0)</f>
        <v>0.45</v>
      </c>
      <c r="K11" s="2">
        <f t="shared" si="4"/>
        <v>183</v>
      </c>
      <c r="O11" s="2">
        <f t="shared" si="5"/>
        <v>36.6</v>
      </c>
      <c r="P11" s="21">
        <v>245</v>
      </c>
      <c r="Q11" s="21"/>
      <c r="R11" s="21"/>
      <c r="T11" s="2">
        <f t="shared" si="6"/>
        <v>7.0765027322404368</v>
      </c>
      <c r="U11" s="2">
        <f t="shared" si="7"/>
        <v>0.38251366120218577</v>
      </c>
      <c r="V11" s="2">
        <f>VLOOKUP(A11,[1]TDSheet!$A:$X,24,0)</f>
        <v>15.6</v>
      </c>
      <c r="W11" s="2">
        <f>VLOOKUP(A11,[1]TDSheet!$A:$Y,25,0)</f>
        <v>31</v>
      </c>
      <c r="X11" s="2">
        <f>VLOOKUP(A11,[1]TDSheet!$A:$P,16,0)</f>
        <v>5.6</v>
      </c>
      <c r="Z11" s="2">
        <f t="shared" si="8"/>
        <v>110.25</v>
      </c>
      <c r="AA11" s="2">
        <f t="shared" si="9"/>
        <v>0</v>
      </c>
    </row>
    <row r="12" spans="1:27" ht="11.1" customHeight="1" outlineLevel="3" x14ac:dyDescent="0.2">
      <c r="A12" s="8" t="s">
        <v>73</v>
      </c>
      <c r="B12" s="8" t="str">
        <f>VLOOKUP(A12,[1]TDSheet!$A:$B,2,0)</f>
        <v>шт</v>
      </c>
      <c r="C12" s="8"/>
      <c r="D12" s="9">
        <v>40</v>
      </c>
      <c r="E12" s="9">
        <v>20</v>
      </c>
      <c r="F12" s="9">
        <v>60</v>
      </c>
      <c r="G12" s="9"/>
      <c r="H12" s="26">
        <f>VLOOKUP(A12,[1]TDSheet!$A:$H,8,0)</f>
        <v>0.5</v>
      </c>
      <c r="K12" s="2">
        <f t="shared" si="4"/>
        <v>60</v>
      </c>
      <c r="O12" s="2">
        <f t="shared" si="5"/>
        <v>12</v>
      </c>
      <c r="P12" s="21">
        <v>85</v>
      </c>
      <c r="Q12" s="21"/>
      <c r="R12" s="21"/>
      <c r="T12" s="2">
        <f t="shared" si="6"/>
        <v>7.083333333333333</v>
      </c>
      <c r="U12" s="2">
        <f t="shared" si="7"/>
        <v>0</v>
      </c>
      <c r="V12" s="2">
        <f>VLOOKUP(A12,[1]TDSheet!$A:$X,24,0)</f>
        <v>4</v>
      </c>
      <c r="W12" s="2">
        <f>VLOOKUP(A12,[1]TDSheet!$A:$Y,25,0)</f>
        <v>8.4</v>
      </c>
      <c r="X12" s="2">
        <f>VLOOKUP(A12,[1]TDSheet!$A:$P,16,0)</f>
        <v>3.6</v>
      </c>
      <c r="Z12" s="2">
        <f t="shared" si="8"/>
        <v>42.5</v>
      </c>
      <c r="AA12" s="2">
        <f t="shared" si="9"/>
        <v>0</v>
      </c>
    </row>
    <row r="13" spans="1:27" ht="21.95" customHeight="1" outlineLevel="3" x14ac:dyDescent="0.2">
      <c r="A13" s="8" t="s">
        <v>74</v>
      </c>
      <c r="B13" s="8" t="str">
        <f>VLOOKUP(A13,[1]TDSheet!$A:$B,2,0)</f>
        <v>шт</v>
      </c>
      <c r="C13" s="8"/>
      <c r="D13" s="9">
        <v>60</v>
      </c>
      <c r="E13" s="9">
        <v>150</v>
      </c>
      <c r="F13" s="9">
        <v>45</v>
      </c>
      <c r="G13" s="9">
        <v>83</v>
      </c>
      <c r="H13" s="26">
        <f>VLOOKUP(A13,[1]TDSheet!$A:$H,8,0)</f>
        <v>0.17</v>
      </c>
      <c r="K13" s="2">
        <f t="shared" si="4"/>
        <v>45</v>
      </c>
      <c r="O13" s="2">
        <f t="shared" si="5"/>
        <v>9</v>
      </c>
      <c r="P13" s="21">
        <v>25</v>
      </c>
      <c r="Q13" s="21"/>
      <c r="R13" s="21"/>
      <c r="T13" s="2">
        <f t="shared" si="6"/>
        <v>12</v>
      </c>
      <c r="U13" s="2">
        <f t="shared" si="7"/>
        <v>9.2222222222222214</v>
      </c>
      <c r="V13" s="2">
        <f>VLOOKUP(A13,[1]TDSheet!$A:$X,24,0)</f>
        <v>0</v>
      </c>
      <c r="W13" s="2">
        <f>VLOOKUP(A13,[1]TDSheet!$A:$Y,25,0)</f>
        <v>11.8</v>
      </c>
      <c r="X13" s="2">
        <f>VLOOKUP(A13,[1]TDSheet!$A:$P,16,0)</f>
        <v>10.199999999999999</v>
      </c>
      <c r="Z13" s="2">
        <f t="shared" si="8"/>
        <v>4.25</v>
      </c>
      <c r="AA13" s="2">
        <f t="shared" si="9"/>
        <v>0</v>
      </c>
    </row>
    <row r="14" spans="1:27" ht="11.1" customHeight="1" outlineLevel="3" x14ac:dyDescent="0.2">
      <c r="A14" s="8" t="s">
        <v>75</v>
      </c>
      <c r="B14" s="8" t="str">
        <f>VLOOKUP(A14,[1]TDSheet!$A:$B,2,0)</f>
        <v>шт</v>
      </c>
      <c r="C14" s="8"/>
      <c r="D14" s="9">
        <v>60</v>
      </c>
      <c r="E14" s="9">
        <v>246</v>
      </c>
      <c r="F14" s="9">
        <v>69</v>
      </c>
      <c r="G14" s="9">
        <v>150</v>
      </c>
      <c r="H14" s="26">
        <f>VLOOKUP(A14,[1]TDSheet!$A:$H,8,0)</f>
        <v>0.42</v>
      </c>
      <c r="K14" s="2">
        <f t="shared" si="4"/>
        <v>9</v>
      </c>
      <c r="L14" s="2">
        <f>VLOOKUP(A14,[2]TDSheet!$A:$G,7,0)</f>
        <v>60</v>
      </c>
      <c r="O14" s="2">
        <f t="shared" si="5"/>
        <v>1.8</v>
      </c>
      <c r="P14" s="21"/>
      <c r="Q14" s="21"/>
      <c r="R14" s="21"/>
      <c r="T14" s="2">
        <f t="shared" si="6"/>
        <v>83.333333333333329</v>
      </c>
      <c r="U14" s="2">
        <f t="shared" si="7"/>
        <v>83.333333333333329</v>
      </c>
      <c r="V14" s="2">
        <f>VLOOKUP(A14,[1]TDSheet!$A:$X,24,0)</f>
        <v>314</v>
      </c>
      <c r="W14" s="2">
        <f>VLOOKUP(A14,[1]TDSheet!$A:$Y,25,0)</f>
        <v>19.2</v>
      </c>
      <c r="X14" s="2">
        <f>VLOOKUP(A14,[1]TDSheet!$A:$P,16,0)</f>
        <v>23.4</v>
      </c>
      <c r="Z14" s="2">
        <f t="shared" si="8"/>
        <v>0</v>
      </c>
      <c r="AA14" s="2">
        <f t="shared" si="9"/>
        <v>0</v>
      </c>
    </row>
    <row r="15" spans="1:27" ht="11.1" customHeight="1" outlineLevel="3" x14ac:dyDescent="0.2">
      <c r="A15" s="8" t="s">
        <v>76</v>
      </c>
      <c r="B15" s="8" t="str">
        <f>VLOOKUP(A15,[1]TDSheet!$A:$B,2,0)</f>
        <v>шт</v>
      </c>
      <c r="C15" s="8"/>
      <c r="D15" s="9">
        <v>150</v>
      </c>
      <c r="E15" s="9">
        <v>89</v>
      </c>
      <c r="F15" s="9">
        <v>174</v>
      </c>
      <c r="G15" s="9">
        <v>39</v>
      </c>
      <c r="H15" s="26">
        <f>VLOOKUP(A15,[1]TDSheet!$A:$H,8,0)</f>
        <v>0.42</v>
      </c>
      <c r="K15" s="2">
        <f t="shared" si="4"/>
        <v>175</v>
      </c>
      <c r="L15" s="2">
        <f>VLOOKUP(A15,[2]TDSheet!$A:$G,7,0)</f>
        <v>-1</v>
      </c>
      <c r="O15" s="2">
        <f t="shared" si="5"/>
        <v>35</v>
      </c>
      <c r="P15" s="21">
        <v>240</v>
      </c>
      <c r="Q15" s="21"/>
      <c r="R15" s="21"/>
      <c r="T15" s="2">
        <f t="shared" si="6"/>
        <v>7.9714285714285715</v>
      </c>
      <c r="U15" s="2">
        <f t="shared" si="7"/>
        <v>1.1142857142857143</v>
      </c>
      <c r="V15" s="2">
        <f>VLOOKUP(A15,[1]TDSheet!$A:$X,24,0)</f>
        <v>8.1999999999999993</v>
      </c>
      <c r="W15" s="2">
        <f>VLOOKUP(A15,[1]TDSheet!$A:$Y,25,0)</f>
        <v>28.8</v>
      </c>
      <c r="X15" s="2">
        <f>VLOOKUP(A15,[1]TDSheet!$A:$P,16,0)</f>
        <v>4.5999999999999996</v>
      </c>
      <c r="Z15" s="2">
        <f t="shared" si="8"/>
        <v>100.8</v>
      </c>
      <c r="AA15" s="2">
        <f t="shared" si="9"/>
        <v>0</v>
      </c>
    </row>
    <row r="16" spans="1:27" ht="11.1" customHeight="1" outlineLevel="3" x14ac:dyDescent="0.2">
      <c r="A16" s="8" t="s">
        <v>77</v>
      </c>
      <c r="B16" s="8" t="str">
        <f>VLOOKUP(A16,[1]TDSheet!$A:$B,2,0)</f>
        <v>шт</v>
      </c>
      <c r="C16" s="8"/>
      <c r="D16" s="9">
        <v>54</v>
      </c>
      <c r="E16" s="9">
        <v>228</v>
      </c>
      <c r="F16" s="9">
        <v>89</v>
      </c>
      <c r="G16" s="9">
        <v>163</v>
      </c>
      <c r="H16" s="26">
        <f>VLOOKUP(A16,[1]TDSheet!$A:$H,8,0)</f>
        <v>0.42</v>
      </c>
      <c r="K16" s="2">
        <f t="shared" si="4"/>
        <v>89</v>
      </c>
      <c r="O16" s="2">
        <f t="shared" si="5"/>
        <v>17.8</v>
      </c>
      <c r="P16" s="21">
        <v>50</v>
      </c>
      <c r="Q16" s="21"/>
      <c r="R16" s="21"/>
      <c r="T16" s="2">
        <f t="shared" si="6"/>
        <v>11.966292134831461</v>
      </c>
      <c r="U16" s="2">
        <f t="shared" si="7"/>
        <v>9.1573033707865168</v>
      </c>
      <c r="V16" s="2">
        <f>VLOOKUP(A16,[1]TDSheet!$A:$X,24,0)</f>
        <v>22.4</v>
      </c>
      <c r="W16" s="2">
        <f>VLOOKUP(A16,[1]TDSheet!$A:$Y,25,0)</f>
        <v>24.8</v>
      </c>
      <c r="X16" s="2">
        <f>VLOOKUP(A16,[1]TDSheet!$A:$P,16,0)</f>
        <v>28.4</v>
      </c>
      <c r="Z16" s="2">
        <f t="shared" si="8"/>
        <v>21</v>
      </c>
      <c r="AA16" s="2">
        <f t="shared" si="9"/>
        <v>0</v>
      </c>
    </row>
    <row r="17" spans="1:27" ht="21.95" customHeight="1" outlineLevel="3" x14ac:dyDescent="0.2">
      <c r="A17" s="8" t="s">
        <v>78</v>
      </c>
      <c r="B17" s="8" t="str">
        <f>VLOOKUP(A17,[1]TDSheet!$A:$B,2,0)</f>
        <v>шт</v>
      </c>
      <c r="C17" s="8"/>
      <c r="D17" s="10">
        <v>361</v>
      </c>
      <c r="E17" s="9">
        <v>123</v>
      </c>
      <c r="F17" s="9">
        <v>218</v>
      </c>
      <c r="G17" s="9">
        <v>200</v>
      </c>
      <c r="H17" s="26">
        <f>VLOOKUP(A17,[1]TDSheet!$A:$H,8,0)</f>
        <v>0.35</v>
      </c>
      <c r="K17" s="2">
        <f t="shared" si="4"/>
        <v>158</v>
      </c>
      <c r="L17" s="2">
        <f>VLOOKUP(A17,[2]TDSheet!$A:$G,7,0)</f>
        <v>60</v>
      </c>
      <c r="O17" s="2">
        <f t="shared" si="5"/>
        <v>31.6</v>
      </c>
      <c r="P17" s="21">
        <v>180</v>
      </c>
      <c r="Q17" s="21"/>
      <c r="R17" s="21"/>
      <c r="T17" s="2">
        <f t="shared" si="6"/>
        <v>12.025316455696203</v>
      </c>
      <c r="U17" s="2">
        <f t="shared" si="7"/>
        <v>6.3291139240506329</v>
      </c>
      <c r="V17" s="2">
        <f>VLOOKUP(A17,[1]TDSheet!$A:$X,24,0)</f>
        <v>15</v>
      </c>
      <c r="W17" s="2">
        <f>VLOOKUP(A17,[1]TDSheet!$A:$Y,25,0)</f>
        <v>31.2</v>
      </c>
      <c r="X17" s="2">
        <f>VLOOKUP(A17,[1]TDSheet!$A:$P,16,0)</f>
        <v>30.6</v>
      </c>
      <c r="Z17" s="2">
        <f t="shared" si="8"/>
        <v>62.999999999999993</v>
      </c>
      <c r="AA17" s="2">
        <f t="shared" si="9"/>
        <v>0</v>
      </c>
    </row>
    <row r="18" spans="1:27" ht="11.1" customHeight="1" outlineLevel="3" x14ac:dyDescent="0.2">
      <c r="A18" s="8" t="s">
        <v>79</v>
      </c>
      <c r="B18" s="8" t="str">
        <f>VLOOKUP(A18,[1]TDSheet!$A:$B,2,0)</f>
        <v>шт</v>
      </c>
      <c r="C18" s="8"/>
      <c r="D18" s="10">
        <v>155</v>
      </c>
      <c r="E18" s="9">
        <v>138</v>
      </c>
      <c r="F18" s="9">
        <v>221</v>
      </c>
      <c r="G18" s="9">
        <v>59</v>
      </c>
      <c r="H18" s="26">
        <f>VLOOKUP(A18,[1]TDSheet!$A:$H,8,0)</f>
        <v>0.35</v>
      </c>
      <c r="K18" s="2">
        <f t="shared" si="4"/>
        <v>185</v>
      </c>
      <c r="L18" s="2">
        <f>VLOOKUP(A18,[2]TDSheet!$A:$G,7,0)</f>
        <v>36</v>
      </c>
      <c r="O18" s="2">
        <f t="shared" si="5"/>
        <v>37</v>
      </c>
      <c r="P18" s="21">
        <v>275</v>
      </c>
      <c r="Q18" s="21"/>
      <c r="R18" s="21"/>
      <c r="T18" s="2">
        <f t="shared" si="6"/>
        <v>9.0270270270270263</v>
      </c>
      <c r="U18" s="2">
        <f t="shared" si="7"/>
        <v>1.5945945945945945</v>
      </c>
      <c r="V18" s="2">
        <f>VLOOKUP(A18,[1]TDSheet!$A:$X,24,0)</f>
        <v>12.4</v>
      </c>
      <c r="W18" s="2">
        <f>VLOOKUP(A18,[1]TDSheet!$A:$Y,25,0)</f>
        <v>33.200000000000003</v>
      </c>
      <c r="X18" s="2">
        <f>VLOOKUP(A18,[1]TDSheet!$A:$P,16,0)</f>
        <v>15.2</v>
      </c>
      <c r="Z18" s="2">
        <f t="shared" si="8"/>
        <v>96.25</v>
      </c>
      <c r="AA18" s="2">
        <f t="shared" si="9"/>
        <v>0</v>
      </c>
    </row>
    <row r="19" spans="1:27" ht="11.1" customHeight="1" outlineLevel="3" x14ac:dyDescent="0.2">
      <c r="A19" s="8" t="s">
        <v>30</v>
      </c>
      <c r="B19" s="8" t="str">
        <f>VLOOKUP(A19,[1]TDSheet!$A:$B,2,0)</f>
        <v>кг</v>
      </c>
      <c r="C19" s="25" t="str">
        <f>VLOOKUP(A19,[1]TDSheet!$A:$C,3,0)</f>
        <v>Окт</v>
      </c>
      <c r="D19" s="10">
        <v>284.38400000000001</v>
      </c>
      <c r="E19" s="9">
        <v>898.45100000000002</v>
      </c>
      <c r="F19" s="9">
        <v>282.62200000000001</v>
      </c>
      <c r="G19" s="9">
        <v>486.56799999999998</v>
      </c>
      <c r="H19" s="26">
        <f>VLOOKUP(A19,[1]TDSheet!$A:$H,8,0)</f>
        <v>1</v>
      </c>
      <c r="K19" s="2">
        <f t="shared" si="4"/>
        <v>76.75</v>
      </c>
      <c r="L19" s="2">
        <f>VLOOKUP(A19,[2]TDSheet!$A:$G,7,0)</f>
        <v>205.87200000000001</v>
      </c>
      <c r="O19" s="2">
        <f t="shared" si="5"/>
        <v>15.35</v>
      </c>
      <c r="P19" s="21"/>
      <c r="Q19" s="21"/>
      <c r="R19" s="21"/>
      <c r="T19" s="2">
        <f t="shared" si="6"/>
        <v>31.698241042345277</v>
      </c>
      <c r="U19" s="2">
        <f t="shared" si="7"/>
        <v>31.698241042345277</v>
      </c>
      <c r="V19" s="2">
        <f>VLOOKUP(A19,[1]TDSheet!$A:$X,24,0)</f>
        <v>65.197800000000001</v>
      </c>
      <c r="W19" s="2">
        <f>VLOOKUP(A19,[1]TDSheet!$A:$Y,25,0)</f>
        <v>61.506799999999998</v>
      </c>
      <c r="X19" s="2">
        <f>VLOOKUP(A19,[1]TDSheet!$A:$P,16,0)</f>
        <v>72.398599999999988</v>
      </c>
      <c r="Z19" s="2">
        <f t="shared" si="8"/>
        <v>0</v>
      </c>
      <c r="AA19" s="2">
        <f t="shared" si="9"/>
        <v>0</v>
      </c>
    </row>
    <row r="20" spans="1:27" ht="21.95" customHeight="1" outlineLevel="3" x14ac:dyDescent="0.2">
      <c r="A20" s="8" t="s">
        <v>31</v>
      </c>
      <c r="B20" s="8" t="str">
        <f>VLOOKUP(A20,[1]TDSheet!$A:$B,2,0)</f>
        <v>кг</v>
      </c>
      <c r="C20" s="8"/>
      <c r="D20" s="10">
        <v>6282.4690000000001</v>
      </c>
      <c r="E20" s="9">
        <v>2422.7220000000002</v>
      </c>
      <c r="F20" s="9">
        <v>2451.3209999999999</v>
      </c>
      <c r="G20" s="9">
        <v>5464.17</v>
      </c>
      <c r="H20" s="26">
        <f>VLOOKUP(A20,[1]TDSheet!$A:$H,8,0)</f>
        <v>1</v>
      </c>
      <c r="K20" s="2">
        <f t="shared" si="4"/>
        <v>2421.181</v>
      </c>
      <c r="L20" s="2">
        <f>VLOOKUP(A20,[2]TDSheet!$A:$G,7,0)</f>
        <v>30.14</v>
      </c>
      <c r="O20" s="2">
        <f t="shared" si="5"/>
        <v>484.2362</v>
      </c>
      <c r="P20" s="21">
        <v>1100</v>
      </c>
      <c r="Q20" s="21"/>
      <c r="R20" s="21"/>
      <c r="T20" s="2">
        <f t="shared" si="6"/>
        <v>13.555719295666041</v>
      </c>
      <c r="U20" s="2">
        <f t="shared" si="7"/>
        <v>11.284100610404591</v>
      </c>
      <c r="V20" s="2">
        <f>VLOOKUP(A20,[1]TDSheet!$A:$X,24,0)</f>
        <v>682.59559999999999</v>
      </c>
      <c r="W20" s="2">
        <f>VLOOKUP(A20,[1]TDSheet!$A:$Y,25,0)</f>
        <v>779.81540000000007</v>
      </c>
      <c r="X20" s="2">
        <f>VLOOKUP(A20,[1]TDSheet!$A:$P,16,0)</f>
        <v>656.67579999999998</v>
      </c>
      <c r="Z20" s="2">
        <f t="shared" si="8"/>
        <v>1100</v>
      </c>
      <c r="AA20" s="2">
        <f t="shared" si="9"/>
        <v>0</v>
      </c>
    </row>
    <row r="21" spans="1:27" ht="11.1" customHeight="1" outlineLevel="3" x14ac:dyDescent="0.2">
      <c r="A21" s="8" t="s">
        <v>32</v>
      </c>
      <c r="B21" s="8" t="str">
        <f>VLOOKUP(A21,[1]TDSheet!$A:$B,2,0)</f>
        <v>кг</v>
      </c>
      <c r="C21" s="25" t="str">
        <f>VLOOKUP(A21,[1]TDSheet!$A:$C,3,0)</f>
        <v>Окт</v>
      </c>
      <c r="D21" s="10">
        <v>696.20100000000002</v>
      </c>
      <c r="E21" s="9">
        <v>915.66899999999998</v>
      </c>
      <c r="F21" s="9">
        <v>472.42399999999998</v>
      </c>
      <c r="G21" s="9">
        <v>626.69200000000001</v>
      </c>
      <c r="H21" s="26">
        <f>VLOOKUP(A21,[1]TDSheet!$A:$H,8,0)</f>
        <v>1</v>
      </c>
      <c r="K21" s="2">
        <f t="shared" si="4"/>
        <v>270.21499999999997</v>
      </c>
      <c r="L21" s="2">
        <f>VLOOKUP(A21,[2]TDSheet!$A:$G,7,0)</f>
        <v>202.209</v>
      </c>
      <c r="O21" s="2">
        <f t="shared" si="5"/>
        <v>54.042999999999992</v>
      </c>
      <c r="P21" s="21">
        <v>25</v>
      </c>
      <c r="Q21" s="21"/>
      <c r="R21" s="21"/>
      <c r="T21" s="2">
        <f t="shared" si="6"/>
        <v>12.058768018059695</v>
      </c>
      <c r="U21" s="2">
        <f t="shared" si="7"/>
        <v>11.596173417463874</v>
      </c>
      <c r="V21" s="2">
        <f>VLOOKUP(A21,[1]TDSheet!$A:$X,24,0)</f>
        <v>211.71840000000003</v>
      </c>
      <c r="W21" s="2">
        <f>VLOOKUP(A21,[1]TDSheet!$A:$Y,25,0)</f>
        <v>83.060800000000015</v>
      </c>
      <c r="X21" s="2">
        <f>VLOOKUP(A21,[1]TDSheet!$A:$P,16,0)</f>
        <v>76.426799999999986</v>
      </c>
      <c r="Z21" s="2">
        <f t="shared" si="8"/>
        <v>25</v>
      </c>
      <c r="AA21" s="2">
        <f t="shared" si="9"/>
        <v>0</v>
      </c>
    </row>
    <row r="22" spans="1:27" ht="11.1" customHeight="1" outlineLevel="3" x14ac:dyDescent="0.2">
      <c r="A22" s="8" t="s">
        <v>33</v>
      </c>
      <c r="B22" s="8" t="str">
        <f>VLOOKUP(A22,[1]TDSheet!$A:$B,2,0)</f>
        <v>кг</v>
      </c>
      <c r="C22" s="8"/>
      <c r="D22" s="10">
        <v>6613.7870000000003</v>
      </c>
      <c r="E22" s="9">
        <v>3822.3009999999999</v>
      </c>
      <c r="F22" s="9">
        <v>3774.1439999999998</v>
      </c>
      <c r="G22" s="9">
        <v>5611.1149999999998</v>
      </c>
      <c r="H22" s="26">
        <f>VLOOKUP(A22,[1]TDSheet!$A:$H,8,0)</f>
        <v>1</v>
      </c>
      <c r="K22" s="2">
        <f t="shared" si="4"/>
        <v>3779.3739999999998</v>
      </c>
      <c r="L22" s="2">
        <f>VLOOKUP(A22,[2]TDSheet!$A:$G,7,0)</f>
        <v>-5.23</v>
      </c>
      <c r="O22" s="2">
        <f t="shared" si="5"/>
        <v>755.87479999999994</v>
      </c>
      <c r="P22" s="21">
        <v>2000</v>
      </c>
      <c r="Q22" s="21">
        <v>2500</v>
      </c>
      <c r="R22" s="21"/>
      <c r="T22" s="2">
        <f t="shared" si="6"/>
        <v>13.376706036502343</v>
      </c>
      <c r="U22" s="2">
        <f t="shared" si="7"/>
        <v>7.4233391561671329</v>
      </c>
      <c r="V22" s="2">
        <f>VLOOKUP(A22,[1]TDSheet!$A:$X,24,0)</f>
        <v>971.28599999999983</v>
      </c>
      <c r="W22" s="2">
        <f>VLOOKUP(A22,[1]TDSheet!$A:$Y,25,0)</f>
        <v>787.26899999999989</v>
      </c>
      <c r="X22" s="2">
        <f>VLOOKUP(A22,[1]TDSheet!$A:$P,16,0)</f>
        <v>822.90660000000003</v>
      </c>
      <c r="Z22" s="2">
        <f t="shared" si="8"/>
        <v>2000</v>
      </c>
      <c r="AA22" s="2">
        <f t="shared" si="9"/>
        <v>2500</v>
      </c>
    </row>
    <row r="23" spans="1:27" ht="21.95" customHeight="1" outlineLevel="3" x14ac:dyDescent="0.2">
      <c r="A23" s="8" t="s">
        <v>34</v>
      </c>
      <c r="B23" s="8" t="str">
        <f>VLOOKUP(A23,[1]TDSheet!$A:$B,2,0)</f>
        <v>кг</v>
      </c>
      <c r="C23" s="25" t="str">
        <f>VLOOKUP(A23,[1]TDSheet!$A:$C,3,0)</f>
        <v>Окт</v>
      </c>
      <c r="D23" s="10">
        <v>635.23800000000006</v>
      </c>
      <c r="E23" s="9">
        <v>86.012</v>
      </c>
      <c r="F23" s="9">
        <v>101.158</v>
      </c>
      <c r="G23" s="9">
        <v>10.59</v>
      </c>
      <c r="H23" s="26">
        <f>VLOOKUP(A23,[1]TDSheet!$A:$H,8,0)</f>
        <v>1</v>
      </c>
      <c r="K23" s="2">
        <f t="shared" si="4"/>
        <v>32.738</v>
      </c>
      <c r="L23" s="2">
        <f>VLOOKUP(A23,[2]TDSheet!$A:$G,7,0)</f>
        <v>68.42</v>
      </c>
      <c r="O23" s="2">
        <f t="shared" si="5"/>
        <v>6.5476000000000001</v>
      </c>
      <c r="P23" s="21">
        <v>50</v>
      </c>
      <c r="Q23" s="21"/>
      <c r="R23" s="21"/>
      <c r="T23" s="2">
        <f t="shared" si="6"/>
        <v>9.2537723746105449</v>
      </c>
      <c r="U23" s="2">
        <f t="shared" si="7"/>
        <v>1.6173865233062497</v>
      </c>
      <c r="V23" s="2">
        <f>VLOOKUP(A23,[1]TDSheet!$A:$X,24,0)</f>
        <v>21.652999999999999</v>
      </c>
      <c r="W23" s="2">
        <f>VLOOKUP(A23,[1]TDSheet!$A:$Y,25,0)</f>
        <v>14.252000000000001</v>
      </c>
      <c r="X23" s="2">
        <f>VLOOKUP(A23,[1]TDSheet!$A:$P,16,0)</f>
        <v>22.334399999999999</v>
      </c>
      <c r="Z23" s="2">
        <f t="shared" si="8"/>
        <v>50</v>
      </c>
      <c r="AA23" s="2">
        <f t="shared" si="9"/>
        <v>0</v>
      </c>
    </row>
    <row r="24" spans="1:27" ht="11.1" customHeight="1" outlineLevel="3" x14ac:dyDescent="0.2">
      <c r="A24" s="8" t="s">
        <v>35</v>
      </c>
      <c r="B24" s="8" t="str">
        <f>VLOOKUP(A24,[1]TDSheet!$A:$B,2,0)</f>
        <v>кг</v>
      </c>
      <c r="C24" s="25" t="str">
        <f>VLOOKUP(A24,[1]TDSheet!$A:$C,3,0)</f>
        <v>Окт</v>
      </c>
      <c r="D24" s="9">
        <v>986.31100000000004</v>
      </c>
      <c r="E24" s="9">
        <v>137.227</v>
      </c>
      <c r="F24" s="9">
        <v>336.04</v>
      </c>
      <c r="G24" s="9">
        <v>649.43499999999995</v>
      </c>
      <c r="H24" s="26">
        <f>VLOOKUP(A24,[1]TDSheet!$A:$H,8,0)</f>
        <v>1</v>
      </c>
      <c r="K24" s="2">
        <f t="shared" si="4"/>
        <v>336.04</v>
      </c>
      <c r="O24" s="2">
        <f t="shared" si="5"/>
        <v>67.207999999999998</v>
      </c>
      <c r="P24" s="21">
        <v>160</v>
      </c>
      <c r="Q24" s="21"/>
      <c r="R24" s="21"/>
      <c r="T24" s="2">
        <f t="shared" si="6"/>
        <v>12.043729913105581</v>
      </c>
      <c r="U24" s="2">
        <f t="shared" si="7"/>
        <v>9.6630609451255793</v>
      </c>
      <c r="V24" s="2">
        <f>VLOOKUP(A24,[1]TDSheet!$A:$X,24,0)</f>
        <v>82.022999999999996</v>
      </c>
      <c r="W24" s="2">
        <f>VLOOKUP(A24,[1]TDSheet!$A:$Y,25,0)</f>
        <v>74.816800000000001</v>
      </c>
      <c r="X24" s="2">
        <f>VLOOKUP(A24,[1]TDSheet!$A:$P,16,0)</f>
        <v>86.29740000000001</v>
      </c>
      <c r="Z24" s="2">
        <f t="shared" si="8"/>
        <v>160</v>
      </c>
      <c r="AA24" s="2">
        <f t="shared" si="9"/>
        <v>0</v>
      </c>
    </row>
    <row r="25" spans="1:27" ht="11.1" customHeight="1" outlineLevel="3" x14ac:dyDescent="0.2">
      <c r="A25" s="8" t="s">
        <v>36</v>
      </c>
      <c r="B25" s="8" t="str">
        <f>VLOOKUP(A25,[1]TDSheet!$A:$B,2,0)</f>
        <v>кг</v>
      </c>
      <c r="C25" s="8"/>
      <c r="D25" s="9">
        <v>4918.509</v>
      </c>
      <c r="E25" s="9">
        <v>5997.7120000000004</v>
      </c>
      <c r="F25" s="9">
        <v>4016.826</v>
      </c>
      <c r="G25" s="9">
        <v>4155.3130000000001</v>
      </c>
      <c r="H25" s="26">
        <f>VLOOKUP(A25,[1]TDSheet!$A:$H,8,0)</f>
        <v>1</v>
      </c>
      <c r="K25" s="2">
        <f t="shared" si="4"/>
        <v>4016.826</v>
      </c>
      <c r="O25" s="2">
        <f t="shared" si="5"/>
        <v>803.36519999999996</v>
      </c>
      <c r="P25" s="21">
        <v>2600</v>
      </c>
      <c r="Q25" s="21">
        <v>4000</v>
      </c>
      <c r="R25" s="21"/>
      <c r="T25" s="2">
        <f t="shared" si="6"/>
        <v>13.387825362612173</v>
      </c>
      <c r="U25" s="2">
        <f t="shared" si="7"/>
        <v>5.1723836183095813</v>
      </c>
      <c r="V25" s="2">
        <f>VLOOKUP(A25,[1]TDSheet!$A:$X,24,0)</f>
        <v>668.42560000000003</v>
      </c>
      <c r="W25" s="2">
        <f>VLOOKUP(A25,[1]TDSheet!$A:$Y,25,0)</f>
        <v>657.78039999999999</v>
      </c>
      <c r="X25" s="2">
        <f>VLOOKUP(A25,[1]TDSheet!$A:$P,16,0)</f>
        <v>707.36660000000006</v>
      </c>
      <c r="Z25" s="2">
        <f t="shared" si="8"/>
        <v>2600</v>
      </c>
      <c r="AA25" s="2">
        <f t="shared" si="9"/>
        <v>4000</v>
      </c>
    </row>
    <row r="26" spans="1:27" ht="21.95" customHeight="1" outlineLevel="3" x14ac:dyDescent="0.2">
      <c r="A26" s="8" t="s">
        <v>37</v>
      </c>
      <c r="B26" s="8" t="str">
        <f>VLOOKUP(A26,[1]TDSheet!$A:$B,2,0)</f>
        <v>кг</v>
      </c>
      <c r="C26" s="8"/>
      <c r="D26" s="9">
        <v>2640.8989999999999</v>
      </c>
      <c r="E26" s="9">
        <v>2277.94</v>
      </c>
      <c r="F26" s="9">
        <v>2144.895</v>
      </c>
      <c r="G26" s="9">
        <v>2321.9780000000001</v>
      </c>
      <c r="H26" s="26">
        <f>VLOOKUP(A26,[1]TDSheet!$A:$H,8,0)</f>
        <v>1</v>
      </c>
      <c r="K26" s="2">
        <f t="shared" si="4"/>
        <v>2144.895</v>
      </c>
      <c r="O26" s="2">
        <f t="shared" si="5"/>
        <v>428.97899999999998</v>
      </c>
      <c r="P26" s="21">
        <v>2900</v>
      </c>
      <c r="Q26" s="21">
        <v>500</v>
      </c>
      <c r="R26" s="21"/>
      <c r="T26" s="2">
        <f t="shared" si="6"/>
        <v>13.338596994258461</v>
      </c>
      <c r="U26" s="2">
        <f t="shared" si="7"/>
        <v>5.4128010928273884</v>
      </c>
      <c r="V26" s="2">
        <f>VLOOKUP(A26,[1]TDSheet!$A:$X,24,0)</f>
        <v>258.7996</v>
      </c>
      <c r="W26" s="2">
        <f>VLOOKUP(A26,[1]TDSheet!$A:$Y,25,0)</f>
        <v>490.21300000000008</v>
      </c>
      <c r="X26" s="2">
        <f>VLOOKUP(A26,[1]TDSheet!$A:$P,16,0)</f>
        <v>401.48400000000004</v>
      </c>
      <c r="Z26" s="2">
        <f t="shared" si="8"/>
        <v>2900</v>
      </c>
      <c r="AA26" s="2">
        <f t="shared" si="9"/>
        <v>500</v>
      </c>
    </row>
    <row r="27" spans="1:27" ht="21.95" customHeight="1" outlineLevel="3" x14ac:dyDescent="0.2">
      <c r="A27" s="8" t="s">
        <v>38</v>
      </c>
      <c r="B27" s="8" t="str">
        <f>VLOOKUP(A27,[1]TDSheet!$A:$B,2,0)</f>
        <v>кг</v>
      </c>
      <c r="C27" s="25" t="str">
        <f>VLOOKUP(A27,[1]TDSheet!$A:$C,3,0)</f>
        <v>Окт</v>
      </c>
      <c r="D27" s="9">
        <v>1808.441</v>
      </c>
      <c r="E27" s="9">
        <v>1.802</v>
      </c>
      <c r="F27" s="9">
        <v>309.16800000000001</v>
      </c>
      <c r="G27" s="9">
        <v>502.66199999999998</v>
      </c>
      <c r="H27" s="26">
        <f>VLOOKUP(A27,[1]TDSheet!$A:$H,8,0)</f>
        <v>1</v>
      </c>
      <c r="K27" s="2">
        <f t="shared" si="4"/>
        <v>310.03800000000001</v>
      </c>
      <c r="L27" s="2">
        <f>VLOOKUP(A27,[2]TDSheet!$A:$G,7,0)</f>
        <v>-0.87</v>
      </c>
      <c r="O27" s="2">
        <f t="shared" si="5"/>
        <v>62.007600000000004</v>
      </c>
      <c r="P27" s="21">
        <v>240</v>
      </c>
      <c r="Q27" s="21"/>
      <c r="R27" s="21"/>
      <c r="T27" s="2">
        <f t="shared" si="6"/>
        <v>11.976951212432024</v>
      </c>
      <c r="U27" s="2">
        <f t="shared" si="7"/>
        <v>8.1064579180616558</v>
      </c>
      <c r="V27" s="2">
        <f>VLOOKUP(A27,[1]TDSheet!$A:$X,24,0)</f>
        <v>69.597200000000001</v>
      </c>
      <c r="W27" s="2">
        <f>VLOOKUP(A27,[1]TDSheet!$A:$Y,25,0)</f>
        <v>67.339000000000013</v>
      </c>
      <c r="X27" s="2">
        <f>VLOOKUP(A27,[1]TDSheet!$A:$P,16,0)</f>
        <v>81.784999999999997</v>
      </c>
      <c r="Z27" s="2">
        <f t="shared" si="8"/>
        <v>240</v>
      </c>
      <c r="AA27" s="2">
        <f t="shared" si="9"/>
        <v>0</v>
      </c>
    </row>
    <row r="28" spans="1:27" ht="11.1" customHeight="1" outlineLevel="3" x14ac:dyDescent="0.2">
      <c r="A28" s="8" t="s">
        <v>39</v>
      </c>
      <c r="B28" s="8" t="str">
        <f>VLOOKUP(A28,[1]TDSheet!$A:$B,2,0)</f>
        <v>кг</v>
      </c>
      <c r="C28" s="25" t="str">
        <f>VLOOKUP(A28,[1]TDSheet!$A:$C,3,0)</f>
        <v>Окт</v>
      </c>
      <c r="D28" s="9">
        <v>995.97500000000002</v>
      </c>
      <c r="E28" s="9">
        <v>200.661</v>
      </c>
      <c r="F28" s="9">
        <v>351.84899999999999</v>
      </c>
      <c r="G28" s="9">
        <v>687.99800000000005</v>
      </c>
      <c r="H28" s="26">
        <f>VLOOKUP(A28,[1]TDSheet!$A:$H,8,0)</f>
        <v>1</v>
      </c>
      <c r="K28" s="2">
        <f t="shared" si="4"/>
        <v>251.17099999999999</v>
      </c>
      <c r="L28" s="2">
        <f>VLOOKUP(A28,[2]TDSheet!$A:$G,7,0)</f>
        <v>100.678</v>
      </c>
      <c r="O28" s="2">
        <f t="shared" si="5"/>
        <v>50.234200000000001</v>
      </c>
      <c r="P28" s="21"/>
      <c r="Q28" s="21"/>
      <c r="R28" s="21"/>
      <c r="T28" s="2">
        <f t="shared" si="6"/>
        <v>13.695808831433565</v>
      </c>
      <c r="U28" s="2">
        <f t="shared" si="7"/>
        <v>13.695808831433565</v>
      </c>
      <c r="V28" s="2">
        <f>VLOOKUP(A28,[1]TDSheet!$A:$X,24,0)</f>
        <v>44.251199999999997</v>
      </c>
      <c r="W28" s="2">
        <f>VLOOKUP(A28,[1]TDSheet!$A:$Y,25,0)</f>
        <v>51.590400000000002</v>
      </c>
      <c r="X28" s="2">
        <f>VLOOKUP(A28,[1]TDSheet!$A:$P,16,0)</f>
        <v>49.907200000000003</v>
      </c>
      <c r="Z28" s="2">
        <f t="shared" si="8"/>
        <v>0</v>
      </c>
      <c r="AA28" s="2">
        <f t="shared" si="9"/>
        <v>0</v>
      </c>
    </row>
    <row r="29" spans="1:27" ht="11.1" customHeight="1" outlineLevel="3" x14ac:dyDescent="0.2">
      <c r="A29" s="8" t="s">
        <v>40</v>
      </c>
      <c r="B29" s="8" t="str">
        <f>VLOOKUP(A29,[1]TDSheet!$A:$B,2,0)</f>
        <v>кг</v>
      </c>
      <c r="C29" s="25" t="str">
        <f>VLOOKUP(A29,[1]TDSheet!$A:$C,3,0)</f>
        <v>Окт</v>
      </c>
      <c r="D29" s="9">
        <v>1635.837</v>
      </c>
      <c r="E29" s="9"/>
      <c r="F29" s="9">
        <v>260.74400000000003</v>
      </c>
      <c r="G29" s="9">
        <v>1305.5920000000001</v>
      </c>
      <c r="H29" s="26">
        <f>VLOOKUP(A29,[1]TDSheet!$A:$H,8,0)</f>
        <v>1</v>
      </c>
      <c r="K29" s="2">
        <f t="shared" si="4"/>
        <v>260.74400000000003</v>
      </c>
      <c r="O29" s="2">
        <f t="shared" si="5"/>
        <v>52.148800000000008</v>
      </c>
      <c r="P29" s="21"/>
      <c r="Q29" s="21"/>
      <c r="R29" s="21"/>
      <c r="T29" s="2">
        <f t="shared" si="6"/>
        <v>25.035897278556742</v>
      </c>
      <c r="U29" s="2">
        <f t="shared" si="7"/>
        <v>25.035897278556742</v>
      </c>
      <c r="V29" s="2">
        <f>VLOOKUP(A29,[1]TDSheet!$A:$X,24,0)</f>
        <v>51.58359999999999</v>
      </c>
      <c r="W29" s="2">
        <f>VLOOKUP(A29,[1]TDSheet!$A:$Y,25,0)</f>
        <v>55.311</v>
      </c>
      <c r="X29" s="2">
        <f>VLOOKUP(A29,[1]TDSheet!$A:$P,16,0)</f>
        <v>70.832000000000008</v>
      </c>
      <c r="Z29" s="2">
        <f t="shared" si="8"/>
        <v>0</v>
      </c>
      <c r="AA29" s="2">
        <f t="shared" si="9"/>
        <v>0</v>
      </c>
    </row>
    <row r="30" spans="1:27" ht="11.1" customHeight="1" outlineLevel="3" x14ac:dyDescent="0.2">
      <c r="A30" s="8" t="s">
        <v>41</v>
      </c>
      <c r="B30" s="8" t="str">
        <f>VLOOKUP(A30,[1]TDSheet!$A:$B,2,0)</f>
        <v>кг</v>
      </c>
      <c r="C30" s="8"/>
      <c r="D30" s="9">
        <v>154.22499999999999</v>
      </c>
      <c r="E30" s="9">
        <v>988.51300000000003</v>
      </c>
      <c r="F30" s="9">
        <v>583.5</v>
      </c>
      <c r="G30" s="9">
        <v>382.96100000000001</v>
      </c>
      <c r="H30" s="26">
        <f>VLOOKUP(A30,[1]TDSheet!$A:$H,8,0)</f>
        <v>1</v>
      </c>
      <c r="K30" s="2">
        <f t="shared" si="4"/>
        <v>84.226999999999975</v>
      </c>
      <c r="L30" s="2">
        <f>VLOOKUP(A30,[2]TDSheet!$A:$G,7,0)</f>
        <v>499.27300000000002</v>
      </c>
      <c r="O30" s="2">
        <f t="shared" si="5"/>
        <v>16.845399999999994</v>
      </c>
      <c r="P30" s="21"/>
      <c r="Q30" s="21"/>
      <c r="R30" s="21"/>
      <c r="T30" s="2">
        <f t="shared" si="6"/>
        <v>22.733862063233889</v>
      </c>
      <c r="U30" s="2">
        <f t="shared" si="7"/>
        <v>22.733862063233889</v>
      </c>
      <c r="V30" s="2">
        <f>VLOOKUP(A30,[1]TDSheet!$A:$X,24,0)</f>
        <v>51.713200000000008</v>
      </c>
      <c r="W30" s="2">
        <f>VLOOKUP(A30,[1]TDSheet!$A:$Y,25,0)</f>
        <v>12.850800000000003</v>
      </c>
      <c r="X30" s="2">
        <f>VLOOKUP(A30,[1]TDSheet!$A:$P,16,0)</f>
        <v>52.491799999999998</v>
      </c>
      <c r="Z30" s="2">
        <f t="shared" si="8"/>
        <v>0</v>
      </c>
      <c r="AA30" s="2">
        <f t="shared" si="9"/>
        <v>0</v>
      </c>
    </row>
    <row r="31" spans="1:27" ht="11.1" customHeight="1" outlineLevel="3" x14ac:dyDescent="0.2">
      <c r="A31" s="8" t="s">
        <v>42</v>
      </c>
      <c r="B31" s="8" t="str">
        <f>VLOOKUP(A31,[1]TDSheet!$A:$B,2,0)</f>
        <v>кг</v>
      </c>
      <c r="C31" s="8"/>
      <c r="D31" s="9">
        <v>51.274000000000001</v>
      </c>
      <c r="E31" s="9">
        <v>110.52800000000001</v>
      </c>
      <c r="F31" s="9">
        <v>72.975999999999999</v>
      </c>
      <c r="G31" s="9">
        <v>2.64</v>
      </c>
      <c r="H31" s="26">
        <f>VLOOKUP(A31,[1]TDSheet!$A:$H,8,0)</f>
        <v>1</v>
      </c>
      <c r="K31" s="2">
        <f t="shared" si="4"/>
        <v>74.423999999999992</v>
      </c>
      <c r="L31" s="2">
        <f>VLOOKUP(A31,[2]TDSheet!$A:$G,7,0)</f>
        <v>-1.448</v>
      </c>
      <c r="O31" s="2">
        <f t="shared" si="5"/>
        <v>14.884799999999998</v>
      </c>
      <c r="P31" s="21">
        <v>105</v>
      </c>
      <c r="Q31" s="21"/>
      <c r="R31" s="21"/>
      <c r="T31" s="2">
        <f t="shared" si="6"/>
        <v>7.2315382134795234</v>
      </c>
      <c r="U31" s="2">
        <f t="shared" si="7"/>
        <v>0.17736214124475977</v>
      </c>
      <c r="V31" s="2">
        <f>VLOOKUP(A31,[1]TDSheet!$A:$X,24,0)</f>
        <v>6.7336</v>
      </c>
      <c r="W31" s="2">
        <f>VLOOKUP(A31,[1]TDSheet!$A:$Y,25,0)</f>
        <v>10.464000000000002</v>
      </c>
      <c r="X31" s="2">
        <f>VLOOKUP(A31,[1]TDSheet!$A:$P,16,0)</f>
        <v>6.3379999999999992</v>
      </c>
      <c r="Z31" s="2">
        <f t="shared" si="8"/>
        <v>105</v>
      </c>
      <c r="AA31" s="2">
        <f t="shared" si="9"/>
        <v>0</v>
      </c>
    </row>
    <row r="32" spans="1:27" ht="11.1" customHeight="1" outlineLevel="3" x14ac:dyDescent="0.2">
      <c r="A32" s="8" t="s">
        <v>43</v>
      </c>
      <c r="B32" s="8" t="str">
        <f>VLOOKUP(A32,[1]TDSheet!$A:$B,2,0)</f>
        <v>кг</v>
      </c>
      <c r="C32" s="8"/>
      <c r="D32" s="9">
        <v>547.28200000000004</v>
      </c>
      <c r="E32" s="9">
        <v>740.18600000000004</v>
      </c>
      <c r="F32" s="9">
        <v>404.46600000000001</v>
      </c>
      <c r="G32" s="9">
        <v>320.71300000000002</v>
      </c>
      <c r="H32" s="26">
        <f>VLOOKUP(A32,[1]TDSheet!$A:$H,8,0)</f>
        <v>1</v>
      </c>
      <c r="K32" s="2">
        <f t="shared" si="4"/>
        <v>409.83800000000002</v>
      </c>
      <c r="L32" s="2">
        <f>VLOOKUP(A32,[2]TDSheet!$A:$G,7,0)</f>
        <v>-5.3719999999999999</v>
      </c>
      <c r="O32" s="2">
        <f t="shared" si="5"/>
        <v>81.967600000000004</v>
      </c>
      <c r="P32" s="21">
        <v>580</v>
      </c>
      <c r="Q32" s="21"/>
      <c r="R32" s="21"/>
      <c r="T32" s="2">
        <f t="shared" si="6"/>
        <v>10.988646733587416</v>
      </c>
      <c r="U32" s="2">
        <f t="shared" si="7"/>
        <v>3.9126801321497764</v>
      </c>
      <c r="V32" s="2">
        <f>VLOOKUP(A32,[1]TDSheet!$A:$X,24,0)</f>
        <v>76.022400000000005</v>
      </c>
      <c r="W32" s="2">
        <f>VLOOKUP(A32,[1]TDSheet!$A:$Y,25,0)</f>
        <v>77.815999999999988</v>
      </c>
      <c r="X32" s="2">
        <f>VLOOKUP(A32,[1]TDSheet!$A:$P,16,0)</f>
        <v>63.326999999999984</v>
      </c>
      <c r="Z32" s="2">
        <f t="shared" si="8"/>
        <v>580</v>
      </c>
      <c r="AA32" s="2">
        <f t="shared" si="9"/>
        <v>0</v>
      </c>
    </row>
    <row r="33" spans="1:27" ht="11.1" customHeight="1" outlineLevel="3" x14ac:dyDescent="0.2">
      <c r="A33" s="8" t="s">
        <v>44</v>
      </c>
      <c r="B33" s="8" t="str">
        <f>VLOOKUP(A33,[1]TDSheet!$A:$B,2,0)</f>
        <v>кг</v>
      </c>
      <c r="C33" s="8"/>
      <c r="D33" s="9">
        <v>447.77699999999999</v>
      </c>
      <c r="E33" s="9">
        <v>1977.78</v>
      </c>
      <c r="F33" s="9">
        <v>1038.2850000000001</v>
      </c>
      <c r="G33" s="9">
        <v>581.95799999999997</v>
      </c>
      <c r="H33" s="26">
        <f>VLOOKUP(A33,[1]TDSheet!$A:$H,8,0)</f>
        <v>1</v>
      </c>
      <c r="K33" s="2">
        <f t="shared" si="4"/>
        <v>321.4430000000001</v>
      </c>
      <c r="L33" s="2">
        <f>VLOOKUP(A33,[2]TDSheet!$A:$G,7,0)</f>
        <v>716.84199999999998</v>
      </c>
      <c r="O33" s="2">
        <f t="shared" si="5"/>
        <v>64.288600000000017</v>
      </c>
      <c r="P33" s="21">
        <v>190</v>
      </c>
      <c r="Q33" s="21"/>
      <c r="R33" s="21"/>
      <c r="T33" s="2">
        <f t="shared" si="6"/>
        <v>12.007696543399604</v>
      </c>
      <c r="U33" s="2">
        <f t="shared" si="7"/>
        <v>9.0522736534937742</v>
      </c>
      <c r="V33" s="2">
        <f>VLOOKUP(A33,[1]TDSheet!$A:$X,24,0)</f>
        <v>34.443000000000005</v>
      </c>
      <c r="W33" s="2">
        <f>VLOOKUP(A33,[1]TDSheet!$A:$Y,25,0)</f>
        <v>69.534599999999998</v>
      </c>
      <c r="X33" s="2">
        <f>VLOOKUP(A33,[1]TDSheet!$A:$P,16,0)</f>
        <v>77.793000000000006</v>
      </c>
      <c r="Z33" s="2">
        <f t="shared" si="8"/>
        <v>190</v>
      </c>
      <c r="AA33" s="2">
        <f t="shared" si="9"/>
        <v>0</v>
      </c>
    </row>
    <row r="34" spans="1:27" ht="11.1" customHeight="1" outlineLevel="3" x14ac:dyDescent="0.2">
      <c r="A34" s="8" t="s">
        <v>45</v>
      </c>
      <c r="B34" s="8" t="str">
        <f>VLOOKUP(A34,[1]TDSheet!$A:$B,2,0)</f>
        <v>кг</v>
      </c>
      <c r="C34" s="8"/>
      <c r="D34" s="9"/>
      <c r="E34" s="9">
        <v>356.21</v>
      </c>
      <c r="F34" s="9">
        <v>53.902999999999999</v>
      </c>
      <c r="G34" s="9"/>
      <c r="H34" s="26">
        <f>VLOOKUP(A34,[1]TDSheet!$A:$H,8,0)</f>
        <v>1</v>
      </c>
      <c r="K34" s="2">
        <f t="shared" si="4"/>
        <v>-5.4480000000000004</v>
      </c>
      <c r="L34" s="2">
        <f>VLOOKUP(A34,[2]TDSheet!$A:$G,7,0)</f>
        <v>59.350999999999999</v>
      </c>
      <c r="O34" s="2">
        <f t="shared" si="5"/>
        <v>-1.0896000000000001</v>
      </c>
      <c r="P34" s="29">
        <v>50</v>
      </c>
      <c r="Q34" s="29"/>
      <c r="R34" s="21"/>
      <c r="T34" s="2">
        <f t="shared" si="6"/>
        <v>-45.88839941262848</v>
      </c>
      <c r="U34" s="2">
        <f t="shared" si="7"/>
        <v>0</v>
      </c>
      <c r="V34" s="2">
        <f>VLOOKUP(A34,[1]TDSheet!$A:$X,24,0)</f>
        <v>45.642800000000008</v>
      </c>
      <c r="W34" s="2">
        <f>VLOOKUP(A34,[1]TDSheet!$A:$Y,25,0)</f>
        <v>19.942799999999998</v>
      </c>
      <c r="X34" s="2">
        <f>VLOOKUP(A34,[1]TDSheet!$A:$P,16,0)</f>
        <v>-1.3668000000000007</v>
      </c>
      <c r="Z34" s="2">
        <f t="shared" si="8"/>
        <v>50</v>
      </c>
      <c r="AA34" s="2">
        <f t="shared" si="9"/>
        <v>0</v>
      </c>
    </row>
    <row r="35" spans="1:27" ht="11.1" customHeight="1" outlineLevel="3" x14ac:dyDescent="0.2">
      <c r="A35" s="8" t="s">
        <v>46</v>
      </c>
      <c r="B35" s="8" t="str">
        <f>VLOOKUP(A35,[1]TDSheet!$A:$B,2,0)</f>
        <v>кг</v>
      </c>
      <c r="C35" s="8"/>
      <c r="D35" s="9"/>
      <c r="E35" s="9">
        <v>1298.713</v>
      </c>
      <c r="F35" s="9">
        <v>415.35700000000003</v>
      </c>
      <c r="G35" s="9"/>
      <c r="H35" s="26">
        <f>VLOOKUP(A35,[1]TDSheet!$A:$H,8,0)</f>
        <v>0</v>
      </c>
      <c r="K35" s="2">
        <f t="shared" si="4"/>
        <v>415.35700000000003</v>
      </c>
      <c r="O35" s="2">
        <f t="shared" si="5"/>
        <v>83.071400000000011</v>
      </c>
      <c r="P35" s="21"/>
      <c r="Q35" s="21"/>
      <c r="R35" s="21"/>
      <c r="T35" s="2">
        <f t="shared" si="6"/>
        <v>0</v>
      </c>
      <c r="U35" s="2">
        <f t="shared" si="7"/>
        <v>0</v>
      </c>
      <c r="V35" s="2">
        <f>VLOOKUP(A35,[1]TDSheet!$A:$X,24,0)</f>
        <v>0</v>
      </c>
      <c r="W35" s="2">
        <f>VLOOKUP(A35,[1]TDSheet!$A:$Y,25,0)</f>
        <v>0</v>
      </c>
      <c r="X35" s="2">
        <f>VLOOKUP(A35,[1]TDSheet!$A:$P,16,0)</f>
        <v>1.5077999999999974</v>
      </c>
      <c r="Z35" s="2">
        <f t="shared" si="8"/>
        <v>0</v>
      </c>
      <c r="AA35" s="2">
        <f t="shared" si="9"/>
        <v>0</v>
      </c>
    </row>
    <row r="36" spans="1:27" ht="11.1" customHeight="1" outlineLevel="3" x14ac:dyDescent="0.2">
      <c r="A36" s="8" t="s">
        <v>47</v>
      </c>
      <c r="B36" s="8" t="str">
        <f>VLOOKUP(A36,[1]TDSheet!$A:$B,2,0)</f>
        <v>кг</v>
      </c>
      <c r="C36" s="8"/>
      <c r="D36" s="9">
        <v>422.858</v>
      </c>
      <c r="E36" s="9">
        <v>789.82600000000002</v>
      </c>
      <c r="F36" s="9">
        <v>465.46</v>
      </c>
      <c r="G36" s="9">
        <v>656.48800000000006</v>
      </c>
      <c r="H36" s="26">
        <f>VLOOKUP(A36,[1]TDSheet!$A:$H,8,0)</f>
        <v>1</v>
      </c>
      <c r="K36" s="2">
        <f t="shared" si="4"/>
        <v>465.46</v>
      </c>
      <c r="O36" s="2">
        <f t="shared" si="5"/>
        <v>93.091999999999999</v>
      </c>
      <c r="P36" s="21">
        <v>460</v>
      </c>
      <c r="Q36" s="21"/>
      <c r="R36" s="21"/>
      <c r="T36" s="2">
        <f t="shared" si="6"/>
        <v>11.993382890044257</v>
      </c>
      <c r="U36" s="2">
        <f t="shared" si="7"/>
        <v>7.0520345464701588</v>
      </c>
      <c r="V36" s="2">
        <f>VLOOKUP(A36,[1]TDSheet!$A:$X,24,0)</f>
        <v>81.761600000000001</v>
      </c>
      <c r="W36" s="2">
        <f>VLOOKUP(A36,[1]TDSheet!$A:$Y,25,0)</f>
        <v>75.456400000000002</v>
      </c>
      <c r="X36" s="2">
        <f>VLOOKUP(A36,[1]TDSheet!$A:$P,16,0)</f>
        <v>93.721199999999996</v>
      </c>
      <c r="Z36" s="2">
        <f t="shared" si="8"/>
        <v>460</v>
      </c>
      <c r="AA36" s="2">
        <f t="shared" si="9"/>
        <v>0</v>
      </c>
    </row>
    <row r="37" spans="1:27" ht="11.1" customHeight="1" outlineLevel="3" x14ac:dyDescent="0.2">
      <c r="A37" s="8" t="s">
        <v>48</v>
      </c>
      <c r="B37" s="8" t="str">
        <f>VLOOKUP(A37,[1]TDSheet!$A:$B,2,0)</f>
        <v>кг</v>
      </c>
      <c r="C37" s="8"/>
      <c r="D37" s="9">
        <v>69.424999999999997</v>
      </c>
      <c r="E37" s="9">
        <v>583.62699999999995</v>
      </c>
      <c r="F37" s="9">
        <v>7.6509999999999998</v>
      </c>
      <c r="G37" s="9">
        <v>395.31900000000002</v>
      </c>
      <c r="H37" s="26">
        <f>VLOOKUP(A37,[1]TDSheet!$A:$H,8,0)</f>
        <v>1</v>
      </c>
      <c r="K37" s="2">
        <f t="shared" si="4"/>
        <v>8.9009999999999998</v>
      </c>
      <c r="L37" s="2">
        <f>VLOOKUP(A37,[2]TDSheet!$A:$G,7,0)</f>
        <v>-1.25</v>
      </c>
      <c r="O37" s="2">
        <f t="shared" si="5"/>
        <v>1.7802</v>
      </c>
      <c r="P37" s="21"/>
      <c r="Q37" s="21"/>
      <c r="R37" s="21"/>
      <c r="T37" s="2">
        <f t="shared" si="6"/>
        <v>222.06437478934953</v>
      </c>
      <c r="U37" s="2">
        <f t="shared" si="7"/>
        <v>222.06437478934953</v>
      </c>
      <c r="V37" s="2">
        <f>VLOOKUP(A37,[1]TDSheet!$A:$X,24,0)</f>
        <v>40.507600000000004</v>
      </c>
      <c r="W37" s="2">
        <f>VLOOKUP(A37,[1]TDSheet!$A:$Y,25,0)</f>
        <v>12.796999999999992</v>
      </c>
      <c r="X37" s="2">
        <f>VLOOKUP(A37,[1]TDSheet!$A:$P,16,0)</f>
        <v>57.9116</v>
      </c>
      <c r="Z37" s="2">
        <f t="shared" si="8"/>
        <v>0</v>
      </c>
      <c r="AA37" s="2">
        <f t="shared" si="9"/>
        <v>0</v>
      </c>
    </row>
    <row r="38" spans="1:27" ht="11.1" customHeight="1" outlineLevel="3" x14ac:dyDescent="0.2">
      <c r="A38" s="8" t="s">
        <v>49</v>
      </c>
      <c r="B38" s="8" t="str">
        <f>VLOOKUP(A38,[1]TDSheet!$A:$B,2,0)</f>
        <v>кг</v>
      </c>
      <c r="C38" s="8"/>
      <c r="D38" s="9">
        <v>197.18199999999999</v>
      </c>
      <c r="E38" s="9">
        <v>294.44099999999997</v>
      </c>
      <c r="F38" s="9">
        <v>178.20099999999999</v>
      </c>
      <c r="G38" s="9">
        <v>274.79399999999998</v>
      </c>
      <c r="H38" s="26">
        <f>VLOOKUP(A38,[1]TDSheet!$A:$H,8,0)</f>
        <v>1</v>
      </c>
      <c r="K38" s="2">
        <f t="shared" si="4"/>
        <v>178.20099999999999</v>
      </c>
      <c r="O38" s="2">
        <f t="shared" si="5"/>
        <v>35.6402</v>
      </c>
      <c r="P38" s="21">
        <v>155</v>
      </c>
      <c r="Q38" s="21"/>
      <c r="R38" s="21"/>
      <c r="T38" s="2">
        <f t="shared" si="6"/>
        <v>12.059247703436007</v>
      </c>
      <c r="U38" s="2">
        <f t="shared" si="7"/>
        <v>7.7102260930073339</v>
      </c>
      <c r="V38" s="2">
        <f>VLOOKUP(A38,[1]TDSheet!$A:$X,24,0)</f>
        <v>23.383800000000001</v>
      </c>
      <c r="W38" s="2">
        <f>VLOOKUP(A38,[1]TDSheet!$A:$Y,25,0)</f>
        <v>36.304199999999994</v>
      </c>
      <c r="X38" s="2">
        <f>VLOOKUP(A38,[1]TDSheet!$A:$P,16,0)</f>
        <v>38.762</v>
      </c>
      <c r="Z38" s="2">
        <f t="shared" si="8"/>
        <v>155</v>
      </c>
      <c r="AA38" s="2">
        <f t="shared" si="9"/>
        <v>0</v>
      </c>
    </row>
    <row r="39" spans="1:27" ht="11.1" customHeight="1" outlineLevel="3" x14ac:dyDescent="0.2">
      <c r="A39" s="8" t="s">
        <v>50</v>
      </c>
      <c r="B39" s="8" t="str">
        <f>VLOOKUP(A39,[1]TDSheet!$A:$B,2,0)</f>
        <v>кг</v>
      </c>
      <c r="C39" s="8"/>
      <c r="D39" s="9">
        <v>155.73599999999999</v>
      </c>
      <c r="E39" s="9">
        <v>108.849</v>
      </c>
      <c r="F39" s="9">
        <v>147.24199999999999</v>
      </c>
      <c r="G39" s="9">
        <v>112.09699999999999</v>
      </c>
      <c r="H39" s="26">
        <f>VLOOKUP(A39,[1]TDSheet!$A:$H,8,0)</f>
        <v>1</v>
      </c>
      <c r="K39" s="2">
        <f t="shared" si="4"/>
        <v>147.24199999999999</v>
      </c>
      <c r="O39" s="2">
        <f t="shared" si="5"/>
        <v>29.448399999999999</v>
      </c>
      <c r="P39" s="21">
        <v>215</v>
      </c>
      <c r="Q39" s="21"/>
      <c r="R39" s="21"/>
      <c r="T39" s="2">
        <f t="shared" si="6"/>
        <v>11.107462544654378</v>
      </c>
      <c r="U39" s="2">
        <f t="shared" si="7"/>
        <v>3.8065565531573871</v>
      </c>
      <c r="V39" s="2">
        <f>VLOOKUP(A39,[1]TDSheet!$A:$X,24,0)</f>
        <v>16.025399999999998</v>
      </c>
      <c r="W39" s="2">
        <f>VLOOKUP(A39,[1]TDSheet!$A:$Y,25,0)</f>
        <v>35.914200000000008</v>
      </c>
      <c r="X39" s="2">
        <f>VLOOKUP(A39,[1]TDSheet!$A:$P,16,0)</f>
        <v>3.5045999999999999</v>
      </c>
      <c r="Z39" s="2">
        <f t="shared" si="8"/>
        <v>215</v>
      </c>
      <c r="AA39" s="2">
        <f t="shared" si="9"/>
        <v>0</v>
      </c>
    </row>
    <row r="40" spans="1:27" ht="11.1" customHeight="1" outlineLevel="3" x14ac:dyDescent="0.2">
      <c r="A40" s="8" t="s">
        <v>51</v>
      </c>
      <c r="B40" s="8" t="str">
        <f>VLOOKUP(A40,[1]TDSheet!$A:$B,2,0)</f>
        <v>кг</v>
      </c>
      <c r="C40" s="8"/>
      <c r="D40" s="9">
        <v>802.72799999999995</v>
      </c>
      <c r="E40" s="9">
        <v>2361.9520000000002</v>
      </c>
      <c r="F40" s="9">
        <v>1918.576</v>
      </c>
      <c r="G40" s="9">
        <v>164.87100000000001</v>
      </c>
      <c r="H40" s="26">
        <f>VLOOKUP(A40,[1]TDSheet!$A:$H,8,0)</f>
        <v>1</v>
      </c>
      <c r="K40" s="2">
        <f t="shared" si="4"/>
        <v>748.50700000000006</v>
      </c>
      <c r="L40" s="2">
        <f>VLOOKUP(A40,[2]TDSheet!$A:$G,7,0)</f>
        <v>1170.069</v>
      </c>
      <c r="O40" s="2">
        <f t="shared" si="5"/>
        <v>149.70140000000001</v>
      </c>
      <c r="P40" s="21">
        <v>1035</v>
      </c>
      <c r="Q40" s="21"/>
      <c r="R40" s="21"/>
      <c r="T40" s="2">
        <f t="shared" si="6"/>
        <v>8.0150953832095091</v>
      </c>
      <c r="U40" s="2">
        <f t="shared" si="7"/>
        <v>1.101332385669072</v>
      </c>
      <c r="V40" s="2">
        <f>VLOOKUP(A40,[1]TDSheet!$A:$X,24,0)</f>
        <v>21.199000000000002</v>
      </c>
      <c r="W40" s="2">
        <f>VLOOKUP(A40,[1]TDSheet!$A:$Y,25,0)</f>
        <v>155.93039999999996</v>
      </c>
      <c r="X40" s="2">
        <f>VLOOKUP(A40,[1]TDSheet!$A:$P,16,0)</f>
        <v>82.730399999999989</v>
      </c>
      <c r="Z40" s="2">
        <f t="shared" si="8"/>
        <v>1035</v>
      </c>
      <c r="AA40" s="2">
        <f t="shared" si="9"/>
        <v>0</v>
      </c>
    </row>
    <row r="41" spans="1:27" ht="11.1" customHeight="1" outlineLevel="3" x14ac:dyDescent="0.2">
      <c r="A41" s="8" t="s">
        <v>52</v>
      </c>
      <c r="B41" s="8" t="str">
        <f>VLOOKUP(A41,[1]TDSheet!$A:$B,2,0)</f>
        <v>кг</v>
      </c>
      <c r="C41" s="8"/>
      <c r="D41" s="9">
        <v>354.64499999999998</v>
      </c>
      <c r="E41" s="9">
        <v>1110.6400000000001</v>
      </c>
      <c r="F41" s="9">
        <v>588.63900000000001</v>
      </c>
      <c r="G41" s="9">
        <v>710.17</v>
      </c>
      <c r="H41" s="26">
        <f>VLOOKUP(A41,[1]TDSheet!$A:$H,8,0)</f>
        <v>1</v>
      </c>
      <c r="K41" s="2">
        <f t="shared" si="4"/>
        <v>387.85300000000001</v>
      </c>
      <c r="L41" s="2">
        <f>VLOOKUP(A41,[2]TDSheet!$A:$G,7,0)</f>
        <v>200.786</v>
      </c>
      <c r="O41" s="2">
        <f t="shared" si="5"/>
        <v>77.570599999999999</v>
      </c>
      <c r="P41" s="21">
        <v>220</v>
      </c>
      <c r="Q41" s="21"/>
      <c r="R41" s="21"/>
      <c r="T41" s="2">
        <f t="shared" si="6"/>
        <v>11.991269888333981</v>
      </c>
      <c r="U41" s="2">
        <f t="shared" si="7"/>
        <v>9.1551438302655903</v>
      </c>
      <c r="V41" s="2">
        <f>VLOOKUP(A41,[1]TDSheet!$A:$X,24,0)</f>
        <v>76.824600000000004</v>
      </c>
      <c r="W41" s="2">
        <f>VLOOKUP(A41,[1]TDSheet!$A:$Y,25,0)</f>
        <v>81.482799999999997</v>
      </c>
      <c r="X41" s="2">
        <f>VLOOKUP(A41,[1]TDSheet!$A:$P,16,0)</f>
        <v>103.7722</v>
      </c>
      <c r="Z41" s="2">
        <f t="shared" si="8"/>
        <v>220</v>
      </c>
      <c r="AA41" s="2">
        <f t="shared" si="9"/>
        <v>0</v>
      </c>
    </row>
    <row r="42" spans="1:27" ht="11.1" customHeight="1" outlineLevel="3" x14ac:dyDescent="0.2">
      <c r="A42" s="8" t="s">
        <v>53</v>
      </c>
      <c r="B42" s="8" t="str">
        <f>VLOOKUP(A42,[1]TDSheet!$A:$B,2,0)</f>
        <v>кг</v>
      </c>
      <c r="C42" s="8"/>
      <c r="D42" s="9">
        <v>455.53399999999999</v>
      </c>
      <c r="E42" s="9">
        <v>1030.7339999999999</v>
      </c>
      <c r="F42" s="9">
        <v>547.11199999999997</v>
      </c>
      <c r="G42" s="9">
        <v>298.76600000000002</v>
      </c>
      <c r="H42" s="26">
        <f>VLOOKUP(A42,[1]TDSheet!$A:$H,8,0)</f>
        <v>1</v>
      </c>
      <c r="K42" s="2">
        <f t="shared" si="4"/>
        <v>344.42499999999995</v>
      </c>
      <c r="L42" s="2">
        <f>VLOOKUP(A42,[2]TDSheet!$A:$G,7,0)</f>
        <v>202.68700000000001</v>
      </c>
      <c r="O42" s="2">
        <f t="shared" si="5"/>
        <v>68.884999999999991</v>
      </c>
      <c r="P42" s="21">
        <v>460</v>
      </c>
      <c r="Q42" s="21"/>
      <c r="R42" s="21"/>
      <c r="T42" s="2">
        <f t="shared" si="6"/>
        <v>11.01496697394208</v>
      </c>
      <c r="U42" s="2">
        <f t="shared" si="7"/>
        <v>4.3371706467300584</v>
      </c>
      <c r="V42" s="2">
        <f>VLOOKUP(A42,[1]TDSheet!$A:$X,24,0)</f>
        <v>28.755800000000001</v>
      </c>
      <c r="W42" s="2">
        <f>VLOOKUP(A42,[1]TDSheet!$A:$Y,25,0)</f>
        <v>90.206800000000001</v>
      </c>
      <c r="X42" s="2">
        <f>VLOOKUP(A42,[1]TDSheet!$A:$P,16,0)</f>
        <v>35.730200000000011</v>
      </c>
      <c r="Z42" s="2">
        <f t="shared" si="8"/>
        <v>460</v>
      </c>
      <c r="AA42" s="2">
        <f t="shared" si="9"/>
        <v>0</v>
      </c>
    </row>
    <row r="43" spans="1:27" ht="11.1" customHeight="1" outlineLevel="3" x14ac:dyDescent="0.2">
      <c r="A43" s="8" t="s">
        <v>54</v>
      </c>
      <c r="B43" s="24" t="s">
        <v>115</v>
      </c>
      <c r="C43" s="8"/>
      <c r="D43" s="10"/>
      <c r="E43" s="9">
        <v>200.71899999999999</v>
      </c>
      <c r="F43" s="9">
        <v>200.71899999999999</v>
      </c>
      <c r="G43" s="9"/>
      <c r="H43" s="26">
        <v>0</v>
      </c>
      <c r="K43" s="2">
        <f t="shared" si="4"/>
        <v>0</v>
      </c>
      <c r="L43" s="2">
        <f>VLOOKUP(A43,[2]TDSheet!$A:$G,7,0)</f>
        <v>200.71899999999999</v>
      </c>
      <c r="O43" s="2">
        <f t="shared" si="5"/>
        <v>0</v>
      </c>
      <c r="P43" s="21"/>
      <c r="Q43" s="21"/>
      <c r="R43" s="21"/>
      <c r="T43" s="2" t="e">
        <f t="shared" si="6"/>
        <v>#DIV/0!</v>
      </c>
      <c r="U43" s="2" t="e">
        <f t="shared" si="7"/>
        <v>#DIV/0!</v>
      </c>
      <c r="V43" s="2">
        <v>0</v>
      </c>
      <c r="W43" s="2">
        <v>0</v>
      </c>
      <c r="X43" s="2">
        <v>0</v>
      </c>
      <c r="Z43" s="2">
        <f t="shared" si="8"/>
        <v>0</v>
      </c>
      <c r="AA43" s="2">
        <f t="shared" si="9"/>
        <v>0</v>
      </c>
    </row>
    <row r="44" spans="1:27" ht="11.1" customHeight="1" outlineLevel="3" x14ac:dyDescent="0.2">
      <c r="A44" s="8" t="s">
        <v>55</v>
      </c>
      <c r="B44" s="8" t="str">
        <f>VLOOKUP(A44,[1]TDSheet!$A:$B,2,0)</f>
        <v>кг</v>
      </c>
      <c r="C44" s="8"/>
      <c r="D44" s="10">
        <v>-6.54</v>
      </c>
      <c r="E44" s="9">
        <v>58.045999999999999</v>
      </c>
      <c r="F44" s="9">
        <v>51.506</v>
      </c>
      <c r="G44" s="9"/>
      <c r="H44" s="26">
        <f>VLOOKUP(A44,[1]TDSheet!$A:$H,8,0)</f>
        <v>1</v>
      </c>
      <c r="K44" s="2">
        <f t="shared" si="4"/>
        <v>0</v>
      </c>
      <c r="L44" s="2">
        <f>VLOOKUP(A44,[2]TDSheet!$A:$G,7,0)</f>
        <v>51.506</v>
      </c>
      <c r="O44" s="2">
        <f t="shared" si="5"/>
        <v>0</v>
      </c>
      <c r="P44" s="29">
        <v>35</v>
      </c>
      <c r="Q44" s="29"/>
      <c r="R44" s="21"/>
      <c r="T44" s="2" t="e">
        <f t="shared" si="6"/>
        <v>#DIV/0!</v>
      </c>
      <c r="U44" s="2" t="e">
        <f t="shared" si="7"/>
        <v>#DIV/0!</v>
      </c>
      <c r="V44" s="2">
        <f>VLOOKUP(A44,[1]TDSheet!$A:$X,24,0)</f>
        <v>4.7732000000000001</v>
      </c>
      <c r="W44" s="2">
        <f>VLOOKUP(A44,[1]TDSheet!$A:$Y,25,0)</f>
        <v>0</v>
      </c>
      <c r="X44" s="2">
        <f>VLOOKUP(A44,[1]TDSheet!$A:$P,16,0)</f>
        <v>6.9426000000000005</v>
      </c>
      <c r="Z44" s="2">
        <f t="shared" si="8"/>
        <v>35</v>
      </c>
      <c r="AA44" s="2">
        <f t="shared" si="9"/>
        <v>0</v>
      </c>
    </row>
    <row r="45" spans="1:27" ht="21.95" customHeight="1" outlineLevel="3" x14ac:dyDescent="0.2">
      <c r="A45" s="8" t="s">
        <v>80</v>
      </c>
      <c r="B45" s="8" t="str">
        <f>VLOOKUP(A45,[1]TDSheet!$A:$B,2,0)</f>
        <v>шт</v>
      </c>
      <c r="C45" s="25" t="str">
        <f>VLOOKUP(A45,[1]TDSheet!$A:$C,3,0)</f>
        <v>Окт</v>
      </c>
      <c r="D45" s="9">
        <v>1309</v>
      </c>
      <c r="E45" s="9">
        <v>168</v>
      </c>
      <c r="F45" s="9">
        <v>69</v>
      </c>
      <c r="G45" s="9">
        <v>40</v>
      </c>
      <c r="H45" s="26">
        <f>VLOOKUP(A45,[1]TDSheet!$A:$H,8,0)</f>
        <v>0.4</v>
      </c>
      <c r="K45" s="2">
        <f t="shared" si="4"/>
        <v>69</v>
      </c>
      <c r="O45" s="2">
        <f t="shared" si="5"/>
        <v>13.8</v>
      </c>
      <c r="P45" s="21">
        <v>100</v>
      </c>
      <c r="Q45" s="21"/>
      <c r="R45" s="21"/>
      <c r="T45" s="2">
        <f t="shared" si="6"/>
        <v>10.144927536231883</v>
      </c>
      <c r="U45" s="2">
        <f t="shared" si="7"/>
        <v>2.8985507246376812</v>
      </c>
      <c r="V45" s="2">
        <f>VLOOKUP(A45,[1]TDSheet!$A:$X,24,0)</f>
        <v>106.8</v>
      </c>
      <c r="W45" s="2">
        <f>VLOOKUP(A45,[1]TDSheet!$A:$Y,25,0)</f>
        <v>118.6</v>
      </c>
      <c r="X45" s="2">
        <f>VLOOKUP(A45,[1]TDSheet!$A:$P,16,0)</f>
        <v>89</v>
      </c>
      <c r="Z45" s="2">
        <f t="shared" si="8"/>
        <v>40</v>
      </c>
      <c r="AA45" s="2">
        <f t="shared" si="9"/>
        <v>0</v>
      </c>
    </row>
    <row r="46" spans="1:27" ht="11.1" customHeight="1" outlineLevel="3" x14ac:dyDescent="0.2">
      <c r="A46" s="8" t="s">
        <v>56</v>
      </c>
      <c r="B46" s="8" t="str">
        <f>VLOOKUP(A46,[1]TDSheet!$A:$B,2,0)</f>
        <v>кг</v>
      </c>
      <c r="C46" s="8"/>
      <c r="D46" s="9">
        <v>202.72</v>
      </c>
      <c r="E46" s="9">
        <v>206.732</v>
      </c>
      <c r="F46" s="9">
        <v>235.952</v>
      </c>
      <c r="G46" s="9">
        <v>71.054000000000002</v>
      </c>
      <c r="H46" s="26">
        <f>VLOOKUP(A46,[1]TDSheet!$A:$H,8,0)</f>
        <v>1</v>
      </c>
      <c r="K46" s="2">
        <f t="shared" si="4"/>
        <v>235.952</v>
      </c>
      <c r="O46" s="2">
        <f t="shared" si="5"/>
        <v>47.190399999999997</v>
      </c>
      <c r="P46" s="21">
        <v>355</v>
      </c>
      <c r="Q46" s="21"/>
      <c r="R46" s="21"/>
      <c r="T46" s="2">
        <f t="shared" si="6"/>
        <v>9.0284040821862082</v>
      </c>
      <c r="U46" s="2">
        <f t="shared" si="7"/>
        <v>1.5056875974774533</v>
      </c>
      <c r="V46" s="2">
        <f>VLOOKUP(A46,[1]TDSheet!$A:$X,24,0)</f>
        <v>22.026600000000002</v>
      </c>
      <c r="W46" s="2">
        <f>VLOOKUP(A46,[1]TDSheet!$A:$Y,25,0)</f>
        <v>41.422399999999996</v>
      </c>
      <c r="X46" s="2">
        <f>VLOOKUP(A46,[1]TDSheet!$A:$P,16,0)</f>
        <v>25.790199999999999</v>
      </c>
      <c r="Z46" s="2">
        <f t="shared" si="8"/>
        <v>355</v>
      </c>
      <c r="AA46" s="2">
        <f t="shared" si="9"/>
        <v>0</v>
      </c>
    </row>
    <row r="47" spans="1:27" ht="11.1" customHeight="1" outlineLevel="3" x14ac:dyDescent="0.2">
      <c r="A47" s="8" t="s">
        <v>81</v>
      </c>
      <c r="B47" s="8" t="str">
        <f>VLOOKUP(A47,[1]TDSheet!$A:$B,2,0)</f>
        <v>шт</v>
      </c>
      <c r="C47" s="25" t="str">
        <f>VLOOKUP(A47,[1]TDSheet!$A:$C,3,0)</f>
        <v>Окт</v>
      </c>
      <c r="D47" s="9"/>
      <c r="E47" s="9">
        <v>216</v>
      </c>
      <c r="F47" s="9">
        <v>-31</v>
      </c>
      <c r="G47" s="9"/>
      <c r="H47" s="26">
        <f>VLOOKUP(A47,[1]TDSheet!$A:$H,8,0)</f>
        <v>0.4</v>
      </c>
      <c r="K47" s="2">
        <f t="shared" si="4"/>
        <v>-127</v>
      </c>
      <c r="L47" s="2">
        <f>VLOOKUP(A47,[2]TDSheet!$A:$G,7,0)</f>
        <v>96</v>
      </c>
      <c r="O47" s="2">
        <f t="shared" si="5"/>
        <v>-25.4</v>
      </c>
      <c r="P47" s="29">
        <v>50</v>
      </c>
      <c r="Q47" s="29"/>
      <c r="R47" s="21"/>
      <c r="T47" s="2">
        <f t="shared" si="6"/>
        <v>-1.9685039370078741</v>
      </c>
      <c r="U47" s="2">
        <f t="shared" si="7"/>
        <v>0</v>
      </c>
      <c r="V47" s="2">
        <f>VLOOKUP(A47,[1]TDSheet!$A:$X,24,0)</f>
        <v>524.4</v>
      </c>
      <c r="W47" s="2">
        <f>VLOOKUP(A47,[1]TDSheet!$A:$Y,25,0)</f>
        <v>135</v>
      </c>
      <c r="X47" s="2">
        <f>VLOOKUP(A47,[1]TDSheet!$A:$P,16,0)</f>
        <v>-5.6</v>
      </c>
      <c r="Z47" s="2">
        <f t="shared" si="8"/>
        <v>20</v>
      </c>
      <c r="AA47" s="2">
        <f t="shared" si="9"/>
        <v>0</v>
      </c>
    </row>
    <row r="48" spans="1:27" ht="11.1" customHeight="1" outlineLevel="3" x14ac:dyDescent="0.2">
      <c r="A48" s="8" t="s">
        <v>82</v>
      </c>
      <c r="B48" s="8" t="str">
        <f>VLOOKUP(A48,[1]TDSheet!$A:$B,2,0)</f>
        <v>шт</v>
      </c>
      <c r="C48" s="25" t="str">
        <f>VLOOKUP(A48,[1]TDSheet!$A:$C,3,0)</f>
        <v>Окт</v>
      </c>
      <c r="D48" s="9">
        <v>444</v>
      </c>
      <c r="E48" s="9">
        <v>1228</v>
      </c>
      <c r="F48" s="9">
        <v>230</v>
      </c>
      <c r="G48" s="9">
        <v>833</v>
      </c>
      <c r="H48" s="26">
        <f>VLOOKUP(A48,[1]TDSheet!$A:$H,8,0)</f>
        <v>0.4</v>
      </c>
      <c r="K48" s="2">
        <f t="shared" si="4"/>
        <v>230</v>
      </c>
      <c r="O48" s="2">
        <f t="shared" si="5"/>
        <v>46</v>
      </c>
      <c r="P48" s="21"/>
      <c r="Q48" s="21"/>
      <c r="R48" s="21"/>
      <c r="T48" s="2">
        <f t="shared" si="6"/>
        <v>18.108695652173914</v>
      </c>
      <c r="U48" s="2">
        <f t="shared" si="7"/>
        <v>18.108695652173914</v>
      </c>
      <c r="V48" s="2">
        <f>VLOOKUP(A48,[1]TDSheet!$A:$X,24,0)</f>
        <v>484.2</v>
      </c>
      <c r="W48" s="2">
        <f>VLOOKUP(A48,[1]TDSheet!$A:$Y,25,0)</f>
        <v>159.4</v>
      </c>
      <c r="X48" s="2">
        <f>VLOOKUP(A48,[1]TDSheet!$A:$P,16,0)</f>
        <v>124.4</v>
      </c>
      <c r="Z48" s="2">
        <f t="shared" si="8"/>
        <v>0</v>
      </c>
      <c r="AA48" s="2">
        <f t="shared" si="9"/>
        <v>0</v>
      </c>
    </row>
    <row r="49" spans="1:27" ht="11.1" customHeight="1" outlineLevel="3" x14ac:dyDescent="0.2">
      <c r="A49" s="8" t="s">
        <v>83</v>
      </c>
      <c r="B49" s="8" t="str">
        <f>VLOOKUP(A49,[1]TDSheet!$A:$B,2,0)</f>
        <v>шт</v>
      </c>
      <c r="C49" s="25" t="str">
        <f>VLOOKUP(A49,[1]TDSheet!$A:$C,3,0)</f>
        <v>Окт</v>
      </c>
      <c r="D49" s="9">
        <v>202</v>
      </c>
      <c r="E49" s="9">
        <v>571</v>
      </c>
      <c r="F49" s="9">
        <v>431</v>
      </c>
      <c r="G49" s="9">
        <v>307</v>
      </c>
      <c r="H49" s="26">
        <f>VLOOKUP(A49,[1]TDSheet!$A:$H,8,0)</f>
        <v>0.4</v>
      </c>
      <c r="K49" s="2">
        <f t="shared" si="4"/>
        <v>335</v>
      </c>
      <c r="L49" s="2">
        <f>VLOOKUP(A49,[2]TDSheet!$A:$G,7,0)</f>
        <v>96</v>
      </c>
      <c r="O49" s="2">
        <f t="shared" si="5"/>
        <v>67</v>
      </c>
      <c r="P49" s="21">
        <v>500</v>
      </c>
      <c r="Q49" s="21"/>
      <c r="R49" s="21"/>
      <c r="T49" s="2">
        <f t="shared" si="6"/>
        <v>12.044776119402986</v>
      </c>
      <c r="U49" s="2">
        <f t="shared" si="7"/>
        <v>4.5820895522388057</v>
      </c>
      <c r="V49" s="2">
        <f>VLOOKUP(A49,[1]TDSheet!$A:$X,24,0)</f>
        <v>75</v>
      </c>
      <c r="W49" s="2">
        <f>VLOOKUP(A49,[1]TDSheet!$A:$Y,25,0)</f>
        <v>53.6</v>
      </c>
      <c r="X49" s="2">
        <f>VLOOKUP(A49,[1]TDSheet!$A:$P,16,0)</f>
        <v>56.6</v>
      </c>
      <c r="Z49" s="2">
        <f t="shared" si="8"/>
        <v>200</v>
      </c>
      <c r="AA49" s="2">
        <f t="shared" si="9"/>
        <v>0</v>
      </c>
    </row>
    <row r="50" spans="1:27" ht="11.1" customHeight="1" outlineLevel="3" x14ac:dyDescent="0.2">
      <c r="A50" s="8" t="s">
        <v>13</v>
      </c>
      <c r="B50" s="8" t="str">
        <f>VLOOKUP(A50,[1]TDSheet!$A:$B,2,0)</f>
        <v>кг</v>
      </c>
      <c r="C50" s="25" t="str">
        <f>VLOOKUP(A50,[1]TDSheet!$A:$C,3,0)</f>
        <v>Окт</v>
      </c>
      <c r="D50" s="9">
        <v>204.1</v>
      </c>
      <c r="E50" s="9">
        <v>55.838000000000001</v>
      </c>
      <c r="F50" s="9">
        <v>26.936</v>
      </c>
      <c r="G50" s="9">
        <v>103</v>
      </c>
      <c r="H50" s="26">
        <f>VLOOKUP(A50,[1]TDSheet!$A:$H,8,0)</f>
        <v>1</v>
      </c>
      <c r="K50" s="2">
        <f t="shared" si="4"/>
        <v>26.936</v>
      </c>
      <c r="O50" s="2">
        <f t="shared" si="5"/>
        <v>5.3872</v>
      </c>
      <c r="P50" s="21"/>
      <c r="Q50" s="21"/>
      <c r="R50" s="21"/>
      <c r="T50" s="2">
        <f t="shared" si="6"/>
        <v>19.119394119394119</v>
      </c>
      <c r="U50" s="2">
        <f t="shared" si="7"/>
        <v>19.119394119394119</v>
      </c>
      <c r="V50" s="2">
        <f>VLOOKUP(A50,[1]TDSheet!$A:$X,24,0)</f>
        <v>13.205000000000002</v>
      </c>
      <c r="W50" s="2">
        <f>VLOOKUP(A50,[1]TDSheet!$A:$Y,25,0)</f>
        <v>6.9605999999999995</v>
      </c>
      <c r="X50" s="2">
        <f>VLOOKUP(A50,[1]TDSheet!$A:$P,16,0)</f>
        <v>0</v>
      </c>
      <c r="Y50" s="27" t="str">
        <f>VLOOKUP(A50,[1]TDSheet!$A:$Z,26,0)</f>
        <v>акция/вывод</v>
      </c>
      <c r="Z50" s="2">
        <f t="shared" si="8"/>
        <v>0</v>
      </c>
      <c r="AA50" s="2">
        <f t="shared" si="9"/>
        <v>0</v>
      </c>
    </row>
    <row r="51" spans="1:27" ht="21.95" customHeight="1" outlineLevel="3" x14ac:dyDescent="0.2">
      <c r="A51" s="8" t="s">
        <v>14</v>
      </c>
      <c r="B51" s="8" t="str">
        <f>VLOOKUP(A51,[1]TDSheet!$A:$B,2,0)</f>
        <v>кг</v>
      </c>
      <c r="C51" s="25" t="str">
        <f>VLOOKUP(A51,[1]TDSheet!$A:$C,3,0)</f>
        <v>Окт</v>
      </c>
      <c r="D51" s="9">
        <v>151.69499999999999</v>
      </c>
      <c r="E51" s="9">
        <v>97.546000000000006</v>
      </c>
      <c r="F51" s="9">
        <v>92.361000000000004</v>
      </c>
      <c r="G51" s="9">
        <v>146.02500000000001</v>
      </c>
      <c r="H51" s="26">
        <f>VLOOKUP(A51,[1]TDSheet!$A:$H,8,0)</f>
        <v>1</v>
      </c>
      <c r="K51" s="2">
        <f t="shared" si="4"/>
        <v>92.361000000000004</v>
      </c>
      <c r="O51" s="2">
        <f t="shared" si="5"/>
        <v>18.472200000000001</v>
      </c>
      <c r="P51" s="21">
        <v>75</v>
      </c>
      <c r="Q51" s="21"/>
      <c r="R51" s="21"/>
      <c r="T51" s="2">
        <f t="shared" si="6"/>
        <v>11.965277552213596</v>
      </c>
      <c r="U51" s="2">
        <f t="shared" si="7"/>
        <v>7.9051222918764417</v>
      </c>
      <c r="V51" s="2">
        <f>VLOOKUP(A51,[1]TDSheet!$A:$X,24,0)</f>
        <v>18.810200000000002</v>
      </c>
      <c r="W51" s="2">
        <f>VLOOKUP(A51,[1]TDSheet!$A:$Y,25,0)</f>
        <v>27.720600000000001</v>
      </c>
      <c r="X51" s="2">
        <f>VLOOKUP(A51,[1]TDSheet!$A:$P,16,0)</f>
        <v>6.194</v>
      </c>
      <c r="Z51" s="2">
        <f t="shared" si="8"/>
        <v>75</v>
      </c>
      <c r="AA51" s="2">
        <f t="shared" si="9"/>
        <v>0</v>
      </c>
    </row>
    <row r="52" spans="1:27" ht="11.1" customHeight="1" outlineLevel="3" x14ac:dyDescent="0.2">
      <c r="A52" s="8" t="s">
        <v>15</v>
      </c>
      <c r="B52" s="8" t="str">
        <f>VLOOKUP(A52,[1]TDSheet!$A:$B,2,0)</f>
        <v>кг</v>
      </c>
      <c r="C52" s="25" t="str">
        <f>VLOOKUP(A52,[1]TDSheet!$A:$C,3,0)</f>
        <v>Окт</v>
      </c>
      <c r="D52" s="10">
        <v>310.83999999999997</v>
      </c>
      <c r="E52" s="9">
        <v>81.453999999999994</v>
      </c>
      <c r="F52" s="9">
        <v>5.3840000000000003</v>
      </c>
      <c r="G52" s="9">
        <v>77.42</v>
      </c>
      <c r="H52" s="26">
        <f>VLOOKUP(A52,[1]TDSheet!$A:$H,8,0)</f>
        <v>1</v>
      </c>
      <c r="K52" s="2">
        <f t="shared" si="4"/>
        <v>5.3840000000000003</v>
      </c>
      <c r="O52" s="2">
        <f t="shared" si="5"/>
        <v>1.0768</v>
      </c>
      <c r="P52" s="21"/>
      <c r="Q52" s="21"/>
      <c r="R52" s="21"/>
      <c r="T52" s="2">
        <f t="shared" si="6"/>
        <v>71.89821693907875</v>
      </c>
      <c r="U52" s="2">
        <f t="shared" si="7"/>
        <v>71.89821693907875</v>
      </c>
      <c r="V52" s="2">
        <f>VLOOKUP(A52,[1]TDSheet!$A:$X,24,0)</f>
        <v>17.827400000000001</v>
      </c>
      <c r="W52" s="2">
        <f>VLOOKUP(A52,[1]TDSheet!$A:$Y,25,0)</f>
        <v>15.343999999999999</v>
      </c>
      <c r="X52" s="2">
        <f>VLOOKUP(A52,[1]TDSheet!$A:$P,16,0)</f>
        <v>22.401199999999999</v>
      </c>
      <c r="Z52" s="2">
        <f t="shared" si="8"/>
        <v>0</v>
      </c>
      <c r="AA52" s="2">
        <f t="shared" si="9"/>
        <v>0</v>
      </c>
    </row>
    <row r="53" spans="1:27" ht="11.1" customHeight="1" outlineLevel="3" x14ac:dyDescent="0.2">
      <c r="A53" s="8" t="s">
        <v>57</v>
      </c>
      <c r="B53" s="8" t="str">
        <f>VLOOKUP(A53,[1]TDSheet!$A:$B,2,0)</f>
        <v>кг</v>
      </c>
      <c r="C53" s="8"/>
      <c r="D53" s="9">
        <v>317.86799999999999</v>
      </c>
      <c r="E53" s="9"/>
      <c r="F53" s="9">
        <v>56.957000000000001</v>
      </c>
      <c r="G53" s="9">
        <v>249.965</v>
      </c>
      <c r="H53" s="26">
        <f>VLOOKUP(A53,[1]TDSheet!$A:$H,8,0)</f>
        <v>1</v>
      </c>
      <c r="K53" s="2">
        <f t="shared" si="4"/>
        <v>56.957000000000001</v>
      </c>
      <c r="O53" s="2">
        <f t="shared" si="5"/>
        <v>11.391400000000001</v>
      </c>
      <c r="P53" s="21"/>
      <c r="Q53" s="21"/>
      <c r="R53" s="21"/>
      <c r="T53" s="2">
        <f t="shared" si="6"/>
        <v>21.94330810962656</v>
      </c>
      <c r="U53" s="2">
        <f t="shared" si="7"/>
        <v>21.94330810962656</v>
      </c>
      <c r="V53" s="2">
        <f>VLOOKUP(A53,[1]TDSheet!$A:$X,24,0)</f>
        <v>8.1086000000000009</v>
      </c>
      <c r="W53" s="2">
        <f>VLOOKUP(A53,[1]TDSheet!$A:$Y,25,0)</f>
        <v>6.6012000000000004</v>
      </c>
      <c r="X53" s="2">
        <f>VLOOKUP(A53,[1]TDSheet!$A:$P,16,0)</f>
        <v>19.458400000000001</v>
      </c>
      <c r="Z53" s="2">
        <f t="shared" si="8"/>
        <v>0</v>
      </c>
      <c r="AA53" s="2">
        <f t="shared" si="9"/>
        <v>0</v>
      </c>
    </row>
    <row r="54" spans="1:27" ht="11.1" customHeight="1" outlineLevel="3" x14ac:dyDescent="0.2">
      <c r="A54" s="8" t="s">
        <v>58</v>
      </c>
      <c r="B54" s="8" t="str">
        <f>VLOOKUP(A54,[1]TDSheet!$A:$B,2,0)</f>
        <v>кг</v>
      </c>
      <c r="C54" s="8"/>
      <c r="D54" s="9">
        <v>52.984000000000002</v>
      </c>
      <c r="E54" s="9">
        <v>359.06200000000001</v>
      </c>
      <c r="F54" s="9">
        <v>101.633</v>
      </c>
      <c r="G54" s="9"/>
      <c r="H54" s="26">
        <f>VLOOKUP(A54,[1]TDSheet!$A:$H,8,0)</f>
        <v>1</v>
      </c>
      <c r="K54" s="2">
        <f t="shared" si="4"/>
        <v>103.845</v>
      </c>
      <c r="L54" s="2">
        <f>VLOOKUP(A54,[2]TDSheet!$A:$G,7,0)</f>
        <v>-2.2120000000000002</v>
      </c>
      <c r="O54" s="2">
        <f t="shared" si="5"/>
        <v>20.768999999999998</v>
      </c>
      <c r="P54" s="21">
        <v>145</v>
      </c>
      <c r="Q54" s="21"/>
      <c r="R54" s="21"/>
      <c r="T54" s="2">
        <f t="shared" si="6"/>
        <v>6.981559054359864</v>
      </c>
      <c r="U54" s="2">
        <f t="shared" si="7"/>
        <v>0</v>
      </c>
      <c r="V54" s="2">
        <f>VLOOKUP(A54,[1]TDSheet!$A:$X,24,0)</f>
        <v>6.1908000000000012</v>
      </c>
      <c r="W54" s="2">
        <f>VLOOKUP(A54,[1]TDSheet!$A:$Y,25,0)</f>
        <v>13.185799999999995</v>
      </c>
      <c r="X54" s="2">
        <f>VLOOKUP(A54,[1]TDSheet!$A:$P,16,0)</f>
        <v>0.29719999999999802</v>
      </c>
      <c r="Z54" s="2">
        <f t="shared" si="8"/>
        <v>145</v>
      </c>
      <c r="AA54" s="2">
        <f t="shared" si="9"/>
        <v>0</v>
      </c>
    </row>
    <row r="55" spans="1:27" ht="21.95" customHeight="1" outlineLevel="3" x14ac:dyDescent="0.2">
      <c r="A55" s="8" t="s">
        <v>59</v>
      </c>
      <c r="B55" s="8" t="str">
        <f>VLOOKUP(A55,[1]TDSheet!$A:$B,2,0)</f>
        <v>кг</v>
      </c>
      <c r="C55" s="8"/>
      <c r="D55" s="9">
        <v>123.398</v>
      </c>
      <c r="E55" s="9">
        <v>434.85399999999998</v>
      </c>
      <c r="F55" s="9">
        <v>205.09200000000001</v>
      </c>
      <c r="G55" s="9">
        <v>25.638999999999999</v>
      </c>
      <c r="H55" s="26">
        <f>VLOOKUP(A55,[1]TDSheet!$A:$H,8,0)</f>
        <v>1</v>
      </c>
      <c r="K55" s="2">
        <f t="shared" si="4"/>
        <v>206.58</v>
      </c>
      <c r="L55" s="2">
        <f>VLOOKUP(A55,[2]TDSheet!$A:$G,7,0)</f>
        <v>-1.488</v>
      </c>
      <c r="O55" s="2">
        <f t="shared" si="5"/>
        <v>41.316000000000003</v>
      </c>
      <c r="P55" s="21">
        <v>305</v>
      </c>
      <c r="Q55" s="21"/>
      <c r="R55" s="21"/>
      <c r="T55" s="2">
        <f t="shared" si="6"/>
        <v>8.0026866105140861</v>
      </c>
      <c r="U55" s="2">
        <f t="shared" si="7"/>
        <v>0.6205586213573433</v>
      </c>
      <c r="V55" s="2">
        <f>VLOOKUP(A55,[1]TDSheet!$A:$X,24,0)</f>
        <v>29.400800000000004</v>
      </c>
      <c r="W55" s="2">
        <f>VLOOKUP(A55,[1]TDSheet!$A:$Y,25,0)</f>
        <v>29.06539999999999</v>
      </c>
      <c r="X55" s="2">
        <f>VLOOKUP(A55,[1]TDSheet!$A:$P,16,0)</f>
        <v>19.453999999999997</v>
      </c>
      <c r="Z55" s="2">
        <f t="shared" si="8"/>
        <v>305</v>
      </c>
      <c r="AA55" s="2">
        <f t="shared" si="9"/>
        <v>0</v>
      </c>
    </row>
    <row r="56" spans="1:27" ht="21.95" customHeight="1" outlineLevel="3" x14ac:dyDescent="0.2">
      <c r="A56" s="8" t="s">
        <v>60</v>
      </c>
      <c r="B56" s="8" t="str">
        <f>VLOOKUP(A56,[1]TDSheet!$A:$B,2,0)</f>
        <v>кг</v>
      </c>
      <c r="C56" s="8"/>
      <c r="D56" s="9">
        <v>508.74700000000001</v>
      </c>
      <c r="E56" s="9">
        <v>1357.001</v>
      </c>
      <c r="F56" s="9">
        <v>646.12</v>
      </c>
      <c r="G56" s="9"/>
      <c r="H56" s="26">
        <f>VLOOKUP(A56,[1]TDSheet!$A:$H,8,0)</f>
        <v>1</v>
      </c>
      <c r="K56" s="2">
        <f t="shared" si="4"/>
        <v>138.58699999999999</v>
      </c>
      <c r="L56" s="2">
        <f>VLOOKUP(A56,[2]TDSheet!$A:$G,7,0)</f>
        <v>507.53300000000002</v>
      </c>
      <c r="O56" s="2">
        <f t="shared" si="5"/>
        <v>27.717399999999998</v>
      </c>
      <c r="P56" s="21">
        <v>195</v>
      </c>
      <c r="Q56" s="21"/>
      <c r="R56" s="21"/>
      <c r="T56" s="2">
        <f t="shared" si="6"/>
        <v>7.0352919104966558</v>
      </c>
      <c r="U56" s="2">
        <f t="shared" si="7"/>
        <v>0</v>
      </c>
      <c r="V56" s="2">
        <f>VLOOKUP(A56,[1]TDSheet!$A:$X,24,0)</f>
        <v>152.16820000000001</v>
      </c>
      <c r="W56" s="2">
        <f>VLOOKUP(A56,[1]TDSheet!$A:$Y,25,0)</f>
        <v>130.63939999999994</v>
      </c>
      <c r="X56" s="2">
        <f>VLOOKUP(A56,[1]TDSheet!$A:$P,16,0)</f>
        <v>209.86859999999996</v>
      </c>
      <c r="Z56" s="2">
        <f t="shared" si="8"/>
        <v>195</v>
      </c>
      <c r="AA56" s="2">
        <f t="shared" si="9"/>
        <v>0</v>
      </c>
    </row>
    <row r="57" spans="1:27" ht="21.95" customHeight="1" outlineLevel="3" x14ac:dyDescent="0.2">
      <c r="A57" s="8" t="s">
        <v>84</v>
      </c>
      <c r="B57" s="8" t="str">
        <f>VLOOKUP(A57,[1]TDSheet!$A:$B,2,0)</f>
        <v>шт</v>
      </c>
      <c r="C57" s="25" t="str">
        <f>VLOOKUP(A57,[1]TDSheet!$A:$C,3,0)</f>
        <v>Окт</v>
      </c>
      <c r="D57" s="9">
        <v>837</v>
      </c>
      <c r="E57" s="9">
        <v>657</v>
      </c>
      <c r="F57" s="9">
        <v>260</v>
      </c>
      <c r="G57" s="9">
        <v>243</v>
      </c>
      <c r="H57" s="26">
        <f>VLOOKUP(A57,[1]TDSheet!$A:$H,8,0)</f>
        <v>0.4</v>
      </c>
      <c r="K57" s="2">
        <f t="shared" si="4"/>
        <v>164</v>
      </c>
      <c r="L57" s="2">
        <f>VLOOKUP(A57,[2]TDSheet!$A:$G,7,0)</f>
        <v>96</v>
      </c>
      <c r="O57" s="2">
        <f t="shared" si="5"/>
        <v>32.799999999999997</v>
      </c>
      <c r="P57" s="21">
        <v>150</v>
      </c>
      <c r="Q57" s="21"/>
      <c r="R57" s="21"/>
      <c r="T57" s="2">
        <f t="shared" si="6"/>
        <v>11.981707317073171</v>
      </c>
      <c r="U57" s="2">
        <f t="shared" si="7"/>
        <v>7.4085365853658542</v>
      </c>
      <c r="V57" s="2">
        <f>VLOOKUP(A57,[1]TDSheet!$A:$X,24,0)</f>
        <v>74</v>
      </c>
      <c r="W57" s="2">
        <f>VLOOKUP(A57,[1]TDSheet!$A:$Y,25,0)</f>
        <v>119.6</v>
      </c>
      <c r="X57" s="2">
        <f>VLOOKUP(A57,[1]TDSheet!$A:$P,16,0)</f>
        <v>102</v>
      </c>
      <c r="Z57" s="2">
        <f t="shared" si="8"/>
        <v>60</v>
      </c>
      <c r="AA57" s="2">
        <f t="shared" si="9"/>
        <v>0</v>
      </c>
    </row>
    <row r="58" spans="1:27" ht="21.95" customHeight="1" outlineLevel="3" x14ac:dyDescent="0.2">
      <c r="A58" s="8" t="s">
        <v>61</v>
      </c>
      <c r="B58" s="8" t="str">
        <f>VLOOKUP(A58,[1]TDSheet!$A:$B,2,0)</f>
        <v>кг</v>
      </c>
      <c r="C58" s="8"/>
      <c r="D58" s="9">
        <v>82.840999999999994</v>
      </c>
      <c r="E58" s="9">
        <v>216.602</v>
      </c>
      <c r="F58" s="9">
        <v>35.1</v>
      </c>
      <c r="G58" s="9">
        <v>215.45099999999999</v>
      </c>
      <c r="H58" s="26">
        <f>VLOOKUP(A58,[1]TDSheet!$A:$H,8,0)</f>
        <v>1</v>
      </c>
      <c r="K58" s="2">
        <f t="shared" si="4"/>
        <v>35.1</v>
      </c>
      <c r="O58" s="2">
        <f t="shared" si="5"/>
        <v>7.0200000000000005</v>
      </c>
      <c r="P58" s="21"/>
      <c r="Q58" s="21"/>
      <c r="R58" s="21"/>
      <c r="T58" s="2">
        <f t="shared" si="6"/>
        <v>30.691025641025639</v>
      </c>
      <c r="U58" s="2">
        <f t="shared" si="7"/>
        <v>30.691025641025639</v>
      </c>
      <c r="V58" s="2">
        <f>VLOOKUP(A58,[1]TDSheet!$A:$X,24,0)</f>
        <v>23.993000000000002</v>
      </c>
      <c r="W58" s="2">
        <f>VLOOKUP(A58,[1]TDSheet!$A:$Y,25,0)</f>
        <v>10.602400000000003</v>
      </c>
      <c r="X58" s="2">
        <f>VLOOKUP(A58,[1]TDSheet!$A:$P,16,0)</f>
        <v>33.573999999999998</v>
      </c>
      <c r="Z58" s="2">
        <f t="shared" si="8"/>
        <v>0</v>
      </c>
      <c r="AA58" s="2">
        <f t="shared" si="9"/>
        <v>0</v>
      </c>
    </row>
    <row r="59" spans="1:27" ht="11.1" customHeight="1" outlineLevel="3" x14ac:dyDescent="0.2">
      <c r="A59" s="8" t="s">
        <v>62</v>
      </c>
      <c r="B59" s="8" t="str">
        <f>VLOOKUP(A59,[1]TDSheet!$A:$B,2,0)</f>
        <v>кг</v>
      </c>
      <c r="C59" s="8"/>
      <c r="D59" s="9">
        <v>473.85500000000002</v>
      </c>
      <c r="E59" s="9">
        <v>457.505</v>
      </c>
      <c r="F59" s="9">
        <v>503.91899999999998</v>
      </c>
      <c r="G59" s="9">
        <v>365.56400000000002</v>
      </c>
      <c r="H59" s="26">
        <f>VLOOKUP(A59,[1]TDSheet!$A:$H,8,0)</f>
        <v>1</v>
      </c>
      <c r="K59" s="2">
        <f t="shared" si="4"/>
        <v>344.20299999999997</v>
      </c>
      <c r="L59" s="2">
        <f>VLOOKUP(A59,[2]TDSheet!$A:$G,7,0)</f>
        <v>159.71600000000001</v>
      </c>
      <c r="O59" s="2">
        <f t="shared" si="5"/>
        <v>68.840599999999995</v>
      </c>
      <c r="P59" s="21">
        <v>460</v>
      </c>
      <c r="Q59" s="21"/>
      <c r="R59" s="21"/>
      <c r="T59" s="2">
        <f t="shared" si="6"/>
        <v>11.992399833818999</v>
      </c>
      <c r="U59" s="2">
        <f t="shared" si="7"/>
        <v>5.3102965401231259</v>
      </c>
      <c r="V59" s="2">
        <f>VLOOKUP(A59,[1]TDSheet!$A:$X,24,0)</f>
        <v>72.711799999999997</v>
      </c>
      <c r="W59" s="2">
        <f>VLOOKUP(A59,[1]TDSheet!$A:$Y,25,0)</f>
        <v>65.314800000000005</v>
      </c>
      <c r="X59" s="2">
        <f>VLOOKUP(A59,[1]TDSheet!$A:$P,16,0)</f>
        <v>59.895200000000003</v>
      </c>
      <c r="Z59" s="2">
        <f t="shared" si="8"/>
        <v>460</v>
      </c>
      <c r="AA59" s="2">
        <f t="shared" si="9"/>
        <v>0</v>
      </c>
    </row>
    <row r="60" spans="1:27" ht="11.1" customHeight="1" outlineLevel="3" x14ac:dyDescent="0.2">
      <c r="A60" s="8" t="s">
        <v>85</v>
      </c>
      <c r="B60" s="8" t="str">
        <f>VLOOKUP(A60,[1]TDSheet!$A:$B,2,0)</f>
        <v>шт</v>
      </c>
      <c r="C60" s="8"/>
      <c r="D60" s="9">
        <v>162</v>
      </c>
      <c r="E60" s="9">
        <v>264</v>
      </c>
      <c r="F60" s="9">
        <v>137</v>
      </c>
      <c r="G60" s="9">
        <v>204</v>
      </c>
      <c r="H60" s="26">
        <f>VLOOKUP(A60,[1]TDSheet!$A:$H,8,0)</f>
        <v>0.35</v>
      </c>
      <c r="K60" s="2">
        <f t="shared" si="4"/>
        <v>77</v>
      </c>
      <c r="L60" s="2">
        <f>VLOOKUP(A60,[2]TDSheet!$A:$G,7,0)</f>
        <v>60</v>
      </c>
      <c r="O60" s="2">
        <f t="shared" si="5"/>
        <v>15.4</v>
      </c>
      <c r="P60" s="21"/>
      <c r="Q60" s="21"/>
      <c r="R60" s="21"/>
      <c r="T60" s="2">
        <f t="shared" si="6"/>
        <v>13.246753246753247</v>
      </c>
      <c r="U60" s="2">
        <f t="shared" si="7"/>
        <v>13.246753246753247</v>
      </c>
      <c r="V60" s="2">
        <f>VLOOKUP(A60,[1]TDSheet!$A:$X,24,0)</f>
        <v>32.6</v>
      </c>
      <c r="W60" s="2">
        <f>VLOOKUP(A60,[1]TDSheet!$A:$Y,25,0)</f>
        <v>17.600000000000001</v>
      </c>
      <c r="X60" s="2">
        <f>VLOOKUP(A60,[1]TDSheet!$A:$P,16,0)</f>
        <v>29.8</v>
      </c>
      <c r="Z60" s="2">
        <f t="shared" si="8"/>
        <v>0</v>
      </c>
      <c r="AA60" s="2">
        <f t="shared" si="9"/>
        <v>0</v>
      </c>
    </row>
    <row r="61" spans="1:27" ht="11.1" customHeight="1" outlineLevel="3" x14ac:dyDescent="0.2">
      <c r="A61" s="8" t="s">
        <v>86</v>
      </c>
      <c r="B61" s="24" t="s">
        <v>116</v>
      </c>
      <c r="C61" s="8"/>
      <c r="D61" s="9"/>
      <c r="E61" s="9">
        <v>36</v>
      </c>
      <c r="F61" s="9">
        <v>36</v>
      </c>
      <c r="G61" s="9"/>
      <c r="H61" s="26">
        <v>0</v>
      </c>
      <c r="K61" s="2">
        <f t="shared" si="4"/>
        <v>0</v>
      </c>
      <c r="L61" s="2">
        <f>VLOOKUP(A61,[2]TDSheet!$A:$G,7,0)</f>
        <v>36</v>
      </c>
      <c r="O61" s="2">
        <f t="shared" si="5"/>
        <v>0</v>
      </c>
      <c r="P61" s="21"/>
      <c r="Q61" s="21"/>
      <c r="R61" s="21"/>
      <c r="T61" s="2" t="e">
        <f t="shared" si="6"/>
        <v>#DIV/0!</v>
      </c>
      <c r="U61" s="2" t="e">
        <f t="shared" si="7"/>
        <v>#DIV/0!</v>
      </c>
      <c r="V61" s="2">
        <v>0</v>
      </c>
      <c r="W61" s="2">
        <v>0</v>
      </c>
      <c r="X61" s="2">
        <v>0</v>
      </c>
      <c r="Z61" s="2">
        <f t="shared" si="8"/>
        <v>0</v>
      </c>
      <c r="AA61" s="2">
        <f t="shared" si="9"/>
        <v>0</v>
      </c>
    </row>
    <row r="62" spans="1:27" ht="21.95" customHeight="1" outlineLevel="3" x14ac:dyDescent="0.2">
      <c r="A62" s="8" t="s">
        <v>87</v>
      </c>
      <c r="B62" s="8" t="str">
        <f>VLOOKUP(A62,[1]TDSheet!$A:$B,2,0)</f>
        <v>шт</v>
      </c>
      <c r="C62" s="8"/>
      <c r="D62" s="10"/>
      <c r="E62" s="9">
        <v>72</v>
      </c>
      <c r="F62" s="9"/>
      <c r="G62" s="9"/>
      <c r="H62" s="26">
        <f>VLOOKUP(A62,[1]TDSheet!$A:$H,8,0)</f>
        <v>0</v>
      </c>
      <c r="K62" s="2">
        <f t="shared" si="4"/>
        <v>0</v>
      </c>
      <c r="O62" s="2">
        <f t="shared" si="5"/>
        <v>0</v>
      </c>
      <c r="P62" s="21"/>
      <c r="Q62" s="21"/>
      <c r="R62" s="21"/>
      <c r="T62" s="2" t="e">
        <f t="shared" si="6"/>
        <v>#DIV/0!</v>
      </c>
      <c r="U62" s="2" t="e">
        <f t="shared" si="7"/>
        <v>#DIV/0!</v>
      </c>
      <c r="V62" s="2">
        <f>VLOOKUP(A62,[1]TDSheet!$A:$X,24,0)</f>
        <v>0</v>
      </c>
      <c r="W62" s="2">
        <f>VLOOKUP(A62,[1]TDSheet!$A:$Y,25,0)</f>
        <v>0</v>
      </c>
      <c r="X62" s="2">
        <f>VLOOKUP(A62,[1]TDSheet!$A:$P,16,0)</f>
        <v>0</v>
      </c>
      <c r="Z62" s="2">
        <f t="shared" si="8"/>
        <v>0</v>
      </c>
      <c r="AA62" s="2">
        <f t="shared" si="9"/>
        <v>0</v>
      </c>
    </row>
    <row r="63" spans="1:27" ht="21.95" customHeight="1" outlineLevel="3" x14ac:dyDescent="0.2">
      <c r="A63" s="8" t="s">
        <v>88</v>
      </c>
      <c r="B63" s="8" t="str">
        <f>VLOOKUP(A63,[1]TDSheet!$A:$B,2,0)</f>
        <v>шт</v>
      </c>
      <c r="C63" s="25" t="str">
        <f>VLOOKUP(A63,[1]TDSheet!$A:$C,3,0)</f>
        <v>Окт</v>
      </c>
      <c r="D63" s="9">
        <v>300</v>
      </c>
      <c r="E63" s="9">
        <v>208</v>
      </c>
      <c r="F63" s="9">
        <v>394</v>
      </c>
      <c r="G63" s="9">
        <v>-2</v>
      </c>
      <c r="H63" s="26">
        <f>VLOOKUP(A63,[1]TDSheet!$A:$H,8,0)</f>
        <v>0.4</v>
      </c>
      <c r="K63" s="2">
        <f t="shared" si="4"/>
        <v>346</v>
      </c>
      <c r="L63" s="2">
        <f>VLOOKUP(A63,[2]TDSheet!$A:$G,7,0)</f>
        <v>48</v>
      </c>
      <c r="O63" s="2">
        <f t="shared" si="5"/>
        <v>69.2</v>
      </c>
      <c r="P63" s="21">
        <v>485</v>
      </c>
      <c r="Q63" s="21"/>
      <c r="R63" s="21"/>
      <c r="T63" s="2">
        <f t="shared" si="6"/>
        <v>6.9797687861271678</v>
      </c>
      <c r="U63" s="2">
        <f t="shared" si="7"/>
        <v>-2.8901734104046242E-2</v>
      </c>
      <c r="V63" s="2">
        <f>VLOOKUP(A63,[1]TDSheet!$A:$X,24,0)</f>
        <v>178.2</v>
      </c>
      <c r="W63" s="2">
        <f>VLOOKUP(A63,[1]TDSheet!$A:$Y,25,0)</f>
        <v>0</v>
      </c>
      <c r="X63" s="2">
        <f>VLOOKUP(A63,[1]TDSheet!$A:$P,16,0)</f>
        <v>21.4</v>
      </c>
      <c r="Y63" s="27" t="str">
        <f>VLOOKUP(A63,[1]TDSheet!$A:$Z,26,0)</f>
        <v>акция/вывод</v>
      </c>
      <c r="Z63" s="2">
        <f t="shared" si="8"/>
        <v>194</v>
      </c>
      <c r="AA63" s="2">
        <f t="shared" si="9"/>
        <v>0</v>
      </c>
    </row>
    <row r="64" spans="1:27" ht="11.1" customHeight="1" outlineLevel="3" x14ac:dyDescent="0.2">
      <c r="A64" s="8" t="s">
        <v>16</v>
      </c>
      <c r="B64" s="8" t="str">
        <f>VLOOKUP(A64,[1]TDSheet!$A:$B,2,0)</f>
        <v>кг</v>
      </c>
      <c r="C64" s="8"/>
      <c r="D64" s="9">
        <v>-24.036000000000001</v>
      </c>
      <c r="E64" s="9">
        <v>29.35</v>
      </c>
      <c r="F64" s="9">
        <v>5.3140000000000001</v>
      </c>
      <c r="G64" s="9"/>
      <c r="H64" s="26">
        <f>VLOOKUP(A64,[1]TDSheet!$A:$H,8,0)</f>
        <v>1</v>
      </c>
      <c r="K64" s="2">
        <f t="shared" si="4"/>
        <v>5.3140000000000001</v>
      </c>
      <c r="O64" s="2">
        <f t="shared" si="5"/>
        <v>1.0628</v>
      </c>
      <c r="P64" s="21">
        <v>10</v>
      </c>
      <c r="Q64" s="21"/>
      <c r="R64" s="21"/>
      <c r="T64" s="2">
        <f t="shared" si="6"/>
        <v>9.4091080165600296</v>
      </c>
      <c r="U64" s="2">
        <f t="shared" si="7"/>
        <v>0</v>
      </c>
      <c r="V64" s="2">
        <f>VLOOKUP(A64,[1]TDSheet!$A:$X,24,0)</f>
        <v>41.435199999999995</v>
      </c>
      <c r="W64" s="2">
        <f>VLOOKUP(A64,[1]TDSheet!$A:$Y,25,0)</f>
        <v>7.1787999999999998</v>
      </c>
      <c r="X64" s="2">
        <f>VLOOKUP(A64,[1]TDSheet!$A:$P,16,0)</f>
        <v>30.270800000000001</v>
      </c>
      <c r="Z64" s="2">
        <f t="shared" si="8"/>
        <v>10</v>
      </c>
      <c r="AA64" s="2">
        <f t="shared" si="9"/>
        <v>0</v>
      </c>
    </row>
    <row r="65" spans="1:27" ht="11.1" customHeight="1" outlineLevel="3" x14ac:dyDescent="0.2">
      <c r="A65" s="8" t="s">
        <v>17</v>
      </c>
      <c r="B65" s="8" t="str">
        <f>VLOOKUP(A65,[1]TDSheet!$A:$B,2,0)</f>
        <v>кг</v>
      </c>
      <c r="C65" s="25" t="str">
        <f>VLOOKUP(A65,[1]TDSheet!$A:$C,3,0)</f>
        <v>Окт</v>
      </c>
      <c r="D65" s="9">
        <v>97.343999999999994</v>
      </c>
      <c r="E65" s="9">
        <v>151.21199999999999</v>
      </c>
      <c r="F65" s="9">
        <v>32.238</v>
      </c>
      <c r="G65" s="9">
        <v>213.584</v>
      </c>
      <c r="H65" s="26">
        <f>VLOOKUP(A65,[1]TDSheet!$A:$H,8,0)</f>
        <v>1</v>
      </c>
      <c r="K65" s="2">
        <f t="shared" si="4"/>
        <v>32.238</v>
      </c>
      <c r="O65" s="2">
        <f t="shared" si="5"/>
        <v>6.4475999999999996</v>
      </c>
      <c r="P65" s="21"/>
      <c r="Q65" s="21"/>
      <c r="R65" s="21"/>
      <c r="T65" s="2">
        <f t="shared" si="6"/>
        <v>33.126124449407534</v>
      </c>
      <c r="U65" s="2">
        <f t="shared" si="7"/>
        <v>33.126124449407534</v>
      </c>
      <c r="V65" s="2">
        <f>VLOOKUP(A65,[1]TDSheet!$A:$X,24,0)</f>
        <v>15.913999999999998</v>
      </c>
      <c r="W65" s="2">
        <f>VLOOKUP(A65,[1]TDSheet!$A:$Y,25,0)</f>
        <v>12.896799999999999</v>
      </c>
      <c r="X65" s="2">
        <f>VLOOKUP(A65,[1]TDSheet!$A:$P,16,0)</f>
        <v>19.156399999999998</v>
      </c>
      <c r="Y65" s="27" t="str">
        <f>VLOOKUP(A65,[1]TDSheet!$A:$Z,26,0)</f>
        <v>акция/вывод</v>
      </c>
      <c r="Z65" s="2">
        <f t="shared" si="8"/>
        <v>0</v>
      </c>
      <c r="AA65" s="2">
        <f t="shared" si="9"/>
        <v>0</v>
      </c>
    </row>
    <row r="66" spans="1:27" ht="11.1" customHeight="1" outlineLevel="3" x14ac:dyDescent="0.2">
      <c r="A66" s="8" t="s">
        <v>18</v>
      </c>
      <c r="B66" s="8" t="str">
        <f>VLOOKUP(A66,[1]TDSheet!$A:$B,2,0)</f>
        <v>кг</v>
      </c>
      <c r="C66" s="25" t="str">
        <f>VLOOKUP(A66,[1]TDSheet!$A:$C,3,0)</f>
        <v>Окт</v>
      </c>
      <c r="D66" s="10">
        <v>153.71899999999999</v>
      </c>
      <c r="E66" s="9">
        <v>76.563000000000002</v>
      </c>
      <c r="F66" s="9">
        <v>4.0720000000000001</v>
      </c>
      <c r="G66" s="9">
        <v>128.44399999999999</v>
      </c>
      <c r="H66" s="26">
        <f>VLOOKUP(A66,[1]TDSheet!$A:$H,8,0)</f>
        <v>1</v>
      </c>
      <c r="K66" s="2">
        <f t="shared" si="4"/>
        <v>4.0720000000000001</v>
      </c>
      <c r="O66" s="2">
        <f t="shared" si="5"/>
        <v>0.81440000000000001</v>
      </c>
      <c r="P66" s="21"/>
      <c r="Q66" s="21"/>
      <c r="R66" s="21"/>
      <c r="T66" s="2">
        <f t="shared" si="6"/>
        <v>157.71611001964635</v>
      </c>
      <c r="U66" s="2">
        <f t="shared" si="7"/>
        <v>157.71611001964635</v>
      </c>
      <c r="V66" s="2">
        <f>VLOOKUP(A66,[1]TDSheet!$A:$X,24,0)</f>
        <v>3.0148000000000001</v>
      </c>
      <c r="W66" s="2">
        <f>VLOOKUP(A66,[1]TDSheet!$A:$Y,25,0)</f>
        <v>1.0980000000000001</v>
      </c>
      <c r="X66" s="2">
        <f>VLOOKUP(A66,[1]TDSheet!$A:$P,16,0)</f>
        <v>0</v>
      </c>
      <c r="Y66" s="27" t="str">
        <f>VLOOKUP(A66,[1]TDSheet!$A:$Z,26,0)</f>
        <v>акция/вывод</v>
      </c>
      <c r="Z66" s="2">
        <f t="shared" si="8"/>
        <v>0</v>
      </c>
      <c r="AA66" s="2">
        <f t="shared" si="9"/>
        <v>0</v>
      </c>
    </row>
    <row r="67" spans="1:27" ht="11.1" customHeight="1" outlineLevel="3" x14ac:dyDescent="0.2">
      <c r="A67" s="8" t="s">
        <v>89</v>
      </c>
      <c r="B67" s="8" t="str">
        <f>VLOOKUP(A67,[1]TDSheet!$A:$B,2,0)</f>
        <v>шт</v>
      </c>
      <c r="C67" s="25" t="str">
        <f>VLOOKUP(A67,[1]TDSheet!$A:$C,3,0)</f>
        <v>Окт</v>
      </c>
      <c r="D67" s="10">
        <v>204</v>
      </c>
      <c r="E67" s="9">
        <v>102</v>
      </c>
      <c r="F67" s="9">
        <v>229</v>
      </c>
      <c r="G67" s="9"/>
      <c r="H67" s="26">
        <f>VLOOKUP(A67,[1]TDSheet!$A:$H,8,0)</f>
        <v>0.4</v>
      </c>
      <c r="K67" s="2">
        <f t="shared" si="4"/>
        <v>229</v>
      </c>
      <c r="O67" s="2">
        <f t="shared" si="5"/>
        <v>45.8</v>
      </c>
      <c r="P67" s="21">
        <v>320</v>
      </c>
      <c r="Q67" s="21"/>
      <c r="R67" s="21"/>
      <c r="T67" s="2">
        <f t="shared" si="6"/>
        <v>6.9868995633187776</v>
      </c>
      <c r="U67" s="2">
        <f t="shared" si="7"/>
        <v>0</v>
      </c>
      <c r="V67" s="2">
        <f>VLOOKUP(A67,[1]TDSheet!$A:$X,24,0)</f>
        <v>206</v>
      </c>
      <c r="W67" s="2">
        <f>VLOOKUP(A67,[1]TDSheet!$A:$Y,25,0)</f>
        <v>0</v>
      </c>
      <c r="X67" s="2">
        <f>VLOOKUP(A67,[1]TDSheet!$A:$P,16,0)</f>
        <v>1.4</v>
      </c>
      <c r="Y67" s="27" t="str">
        <f>VLOOKUP(A67,[1]TDSheet!$A:$Z,26,0)</f>
        <v>акция/вывод</v>
      </c>
      <c r="Z67" s="2">
        <f t="shared" si="8"/>
        <v>128</v>
      </c>
      <c r="AA67" s="2">
        <f t="shared" si="9"/>
        <v>0</v>
      </c>
    </row>
    <row r="68" spans="1:27" ht="11.1" customHeight="1" outlineLevel="3" x14ac:dyDescent="0.2">
      <c r="A68" s="8" t="s">
        <v>96</v>
      </c>
      <c r="B68" s="8" t="str">
        <f>VLOOKUP(A68,[1]TDSheet!$A:$B,2,0)</f>
        <v>шт</v>
      </c>
      <c r="C68" s="25" t="str">
        <f>VLOOKUP(A68,[1]TDSheet!$A:$C,3,0)</f>
        <v>Окт</v>
      </c>
      <c r="D68" s="10"/>
      <c r="E68" s="9"/>
      <c r="F68" s="9">
        <v>-5</v>
      </c>
      <c r="G68" s="9"/>
      <c r="H68" s="26">
        <f>VLOOKUP(A68,[1]TDSheet!$A:$H,8,0)</f>
        <v>0.4</v>
      </c>
      <c r="K68" s="2">
        <f t="shared" si="4"/>
        <v>-5</v>
      </c>
      <c r="O68" s="2">
        <f t="shared" si="5"/>
        <v>-1</v>
      </c>
      <c r="P68" s="29">
        <v>50</v>
      </c>
      <c r="Q68" s="29"/>
      <c r="R68" s="21"/>
      <c r="T68" s="2">
        <f t="shared" si="6"/>
        <v>-50</v>
      </c>
      <c r="U68" s="2">
        <f t="shared" si="7"/>
        <v>0</v>
      </c>
      <c r="V68" s="2">
        <f>VLOOKUP(A68,[1]TDSheet!$A:$X,24,0)</f>
        <v>119.8</v>
      </c>
      <c r="W68" s="2">
        <f>VLOOKUP(A68,[1]TDSheet!$A:$Y,25,0)</f>
        <v>14</v>
      </c>
      <c r="X68" s="2">
        <f>VLOOKUP(A68,[1]TDSheet!$A:$P,16,0)</f>
        <v>1</v>
      </c>
      <c r="Y68" s="27" t="str">
        <f>VLOOKUP(A68,[1]TDSheet!$A:$Z,26,0)</f>
        <v>акция/вывод</v>
      </c>
      <c r="Z68" s="2">
        <f t="shared" si="8"/>
        <v>20</v>
      </c>
      <c r="AA68" s="2">
        <f t="shared" si="9"/>
        <v>0</v>
      </c>
    </row>
    <row r="69" spans="1:27" ht="11.1" customHeight="1" outlineLevel="3" x14ac:dyDescent="0.2">
      <c r="A69" s="8" t="s">
        <v>90</v>
      </c>
      <c r="B69" s="24" t="s">
        <v>116</v>
      </c>
      <c r="C69" s="8"/>
      <c r="D69" s="10"/>
      <c r="E69" s="9">
        <v>1</v>
      </c>
      <c r="F69" s="9">
        <v>1</v>
      </c>
      <c r="G69" s="9"/>
      <c r="H69" s="26">
        <v>0</v>
      </c>
      <c r="K69" s="2">
        <f t="shared" si="4"/>
        <v>1</v>
      </c>
      <c r="O69" s="2">
        <f t="shared" si="5"/>
        <v>0.2</v>
      </c>
      <c r="P69" s="21"/>
      <c r="Q69" s="21"/>
      <c r="R69" s="21"/>
      <c r="T69" s="2">
        <f t="shared" si="6"/>
        <v>0</v>
      </c>
      <c r="U69" s="2">
        <f t="shared" si="7"/>
        <v>0</v>
      </c>
      <c r="V69" s="2">
        <v>0</v>
      </c>
      <c r="W69" s="2">
        <v>0</v>
      </c>
      <c r="X69" s="2">
        <v>0</v>
      </c>
      <c r="Z69" s="2">
        <f t="shared" si="8"/>
        <v>0</v>
      </c>
      <c r="AA69" s="2">
        <f t="shared" si="9"/>
        <v>0</v>
      </c>
    </row>
    <row r="70" spans="1:27" ht="11.1" customHeight="1" outlineLevel="3" x14ac:dyDescent="0.2">
      <c r="A70" s="8" t="s">
        <v>63</v>
      </c>
      <c r="B70" s="8" t="str">
        <f>VLOOKUP(A70,[1]TDSheet!$A:$B,2,0)</f>
        <v>кг</v>
      </c>
      <c r="C70" s="8"/>
      <c r="D70" s="10">
        <v>157.12100000000001</v>
      </c>
      <c r="E70" s="9">
        <v>53.295000000000002</v>
      </c>
      <c r="F70" s="9">
        <v>65.980999999999995</v>
      </c>
      <c r="G70" s="9">
        <v>113.517</v>
      </c>
      <c r="H70" s="26">
        <f>VLOOKUP(A70,[1]TDSheet!$A:$H,8,0)</f>
        <v>1</v>
      </c>
      <c r="K70" s="2">
        <f t="shared" si="4"/>
        <v>65.980999999999995</v>
      </c>
      <c r="O70" s="2">
        <f t="shared" si="5"/>
        <v>13.196199999999999</v>
      </c>
      <c r="P70" s="21">
        <v>45</v>
      </c>
      <c r="Q70" s="21"/>
      <c r="R70" s="21"/>
      <c r="T70" s="2">
        <f t="shared" si="6"/>
        <v>12.012321728982586</v>
      </c>
      <c r="U70" s="2">
        <f t="shared" si="7"/>
        <v>8.6022491323259729</v>
      </c>
      <c r="V70" s="2">
        <f>VLOOKUP(A70,[1]TDSheet!$A:$X,24,0)</f>
        <v>20.067799999999998</v>
      </c>
      <c r="W70" s="2">
        <f>VLOOKUP(A70,[1]TDSheet!$A:$Y,25,0)</f>
        <v>7.6263999999999994</v>
      </c>
      <c r="X70" s="2">
        <f>VLOOKUP(A70,[1]TDSheet!$A:$P,16,0)</f>
        <v>14.9572</v>
      </c>
      <c r="Z70" s="2">
        <f t="shared" si="8"/>
        <v>45</v>
      </c>
      <c r="AA70" s="2">
        <f t="shared" si="9"/>
        <v>0</v>
      </c>
    </row>
    <row r="71" spans="1:27" ht="11.1" customHeight="1" outlineLevel="3" x14ac:dyDescent="0.2">
      <c r="A71" s="8" t="s">
        <v>91</v>
      </c>
      <c r="B71" s="8" t="str">
        <f>VLOOKUP(A71,[1]TDSheet!$A:$B,2,0)</f>
        <v>кг</v>
      </c>
      <c r="C71" s="25" t="str">
        <f>VLOOKUP(A71,[1]TDSheet!$A:$C,3,0)</f>
        <v>Окт</v>
      </c>
      <c r="D71" s="9">
        <v>504</v>
      </c>
      <c r="E71" s="9">
        <v>252</v>
      </c>
      <c r="F71" s="9">
        <v>443</v>
      </c>
      <c r="G71" s="9">
        <v>199</v>
      </c>
      <c r="H71" s="26">
        <f>VLOOKUP(A71,[1]TDSheet!$A:$H,8,0)</f>
        <v>1</v>
      </c>
      <c r="K71" s="2">
        <f t="shared" ref="K71:K94" si="10">F71-L71</f>
        <v>443</v>
      </c>
      <c r="O71" s="2">
        <f t="shared" ref="O71:O94" si="11">K71/5</f>
        <v>88.6</v>
      </c>
      <c r="P71" s="21">
        <v>600</v>
      </c>
      <c r="Q71" s="21"/>
      <c r="R71" s="21"/>
      <c r="T71" s="2">
        <f t="shared" ref="T71:T94" si="12">(G71+P71+Q71)/O71</f>
        <v>9.0180586907449207</v>
      </c>
      <c r="U71" s="2">
        <f t="shared" ref="U71:U94" si="13">G71/O71</f>
        <v>2.2460496613995486</v>
      </c>
      <c r="V71" s="2">
        <f>VLOOKUP(A71,[1]TDSheet!$A:$X,24,0)</f>
        <v>287.60000000000002</v>
      </c>
      <c r="W71" s="2">
        <f>VLOOKUP(A71,[1]TDSheet!$A:$Y,25,0)</f>
        <v>0</v>
      </c>
      <c r="X71" s="2">
        <f>VLOOKUP(A71,[1]TDSheet!$A:$P,16,0)</f>
        <v>7.4</v>
      </c>
      <c r="Y71" s="27" t="str">
        <f>VLOOKUP(A71,[1]TDSheet!$A:$Z,26,0)</f>
        <v>акция/вывод</v>
      </c>
      <c r="Z71" s="2">
        <f t="shared" ref="Z71:AA94" si="14">P71*H71</f>
        <v>600</v>
      </c>
      <c r="AA71" s="2">
        <f t="shared" ref="AA71:AA94" si="15">Q71*H71</f>
        <v>0</v>
      </c>
    </row>
    <row r="72" spans="1:27" ht="11.1" customHeight="1" outlineLevel="3" x14ac:dyDescent="0.2">
      <c r="A72" s="8" t="s">
        <v>64</v>
      </c>
      <c r="B72" s="8" t="str">
        <f>VLOOKUP(A72,[1]TDSheet!$A:$B,2,0)</f>
        <v>кг</v>
      </c>
      <c r="C72" s="8"/>
      <c r="D72" s="9"/>
      <c r="E72" s="9">
        <v>73.165999999999997</v>
      </c>
      <c r="F72" s="9"/>
      <c r="G72" s="9">
        <v>73.165999999999997</v>
      </c>
      <c r="H72" s="26">
        <f>VLOOKUP(A72,[1]TDSheet!$A:$H,8,0)</f>
        <v>1</v>
      </c>
      <c r="K72" s="2">
        <f t="shared" si="10"/>
        <v>0</v>
      </c>
      <c r="O72" s="2">
        <f t="shared" si="11"/>
        <v>0</v>
      </c>
      <c r="P72" s="21"/>
      <c r="Q72" s="21"/>
      <c r="R72" s="21"/>
      <c r="T72" s="2" t="e">
        <f t="shared" si="12"/>
        <v>#DIV/0!</v>
      </c>
      <c r="U72" s="2" t="e">
        <f t="shared" si="13"/>
        <v>#DIV/0!</v>
      </c>
      <c r="V72" s="2">
        <f>VLOOKUP(A72,[1]TDSheet!$A:$X,24,0)</f>
        <v>0</v>
      </c>
      <c r="W72" s="2">
        <f>VLOOKUP(A72,[1]TDSheet!$A:$Y,25,0)</f>
        <v>1.1522000000000001</v>
      </c>
      <c r="X72" s="2">
        <f>VLOOKUP(A72,[1]TDSheet!$A:$P,16,0)</f>
        <v>9.8069999999999986</v>
      </c>
      <c r="Z72" s="2">
        <f t="shared" si="14"/>
        <v>0</v>
      </c>
      <c r="AA72" s="2">
        <f t="shared" si="15"/>
        <v>0</v>
      </c>
    </row>
    <row r="73" spans="1:27" ht="11.1" customHeight="1" outlineLevel="3" x14ac:dyDescent="0.2">
      <c r="A73" s="8" t="s">
        <v>65</v>
      </c>
      <c r="B73" s="8" t="str">
        <f>VLOOKUP(A73,[1]TDSheet!$A:$B,2,0)</f>
        <v>кг</v>
      </c>
      <c r="C73" s="8"/>
      <c r="D73" s="9">
        <v>83.703000000000003</v>
      </c>
      <c r="E73" s="9">
        <v>149.98099999999999</v>
      </c>
      <c r="F73" s="9">
        <v>86.253</v>
      </c>
      <c r="G73" s="9">
        <v>130.49700000000001</v>
      </c>
      <c r="H73" s="26">
        <f>VLOOKUP(A73,[1]TDSheet!$A:$H,8,0)</f>
        <v>1</v>
      </c>
      <c r="K73" s="2">
        <f t="shared" si="10"/>
        <v>86.253</v>
      </c>
      <c r="O73" s="2">
        <f t="shared" si="11"/>
        <v>17.250599999999999</v>
      </c>
      <c r="P73" s="21">
        <v>80</v>
      </c>
      <c r="Q73" s="21"/>
      <c r="R73" s="21"/>
      <c r="T73" s="2">
        <f t="shared" si="12"/>
        <v>12.202300209847776</v>
      </c>
      <c r="U73" s="2">
        <f t="shared" si="13"/>
        <v>7.5647803554658983</v>
      </c>
      <c r="V73" s="2">
        <f>VLOOKUP(A73,[1]TDSheet!$A:$X,24,0)</f>
        <v>7.6579999999999995</v>
      </c>
      <c r="W73" s="2">
        <f>VLOOKUP(A73,[1]TDSheet!$A:$Y,25,0)</f>
        <v>16.672599999999999</v>
      </c>
      <c r="X73" s="2">
        <f>VLOOKUP(A73,[1]TDSheet!$A:$P,16,0)</f>
        <v>17.420400000000001</v>
      </c>
      <c r="Z73" s="2">
        <f t="shared" si="14"/>
        <v>80</v>
      </c>
      <c r="AA73" s="2">
        <f t="shared" si="15"/>
        <v>0</v>
      </c>
    </row>
    <row r="74" spans="1:27" ht="11.1" customHeight="1" outlineLevel="3" x14ac:dyDescent="0.2">
      <c r="A74" s="8" t="s">
        <v>28</v>
      </c>
      <c r="B74" s="8" t="str">
        <f>VLOOKUP(A74,[1]TDSheet!$A:$B,2,0)</f>
        <v>шт</v>
      </c>
      <c r="C74" s="8"/>
      <c r="D74" s="9">
        <v>319</v>
      </c>
      <c r="E74" s="9">
        <v>344</v>
      </c>
      <c r="F74" s="9">
        <v>157</v>
      </c>
      <c r="G74" s="9">
        <v>429</v>
      </c>
      <c r="H74" s="26">
        <f>VLOOKUP(A74,[1]TDSheet!$A:$H,8,0)</f>
        <v>0.4</v>
      </c>
      <c r="K74" s="2">
        <f t="shared" si="10"/>
        <v>157</v>
      </c>
      <c r="O74" s="2">
        <f t="shared" si="11"/>
        <v>31.4</v>
      </c>
      <c r="P74" s="21"/>
      <c r="Q74" s="21"/>
      <c r="R74" s="21"/>
      <c r="T74" s="2">
        <f t="shared" si="12"/>
        <v>13.662420382165605</v>
      </c>
      <c r="U74" s="2">
        <f t="shared" si="13"/>
        <v>13.662420382165605</v>
      </c>
      <c r="V74" s="2">
        <f>VLOOKUP(A74,[1]TDSheet!$A:$X,24,0)</f>
        <v>0</v>
      </c>
      <c r="W74" s="2">
        <f>VLOOKUP(A74,[1]TDSheet!$A:$Y,25,0)</f>
        <v>0</v>
      </c>
      <c r="X74" s="2">
        <f>VLOOKUP(A74,[1]TDSheet!$A:$P,16,0)</f>
        <v>52.2</v>
      </c>
      <c r="Z74" s="2">
        <f t="shared" si="14"/>
        <v>0</v>
      </c>
      <c r="AA74" s="2">
        <f t="shared" si="15"/>
        <v>0</v>
      </c>
    </row>
    <row r="75" spans="1:27" ht="11.1" customHeight="1" outlineLevel="3" x14ac:dyDescent="0.2">
      <c r="A75" s="8" t="s">
        <v>29</v>
      </c>
      <c r="B75" s="8" t="str">
        <f>VLOOKUP(A75,[1]TDSheet!$A:$B,2,0)</f>
        <v>шт</v>
      </c>
      <c r="C75" s="8"/>
      <c r="D75" s="9">
        <v>151</v>
      </c>
      <c r="E75" s="9">
        <v>432</v>
      </c>
      <c r="F75" s="9">
        <v>47</v>
      </c>
      <c r="G75" s="9">
        <v>432</v>
      </c>
      <c r="H75" s="26">
        <f>VLOOKUP(A75,[1]TDSheet!$A:$H,8,0)</f>
        <v>0.33</v>
      </c>
      <c r="K75" s="2">
        <f t="shared" si="10"/>
        <v>47</v>
      </c>
      <c r="O75" s="2">
        <f t="shared" si="11"/>
        <v>9.4</v>
      </c>
      <c r="P75" s="21"/>
      <c r="Q75" s="21"/>
      <c r="R75" s="21"/>
      <c r="T75" s="2">
        <f t="shared" si="12"/>
        <v>45.957446808510639</v>
      </c>
      <c r="U75" s="2">
        <f t="shared" si="13"/>
        <v>45.957446808510639</v>
      </c>
      <c r="V75" s="2">
        <f>VLOOKUP(A75,[1]TDSheet!$A:$X,24,0)</f>
        <v>0</v>
      </c>
      <c r="W75" s="2">
        <f>VLOOKUP(A75,[1]TDSheet!$A:$Y,25,0)</f>
        <v>0</v>
      </c>
      <c r="X75" s="2">
        <f>VLOOKUP(A75,[1]TDSheet!$A:$P,16,0)</f>
        <v>61</v>
      </c>
      <c r="Z75" s="2">
        <f t="shared" si="14"/>
        <v>0</v>
      </c>
      <c r="AA75" s="2">
        <f t="shared" si="15"/>
        <v>0</v>
      </c>
    </row>
    <row r="76" spans="1:27" ht="11.1" customHeight="1" outlineLevel="3" x14ac:dyDescent="0.2">
      <c r="A76" s="8" t="s">
        <v>92</v>
      </c>
      <c r="B76" s="8" t="str">
        <f>VLOOKUP(A76,[1]TDSheet!$A:$B,2,0)</f>
        <v>шт</v>
      </c>
      <c r="C76" s="8"/>
      <c r="D76" s="9"/>
      <c r="E76" s="9">
        <v>27</v>
      </c>
      <c r="F76" s="9">
        <v>21</v>
      </c>
      <c r="G76" s="9"/>
      <c r="H76" s="26">
        <f>VLOOKUP(A76,[1]TDSheet!$A:$H,8,0)</f>
        <v>0</v>
      </c>
      <c r="K76" s="2">
        <f t="shared" si="10"/>
        <v>21</v>
      </c>
      <c r="O76" s="2">
        <f t="shared" si="11"/>
        <v>4.2</v>
      </c>
      <c r="P76" s="21"/>
      <c r="Q76" s="21"/>
      <c r="R76" s="21"/>
      <c r="T76" s="2">
        <f t="shared" si="12"/>
        <v>0</v>
      </c>
      <c r="U76" s="2">
        <f t="shared" si="13"/>
        <v>0</v>
      </c>
      <c r="V76" s="2">
        <f>VLOOKUP(A76,[1]TDSheet!$A:$X,24,0)</f>
        <v>23</v>
      </c>
      <c r="W76" s="2">
        <f>VLOOKUP(A76,[1]TDSheet!$A:$Y,25,0)</f>
        <v>18.8</v>
      </c>
      <c r="X76" s="2">
        <f>VLOOKUP(A76,[1]TDSheet!$A:$P,16,0)</f>
        <v>9.1999999999999993</v>
      </c>
      <c r="Z76" s="2">
        <f t="shared" si="14"/>
        <v>0</v>
      </c>
      <c r="AA76" s="2">
        <f t="shared" si="15"/>
        <v>0</v>
      </c>
    </row>
    <row r="77" spans="1:27" ht="21.95" customHeight="1" outlineLevel="3" x14ac:dyDescent="0.2">
      <c r="A77" s="8" t="s">
        <v>66</v>
      </c>
      <c r="B77" s="8" t="str">
        <f>VLOOKUP(A77,[1]TDSheet!$A:$B,2,0)</f>
        <v>кг</v>
      </c>
      <c r="C77" s="8"/>
      <c r="D77" s="9">
        <v>-1.8049999999999999</v>
      </c>
      <c r="E77" s="9"/>
      <c r="F77" s="9"/>
      <c r="G77" s="9">
        <v>-1.8049999999999999</v>
      </c>
      <c r="H77" s="26">
        <f>VLOOKUP(A77,[1]TDSheet!$A:$H,8,0)</f>
        <v>0</v>
      </c>
      <c r="K77" s="2">
        <f t="shared" si="10"/>
        <v>0</v>
      </c>
      <c r="O77" s="2">
        <f t="shared" si="11"/>
        <v>0</v>
      </c>
      <c r="P77" s="21"/>
      <c r="Q77" s="21"/>
      <c r="R77" s="21"/>
      <c r="T77" s="2" t="e">
        <f t="shared" si="12"/>
        <v>#DIV/0!</v>
      </c>
      <c r="U77" s="2" t="e">
        <f t="shared" si="13"/>
        <v>#DIV/0!</v>
      </c>
      <c r="V77" s="2">
        <f>VLOOKUP(A77,[1]TDSheet!$A:$X,24,0)</f>
        <v>7.8761999999999999</v>
      </c>
      <c r="W77" s="2">
        <f>VLOOKUP(A77,[1]TDSheet!$A:$Y,25,0)</f>
        <v>0</v>
      </c>
      <c r="X77" s="2">
        <f>VLOOKUP(A77,[1]TDSheet!$A:$P,16,0)</f>
        <v>0</v>
      </c>
      <c r="Z77" s="2">
        <f t="shared" si="14"/>
        <v>0</v>
      </c>
      <c r="AA77" s="2">
        <f t="shared" si="15"/>
        <v>0</v>
      </c>
    </row>
    <row r="78" spans="1:27" ht="21.95" customHeight="1" outlineLevel="3" x14ac:dyDescent="0.2">
      <c r="A78" s="8" t="s">
        <v>67</v>
      </c>
      <c r="B78" s="8" t="str">
        <f>VLOOKUP(A78,[1]TDSheet!$A:$B,2,0)</f>
        <v>кг</v>
      </c>
      <c r="C78" s="8"/>
      <c r="D78" s="9">
        <v>-10.518000000000001</v>
      </c>
      <c r="E78" s="9">
        <v>51.142000000000003</v>
      </c>
      <c r="F78" s="9">
        <v>33.417000000000002</v>
      </c>
      <c r="G78" s="9">
        <v>4.5670000000000002</v>
      </c>
      <c r="H78" s="26">
        <f>VLOOKUP(A78,[1]TDSheet!$A:$H,8,0)</f>
        <v>0</v>
      </c>
      <c r="K78" s="2">
        <f t="shared" si="10"/>
        <v>33.417000000000002</v>
      </c>
      <c r="O78" s="2">
        <f t="shared" si="11"/>
        <v>6.6834000000000007</v>
      </c>
      <c r="P78" s="21"/>
      <c r="Q78" s="21"/>
      <c r="R78" s="21"/>
      <c r="T78" s="2">
        <f t="shared" si="12"/>
        <v>0.68333482957775982</v>
      </c>
      <c r="U78" s="2">
        <f t="shared" si="13"/>
        <v>0.68333482957775982</v>
      </c>
      <c r="V78" s="2">
        <f>VLOOKUP(A78,[1]TDSheet!$A:$X,24,0)</f>
        <v>0</v>
      </c>
      <c r="W78" s="2">
        <f>VLOOKUP(A78,[1]TDSheet!$A:$Y,25,0)</f>
        <v>6.1368</v>
      </c>
      <c r="X78" s="2">
        <f>VLOOKUP(A78,[1]TDSheet!$A:$P,16,0)</f>
        <v>8.7908000000000008</v>
      </c>
      <c r="Z78" s="2">
        <f t="shared" si="14"/>
        <v>0</v>
      </c>
      <c r="AA78" s="2">
        <f t="shared" si="15"/>
        <v>0</v>
      </c>
    </row>
    <row r="79" spans="1:27" ht="11.1" customHeight="1" outlineLevel="3" x14ac:dyDescent="0.2">
      <c r="A79" s="8" t="s">
        <v>19</v>
      </c>
      <c r="B79" s="8" t="str">
        <f>VLOOKUP(A79,[1]TDSheet!$A:$B,2,0)</f>
        <v>кг</v>
      </c>
      <c r="C79" s="8"/>
      <c r="D79" s="9"/>
      <c r="E79" s="9">
        <v>1.3460000000000001</v>
      </c>
      <c r="F79" s="9">
        <v>1.3460000000000001</v>
      </c>
      <c r="G79" s="9"/>
      <c r="H79" s="26">
        <f>VLOOKUP(A79,[1]TDSheet!$A:$H,8,0)</f>
        <v>0</v>
      </c>
      <c r="K79" s="2">
        <f t="shared" si="10"/>
        <v>1.3460000000000001</v>
      </c>
      <c r="O79" s="2">
        <f t="shared" si="11"/>
        <v>0.26919999999999999</v>
      </c>
      <c r="P79" s="21"/>
      <c r="Q79" s="21"/>
      <c r="R79" s="21"/>
      <c r="T79" s="2">
        <f t="shared" si="12"/>
        <v>0</v>
      </c>
      <c r="U79" s="2">
        <f t="shared" si="13"/>
        <v>0</v>
      </c>
      <c r="V79" s="2">
        <f>VLOOKUP(A79,[1]TDSheet!$A:$X,24,0)</f>
        <v>0.81859999999999999</v>
      </c>
      <c r="W79" s="2">
        <f>VLOOKUP(A79,[1]TDSheet!$A:$Y,25,0)</f>
        <v>1.3428</v>
      </c>
      <c r="X79" s="2">
        <f>VLOOKUP(A79,[1]TDSheet!$A:$P,16,0)</f>
        <v>1.0968</v>
      </c>
      <c r="Z79" s="2">
        <f t="shared" si="14"/>
        <v>0</v>
      </c>
      <c r="AA79" s="2">
        <f t="shared" si="15"/>
        <v>0</v>
      </c>
    </row>
    <row r="80" spans="1:27" ht="11.1" customHeight="1" outlineLevel="3" x14ac:dyDescent="0.2">
      <c r="A80" s="8" t="s">
        <v>20</v>
      </c>
      <c r="B80" s="8" t="str">
        <f>VLOOKUP(A80,[1]TDSheet!$A:$B,2,0)</f>
        <v>кг</v>
      </c>
      <c r="C80" s="8"/>
      <c r="D80" s="10"/>
      <c r="E80" s="9">
        <v>17.574000000000002</v>
      </c>
      <c r="F80" s="9"/>
      <c r="G80" s="9"/>
      <c r="H80" s="26">
        <f>VLOOKUP(A80,[1]TDSheet!$A:$H,8,0)</f>
        <v>0</v>
      </c>
      <c r="K80" s="2">
        <f t="shared" si="10"/>
        <v>0</v>
      </c>
      <c r="O80" s="2">
        <f t="shared" si="11"/>
        <v>0</v>
      </c>
      <c r="P80" s="21"/>
      <c r="Q80" s="21"/>
      <c r="R80" s="21"/>
      <c r="T80" s="2" t="e">
        <f t="shared" si="12"/>
        <v>#DIV/0!</v>
      </c>
      <c r="U80" s="2" t="e">
        <f t="shared" si="13"/>
        <v>#DIV/0!</v>
      </c>
      <c r="V80" s="2">
        <f>VLOOKUP(A80,[1]TDSheet!$A:$X,24,0)</f>
        <v>0</v>
      </c>
      <c r="W80" s="2">
        <f>VLOOKUP(A80,[1]TDSheet!$A:$Y,25,0)</f>
        <v>0</v>
      </c>
      <c r="X80" s="2">
        <f>VLOOKUP(A80,[1]TDSheet!$A:$P,16,0)</f>
        <v>0</v>
      </c>
      <c r="Z80" s="2">
        <f t="shared" si="14"/>
        <v>0</v>
      </c>
      <c r="AA80" s="2">
        <f t="shared" si="15"/>
        <v>0</v>
      </c>
    </row>
    <row r="81" spans="1:27" ht="11.1" customHeight="1" outlineLevel="3" x14ac:dyDescent="0.2">
      <c r="A81" s="8" t="s">
        <v>68</v>
      </c>
      <c r="B81" s="8" t="str">
        <f>VLOOKUP(A81,[1]TDSheet!$A:$B,2,0)</f>
        <v>кг</v>
      </c>
      <c r="C81" s="8"/>
      <c r="D81" s="9"/>
      <c r="E81" s="9">
        <v>158.64599999999999</v>
      </c>
      <c r="F81" s="9"/>
      <c r="G81" s="9"/>
      <c r="H81" s="26">
        <f>VLOOKUP(A81,[1]TDSheet!$A:$H,8,0)</f>
        <v>0</v>
      </c>
      <c r="K81" s="2">
        <f t="shared" si="10"/>
        <v>0</v>
      </c>
      <c r="O81" s="2">
        <f t="shared" si="11"/>
        <v>0</v>
      </c>
      <c r="P81" s="21"/>
      <c r="Q81" s="21"/>
      <c r="R81" s="21"/>
      <c r="T81" s="2" t="e">
        <f t="shared" si="12"/>
        <v>#DIV/0!</v>
      </c>
      <c r="U81" s="2" t="e">
        <f t="shared" si="13"/>
        <v>#DIV/0!</v>
      </c>
      <c r="V81" s="2">
        <f>VLOOKUP(A81,[1]TDSheet!$A:$X,24,0)</f>
        <v>0</v>
      </c>
      <c r="W81" s="2">
        <f>VLOOKUP(A81,[1]TDSheet!$A:$Y,25,0)</f>
        <v>0</v>
      </c>
      <c r="X81" s="2">
        <f>VLOOKUP(A81,[1]TDSheet!$A:$P,16,0)</f>
        <v>31.729199999999999</v>
      </c>
      <c r="Z81" s="2">
        <f t="shared" si="14"/>
        <v>0</v>
      </c>
      <c r="AA81" s="2">
        <f t="shared" si="15"/>
        <v>0</v>
      </c>
    </row>
    <row r="82" spans="1:27" ht="11.1" customHeight="1" outlineLevel="3" x14ac:dyDescent="0.2">
      <c r="A82" s="8" t="s">
        <v>69</v>
      </c>
      <c r="B82" s="8" t="str">
        <f>VLOOKUP(A82,[1]TDSheet!$A:$B,2,0)</f>
        <v>кг</v>
      </c>
      <c r="C82" s="8"/>
      <c r="D82" s="9"/>
      <c r="E82" s="9">
        <v>157.97900000000001</v>
      </c>
      <c r="F82" s="9"/>
      <c r="G82" s="9"/>
      <c r="H82" s="26">
        <f>VLOOKUP(A82,[1]TDSheet!$A:$H,8,0)</f>
        <v>0</v>
      </c>
      <c r="K82" s="2">
        <f t="shared" si="10"/>
        <v>0</v>
      </c>
      <c r="O82" s="2">
        <f t="shared" si="11"/>
        <v>0</v>
      </c>
      <c r="P82" s="21"/>
      <c r="Q82" s="21"/>
      <c r="R82" s="21"/>
      <c r="T82" s="2" t="e">
        <f t="shared" si="12"/>
        <v>#DIV/0!</v>
      </c>
      <c r="U82" s="2" t="e">
        <f t="shared" si="13"/>
        <v>#DIV/0!</v>
      </c>
      <c r="V82" s="2">
        <f>VLOOKUP(A82,[1]TDSheet!$A:$X,24,0)</f>
        <v>0</v>
      </c>
      <c r="W82" s="2">
        <f>VLOOKUP(A82,[1]TDSheet!$A:$Y,25,0)</f>
        <v>0</v>
      </c>
      <c r="X82" s="2">
        <f>VLOOKUP(A82,[1]TDSheet!$A:$P,16,0)</f>
        <v>31.595800000000004</v>
      </c>
      <c r="Z82" s="2">
        <f t="shared" si="14"/>
        <v>0</v>
      </c>
      <c r="AA82" s="2">
        <f t="shared" si="15"/>
        <v>0</v>
      </c>
    </row>
    <row r="83" spans="1:27" ht="11.1" customHeight="1" outlineLevel="3" x14ac:dyDescent="0.2">
      <c r="A83" s="8" t="s">
        <v>70</v>
      </c>
      <c r="B83" s="8" t="str">
        <f>VLOOKUP(A83,[1]TDSheet!$A:$B,2,0)</f>
        <v>кг</v>
      </c>
      <c r="C83" s="8"/>
      <c r="D83" s="9"/>
      <c r="E83" s="9">
        <v>106.00700000000001</v>
      </c>
      <c r="F83" s="9"/>
      <c r="G83" s="9"/>
      <c r="H83" s="26">
        <f>VLOOKUP(A83,[1]TDSheet!$A:$H,8,0)</f>
        <v>0</v>
      </c>
      <c r="K83" s="2">
        <f t="shared" si="10"/>
        <v>0</v>
      </c>
      <c r="O83" s="2">
        <f t="shared" si="11"/>
        <v>0</v>
      </c>
      <c r="P83" s="21"/>
      <c r="Q83" s="21"/>
      <c r="R83" s="21"/>
      <c r="T83" s="2" t="e">
        <f t="shared" si="12"/>
        <v>#DIV/0!</v>
      </c>
      <c r="U83" s="2" t="e">
        <f t="shared" si="13"/>
        <v>#DIV/0!</v>
      </c>
      <c r="V83" s="2">
        <f>VLOOKUP(A83,[1]TDSheet!$A:$X,24,0)</f>
        <v>0</v>
      </c>
      <c r="W83" s="2">
        <f>VLOOKUP(A83,[1]TDSheet!$A:$Y,25,0)</f>
        <v>0</v>
      </c>
      <c r="X83" s="2">
        <f>VLOOKUP(A83,[1]TDSheet!$A:$P,16,0)</f>
        <v>21.2014</v>
      </c>
      <c r="Z83" s="2">
        <f t="shared" si="14"/>
        <v>0</v>
      </c>
      <c r="AA83" s="2">
        <f t="shared" si="15"/>
        <v>0</v>
      </c>
    </row>
    <row r="84" spans="1:27" ht="21.95" customHeight="1" outlineLevel="3" x14ac:dyDescent="0.2">
      <c r="A84" s="8" t="s">
        <v>71</v>
      </c>
      <c r="B84" s="8" t="str">
        <f>VLOOKUP(A84,[1]TDSheet!$A:$B,2,0)</f>
        <v>кг</v>
      </c>
      <c r="C84" s="8"/>
      <c r="D84" s="9"/>
      <c r="E84" s="9">
        <v>48.975999999999999</v>
      </c>
      <c r="F84" s="9"/>
      <c r="G84" s="9"/>
      <c r="H84" s="26">
        <f>VLOOKUP(A84,[1]TDSheet!$A:$H,8,0)</f>
        <v>0</v>
      </c>
      <c r="K84" s="2">
        <f t="shared" si="10"/>
        <v>0</v>
      </c>
      <c r="O84" s="2">
        <f t="shared" si="11"/>
        <v>0</v>
      </c>
      <c r="P84" s="21"/>
      <c r="Q84" s="21"/>
      <c r="R84" s="21"/>
      <c r="T84" s="2" t="e">
        <f t="shared" si="12"/>
        <v>#DIV/0!</v>
      </c>
      <c r="U84" s="2" t="e">
        <f t="shared" si="13"/>
        <v>#DIV/0!</v>
      </c>
      <c r="V84" s="2">
        <f>VLOOKUP(A84,[1]TDSheet!$A:$X,24,0)</f>
        <v>0</v>
      </c>
      <c r="W84" s="2">
        <f>VLOOKUP(A84,[1]TDSheet!$A:$Y,25,0)</f>
        <v>0</v>
      </c>
      <c r="X84" s="2">
        <f>VLOOKUP(A84,[1]TDSheet!$A:$P,16,0)</f>
        <v>9.7951999999999995</v>
      </c>
      <c r="Z84" s="2">
        <f t="shared" si="14"/>
        <v>0</v>
      </c>
      <c r="AA84" s="2">
        <f t="shared" si="15"/>
        <v>0</v>
      </c>
    </row>
    <row r="85" spans="1:27" ht="21.95" customHeight="1" outlineLevel="3" x14ac:dyDescent="0.2">
      <c r="A85" s="8" t="s">
        <v>21</v>
      </c>
      <c r="B85" s="8" t="str">
        <f>VLOOKUP(A85,[1]TDSheet!$A:$B,2,0)</f>
        <v>кг</v>
      </c>
      <c r="C85" s="8"/>
      <c r="D85" s="10"/>
      <c r="E85" s="9">
        <v>107.4</v>
      </c>
      <c r="F85" s="9"/>
      <c r="G85" s="9"/>
      <c r="H85" s="26">
        <f>VLOOKUP(A85,[1]TDSheet!$A:$H,8,0)</f>
        <v>0</v>
      </c>
      <c r="K85" s="2">
        <f t="shared" si="10"/>
        <v>0</v>
      </c>
      <c r="O85" s="2">
        <f t="shared" si="11"/>
        <v>0</v>
      </c>
      <c r="P85" s="21"/>
      <c r="Q85" s="21"/>
      <c r="R85" s="21"/>
      <c r="T85" s="2" t="e">
        <f t="shared" si="12"/>
        <v>#DIV/0!</v>
      </c>
      <c r="U85" s="2" t="e">
        <f t="shared" si="13"/>
        <v>#DIV/0!</v>
      </c>
      <c r="V85" s="2">
        <f>VLOOKUP(A85,[1]TDSheet!$A:$X,24,0)</f>
        <v>0</v>
      </c>
      <c r="W85" s="2">
        <f>VLOOKUP(A85,[1]TDSheet!$A:$Y,25,0)</f>
        <v>0</v>
      </c>
      <c r="X85" s="2">
        <f>VLOOKUP(A85,[1]TDSheet!$A:$P,16,0)</f>
        <v>21.48</v>
      </c>
      <c r="Z85" s="2">
        <f t="shared" si="14"/>
        <v>0</v>
      </c>
      <c r="AA85" s="2">
        <f t="shared" si="15"/>
        <v>0</v>
      </c>
    </row>
    <row r="86" spans="1:27" ht="21.95" customHeight="1" outlineLevel="3" x14ac:dyDescent="0.2">
      <c r="A86" s="8" t="s">
        <v>22</v>
      </c>
      <c r="B86" s="8" t="str">
        <f>VLOOKUP(A86,[1]TDSheet!$A:$B,2,0)</f>
        <v>кг</v>
      </c>
      <c r="C86" s="8"/>
      <c r="D86" s="10"/>
      <c r="E86" s="9">
        <v>108.30500000000001</v>
      </c>
      <c r="F86" s="9"/>
      <c r="G86" s="9"/>
      <c r="H86" s="26">
        <f>VLOOKUP(A86,[1]TDSheet!$A:$H,8,0)</f>
        <v>0</v>
      </c>
      <c r="K86" s="2">
        <f t="shared" si="10"/>
        <v>0</v>
      </c>
      <c r="O86" s="2">
        <f t="shared" si="11"/>
        <v>0</v>
      </c>
      <c r="P86" s="21"/>
      <c r="Q86" s="21"/>
      <c r="R86" s="21"/>
      <c r="T86" s="2" t="e">
        <f t="shared" si="12"/>
        <v>#DIV/0!</v>
      </c>
      <c r="U86" s="2" t="e">
        <f t="shared" si="13"/>
        <v>#DIV/0!</v>
      </c>
      <c r="V86" s="2">
        <f>VLOOKUP(A86,[1]TDSheet!$A:$X,24,0)</f>
        <v>0</v>
      </c>
      <c r="W86" s="2">
        <f>VLOOKUP(A86,[1]TDSheet!$A:$Y,25,0)</f>
        <v>0</v>
      </c>
      <c r="X86" s="2">
        <f>VLOOKUP(A86,[1]TDSheet!$A:$P,16,0)</f>
        <v>21.661000000000001</v>
      </c>
      <c r="Z86" s="2">
        <f t="shared" si="14"/>
        <v>0</v>
      </c>
      <c r="AA86" s="2">
        <f t="shared" si="15"/>
        <v>0</v>
      </c>
    </row>
    <row r="87" spans="1:27" ht="11.1" customHeight="1" outlineLevel="3" x14ac:dyDescent="0.2">
      <c r="A87" s="8" t="s">
        <v>23</v>
      </c>
      <c r="B87" s="8" t="str">
        <f>VLOOKUP(A87,[1]TDSheet!$A:$B,2,0)</f>
        <v>кг</v>
      </c>
      <c r="C87" s="8"/>
      <c r="D87" s="9"/>
      <c r="E87" s="9">
        <v>97.391000000000005</v>
      </c>
      <c r="F87" s="9"/>
      <c r="G87" s="9"/>
      <c r="H87" s="26">
        <f>VLOOKUP(A87,[1]TDSheet!$A:$H,8,0)</f>
        <v>0</v>
      </c>
      <c r="K87" s="2">
        <f t="shared" si="10"/>
        <v>0</v>
      </c>
      <c r="O87" s="2">
        <f t="shared" si="11"/>
        <v>0</v>
      </c>
      <c r="P87" s="21"/>
      <c r="Q87" s="21"/>
      <c r="R87" s="21"/>
      <c r="T87" s="2" t="e">
        <f t="shared" si="12"/>
        <v>#DIV/0!</v>
      </c>
      <c r="U87" s="2" t="e">
        <f t="shared" si="13"/>
        <v>#DIV/0!</v>
      </c>
      <c r="V87" s="2">
        <f>VLOOKUP(A87,[1]TDSheet!$A:$X,24,0)</f>
        <v>0</v>
      </c>
      <c r="W87" s="2">
        <f>VLOOKUP(A87,[1]TDSheet!$A:$Y,25,0)</f>
        <v>0</v>
      </c>
      <c r="X87" s="2">
        <f>VLOOKUP(A87,[1]TDSheet!$A:$P,16,0)</f>
        <v>19.478200000000001</v>
      </c>
      <c r="Z87" s="2">
        <f t="shared" si="14"/>
        <v>0</v>
      </c>
      <c r="AA87" s="2">
        <f t="shared" si="15"/>
        <v>0</v>
      </c>
    </row>
    <row r="88" spans="1:27" ht="11.1" customHeight="1" outlineLevel="3" x14ac:dyDescent="0.2">
      <c r="A88" s="8" t="s">
        <v>93</v>
      </c>
      <c r="B88" s="8" t="str">
        <f>VLOOKUP(A88,[1]TDSheet!$A:$B,2,0)</f>
        <v>шт</v>
      </c>
      <c r="C88" s="8"/>
      <c r="D88" s="9"/>
      <c r="E88" s="9">
        <v>60</v>
      </c>
      <c r="F88" s="9"/>
      <c r="G88" s="9"/>
      <c r="H88" s="26">
        <f>VLOOKUP(A88,[1]TDSheet!$A:$H,8,0)</f>
        <v>0</v>
      </c>
      <c r="K88" s="2">
        <f t="shared" si="10"/>
        <v>0</v>
      </c>
      <c r="O88" s="2">
        <f t="shared" si="11"/>
        <v>0</v>
      </c>
      <c r="P88" s="21"/>
      <c r="Q88" s="21"/>
      <c r="R88" s="21"/>
      <c r="T88" s="2" t="e">
        <f t="shared" si="12"/>
        <v>#DIV/0!</v>
      </c>
      <c r="U88" s="2" t="e">
        <f t="shared" si="13"/>
        <v>#DIV/0!</v>
      </c>
      <c r="V88" s="2">
        <f>VLOOKUP(A88,[1]TDSheet!$A:$X,24,0)</f>
        <v>0</v>
      </c>
      <c r="W88" s="2">
        <f>VLOOKUP(A88,[1]TDSheet!$A:$Y,25,0)</f>
        <v>0</v>
      </c>
      <c r="X88" s="2">
        <f>VLOOKUP(A88,[1]TDSheet!$A:$P,16,0)</f>
        <v>12</v>
      </c>
      <c r="Z88" s="2">
        <f t="shared" si="14"/>
        <v>0</v>
      </c>
      <c r="AA88" s="2">
        <f t="shared" si="15"/>
        <v>0</v>
      </c>
    </row>
    <row r="89" spans="1:27" ht="21.95" customHeight="1" outlineLevel="3" x14ac:dyDescent="0.2">
      <c r="A89" s="8" t="s">
        <v>24</v>
      </c>
      <c r="B89" s="24" t="s">
        <v>115</v>
      </c>
      <c r="C89" s="8"/>
      <c r="D89" s="10"/>
      <c r="E89" s="9">
        <v>50.996000000000002</v>
      </c>
      <c r="F89" s="9"/>
      <c r="G89" s="9"/>
      <c r="H89" s="26">
        <v>0</v>
      </c>
      <c r="K89" s="2">
        <f t="shared" si="10"/>
        <v>0</v>
      </c>
      <c r="O89" s="2">
        <f t="shared" si="11"/>
        <v>0</v>
      </c>
      <c r="P89" s="21"/>
      <c r="Q89" s="21"/>
      <c r="R89" s="21"/>
      <c r="T89" s="2" t="e">
        <f t="shared" si="12"/>
        <v>#DIV/0!</v>
      </c>
      <c r="U89" s="2" t="e">
        <f t="shared" si="13"/>
        <v>#DIV/0!</v>
      </c>
      <c r="V89" s="2">
        <v>0</v>
      </c>
      <c r="W89" s="2">
        <v>0</v>
      </c>
      <c r="X89" s="2">
        <v>0</v>
      </c>
      <c r="Z89" s="2">
        <f t="shared" si="14"/>
        <v>0</v>
      </c>
      <c r="AA89" s="2">
        <f t="shared" si="15"/>
        <v>0</v>
      </c>
    </row>
    <row r="90" spans="1:27" ht="11.1" customHeight="1" outlineLevel="3" x14ac:dyDescent="0.2">
      <c r="A90" s="8" t="s">
        <v>72</v>
      </c>
      <c r="B90" s="8" t="str">
        <f>VLOOKUP(A90,[1]TDSheet!$A:$B,2,0)</f>
        <v>кг</v>
      </c>
      <c r="C90" s="8"/>
      <c r="D90" s="9">
        <v>251.85</v>
      </c>
      <c r="E90" s="9">
        <v>9.5039999999999996</v>
      </c>
      <c r="F90" s="9">
        <v>2.6880000000000002</v>
      </c>
      <c r="G90" s="9">
        <v>1.3580000000000001</v>
      </c>
      <c r="H90" s="26">
        <f>VLOOKUP(A90,[1]TDSheet!$A:$H,8,0)</f>
        <v>0</v>
      </c>
      <c r="K90" s="2">
        <f t="shared" si="10"/>
        <v>2.6880000000000002</v>
      </c>
      <c r="O90" s="2">
        <f t="shared" si="11"/>
        <v>0.53760000000000008</v>
      </c>
      <c r="P90" s="21"/>
      <c r="Q90" s="21"/>
      <c r="R90" s="21"/>
      <c r="T90" s="2">
        <f t="shared" si="12"/>
        <v>2.5260416666666665</v>
      </c>
      <c r="U90" s="2">
        <f t="shared" si="13"/>
        <v>2.5260416666666665</v>
      </c>
      <c r="V90" s="2">
        <f>VLOOKUP(A90,[1]TDSheet!$A:$X,24,0)</f>
        <v>0</v>
      </c>
      <c r="W90" s="2">
        <f>VLOOKUP(A90,[1]TDSheet!$A:$Y,25,0)</f>
        <v>7.8963999999999999</v>
      </c>
      <c r="X90" s="2">
        <f>VLOOKUP(A90,[1]TDSheet!$A:$P,16,0)</f>
        <v>26.438400000000001</v>
      </c>
      <c r="Z90" s="2">
        <f t="shared" si="14"/>
        <v>0</v>
      </c>
      <c r="AA90" s="2">
        <f t="shared" si="15"/>
        <v>0</v>
      </c>
    </row>
    <row r="91" spans="1:27" ht="11.1" customHeight="1" outlineLevel="3" x14ac:dyDescent="0.2">
      <c r="A91" s="8" t="s">
        <v>94</v>
      </c>
      <c r="B91" s="8" t="str">
        <f>VLOOKUP(A91,[1]TDSheet!$A:$B,2,0)</f>
        <v>шт</v>
      </c>
      <c r="C91" s="8"/>
      <c r="D91" s="10">
        <v>514</v>
      </c>
      <c r="E91" s="9">
        <v>1</v>
      </c>
      <c r="F91" s="9">
        <v>-9</v>
      </c>
      <c r="G91" s="9"/>
      <c r="H91" s="26">
        <f>VLOOKUP(A91,[1]TDSheet!$A:$H,8,0)</f>
        <v>0</v>
      </c>
      <c r="K91" s="2">
        <f t="shared" si="10"/>
        <v>-9</v>
      </c>
      <c r="O91" s="2">
        <f t="shared" si="11"/>
        <v>-1.8</v>
      </c>
      <c r="P91" s="21"/>
      <c r="Q91" s="21"/>
      <c r="R91" s="21"/>
      <c r="T91" s="2">
        <f t="shared" si="12"/>
        <v>0</v>
      </c>
      <c r="U91" s="2">
        <f t="shared" si="13"/>
        <v>0</v>
      </c>
      <c r="V91" s="2">
        <f>VLOOKUP(A91,[1]TDSheet!$A:$X,24,0)</f>
        <v>0</v>
      </c>
      <c r="W91" s="2">
        <f>VLOOKUP(A91,[1]TDSheet!$A:$Y,25,0)</f>
        <v>14.6</v>
      </c>
      <c r="X91" s="2">
        <f>VLOOKUP(A91,[1]TDSheet!$A:$P,16,0)</f>
        <v>52.2</v>
      </c>
      <c r="Z91" s="2">
        <f t="shared" si="14"/>
        <v>0</v>
      </c>
      <c r="AA91" s="2">
        <f t="shared" si="15"/>
        <v>0</v>
      </c>
    </row>
    <row r="92" spans="1:27" ht="11.1" customHeight="1" outlineLevel="3" x14ac:dyDescent="0.2">
      <c r="A92" s="8" t="s">
        <v>25</v>
      </c>
      <c r="B92" s="24" t="s">
        <v>115</v>
      </c>
      <c r="C92" s="8"/>
      <c r="D92" s="10"/>
      <c r="E92" s="9">
        <v>199.04</v>
      </c>
      <c r="F92" s="9"/>
      <c r="G92" s="9"/>
      <c r="H92" s="26">
        <v>0</v>
      </c>
      <c r="K92" s="2">
        <f t="shared" si="10"/>
        <v>0</v>
      </c>
      <c r="O92" s="2">
        <f t="shared" si="11"/>
        <v>0</v>
      </c>
      <c r="P92" s="21"/>
      <c r="Q92" s="21"/>
      <c r="R92" s="21"/>
      <c r="T92" s="2" t="e">
        <f t="shared" si="12"/>
        <v>#DIV/0!</v>
      </c>
      <c r="U92" s="2" t="e">
        <f t="shared" si="13"/>
        <v>#DIV/0!</v>
      </c>
      <c r="V92" s="2">
        <v>0</v>
      </c>
      <c r="W92" s="2">
        <v>0</v>
      </c>
      <c r="X92" s="2">
        <v>0</v>
      </c>
      <c r="Z92" s="2">
        <f t="shared" si="14"/>
        <v>0</v>
      </c>
      <c r="AA92" s="2">
        <f t="shared" si="15"/>
        <v>0</v>
      </c>
    </row>
    <row r="93" spans="1:27" ht="11.1" customHeight="1" outlineLevel="3" x14ac:dyDescent="0.2">
      <c r="A93" s="8" t="s">
        <v>26</v>
      </c>
      <c r="B93" s="8" t="str">
        <f>VLOOKUP(A93,[1]TDSheet!$A:$B,2,0)</f>
        <v>кг</v>
      </c>
      <c r="C93" s="8"/>
      <c r="D93" s="9">
        <v>245.517</v>
      </c>
      <c r="E93" s="9">
        <v>8.8659999999999997</v>
      </c>
      <c r="F93" s="9">
        <v>5.33</v>
      </c>
      <c r="G93" s="9"/>
      <c r="H93" s="26">
        <f>VLOOKUP(A93,[1]TDSheet!$A:$H,8,0)</f>
        <v>0</v>
      </c>
      <c r="K93" s="2">
        <f t="shared" si="10"/>
        <v>5.33</v>
      </c>
      <c r="O93" s="2">
        <f t="shared" si="11"/>
        <v>1.0660000000000001</v>
      </c>
      <c r="P93" s="21"/>
      <c r="Q93" s="21"/>
      <c r="R93" s="21"/>
      <c r="T93" s="2">
        <f t="shared" si="12"/>
        <v>0</v>
      </c>
      <c r="U93" s="2">
        <f t="shared" si="13"/>
        <v>0</v>
      </c>
      <c r="V93" s="2">
        <f>VLOOKUP(A93,[1]TDSheet!$A:$X,24,0)</f>
        <v>0</v>
      </c>
      <c r="W93" s="2">
        <f>VLOOKUP(A93,[1]TDSheet!$A:$Y,25,0)</f>
        <v>7.7105999999999995</v>
      </c>
      <c r="X93" s="2">
        <f>VLOOKUP(A93,[1]TDSheet!$A:$P,16,0)</f>
        <v>10.6532</v>
      </c>
      <c r="Z93" s="2">
        <f t="shared" si="14"/>
        <v>0</v>
      </c>
      <c r="AA93" s="2">
        <f t="shared" si="15"/>
        <v>0</v>
      </c>
    </row>
    <row r="94" spans="1:27" ht="11.1" customHeight="1" outlineLevel="3" x14ac:dyDescent="0.2">
      <c r="A94" s="8" t="s">
        <v>95</v>
      </c>
      <c r="B94" s="8" t="str">
        <f>VLOOKUP(A94,[1]TDSheet!$A:$B,2,0)</f>
        <v>шт</v>
      </c>
      <c r="C94" s="8"/>
      <c r="D94" s="9">
        <v>59</v>
      </c>
      <c r="E94" s="9">
        <v>1</v>
      </c>
      <c r="F94" s="9">
        <v>-11</v>
      </c>
      <c r="G94" s="9"/>
      <c r="H94" s="26">
        <f>VLOOKUP(A94,[1]TDSheet!$A:$H,8,0)</f>
        <v>0</v>
      </c>
      <c r="K94" s="2">
        <f t="shared" si="10"/>
        <v>-11</v>
      </c>
      <c r="O94" s="2">
        <f t="shared" si="11"/>
        <v>-2.2000000000000002</v>
      </c>
      <c r="P94" s="21"/>
      <c r="Q94" s="21"/>
      <c r="R94" s="21"/>
      <c r="T94" s="2">
        <f t="shared" si="12"/>
        <v>0</v>
      </c>
      <c r="U94" s="2">
        <f t="shared" si="13"/>
        <v>0</v>
      </c>
      <c r="V94" s="2">
        <f>VLOOKUP(A94,[1]TDSheet!$A:$X,24,0)</f>
        <v>0</v>
      </c>
      <c r="W94" s="2">
        <f>VLOOKUP(A94,[1]TDSheet!$A:$Y,25,0)</f>
        <v>38.200000000000003</v>
      </c>
      <c r="X94" s="2">
        <f>VLOOKUP(A94,[1]TDSheet!$A:$P,16,0)</f>
        <v>49.6</v>
      </c>
      <c r="Z94" s="2">
        <f t="shared" si="14"/>
        <v>0</v>
      </c>
      <c r="AA94" s="2">
        <f t="shared" si="15"/>
        <v>0</v>
      </c>
    </row>
  </sheetData>
  <autoFilter ref="A3:Z94" xr:uid="{CCA3DA73-0F63-4B82-B208-CCC48464208D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2023-10-26T08:40:30Z</dcterms:modified>
</cp:coreProperties>
</file>