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Новое Время\Договора\Spar\Заказы\26.10.2023\"/>
    </mc:Choice>
  </mc:AlternateContent>
  <bookViews>
    <workbookView xWindow="0" yWindow="0" windowWidth="20490" windowHeight="6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2" l="1"/>
  <c r="U470" i="2"/>
  <c r="U468" i="2"/>
  <c r="U467" i="2"/>
  <c r="V466" i="2"/>
  <c r="S479" i="2" s="1"/>
  <c r="M466" i="2"/>
  <c r="U463" i="2"/>
  <c r="U462" i="2"/>
  <c r="V461" i="2"/>
  <c r="W461" i="2" s="1"/>
  <c r="M461" i="2"/>
  <c r="V460" i="2"/>
  <c r="V463" i="2" s="1"/>
  <c r="M460" i="2"/>
  <c r="V458" i="2"/>
  <c r="U458" i="2"/>
  <c r="U457" i="2"/>
  <c r="V456" i="2"/>
  <c r="W456" i="2" s="1"/>
  <c r="M456" i="2"/>
  <c r="V455" i="2"/>
  <c r="W455" i="2" s="1"/>
  <c r="V454" i="2"/>
  <c r="V457" i="2" s="1"/>
  <c r="M454" i="2"/>
  <c r="U452" i="2"/>
  <c r="U451" i="2"/>
  <c r="V450" i="2"/>
  <c r="W450" i="2" s="1"/>
  <c r="M450" i="2"/>
  <c r="W449" i="2"/>
  <c r="V449" i="2"/>
  <c r="V448" i="2"/>
  <c r="V452" i="2" s="1"/>
  <c r="U446" i="2"/>
  <c r="U445" i="2"/>
  <c r="V444" i="2"/>
  <c r="W444" i="2" s="1"/>
  <c r="M444" i="2"/>
  <c r="W443" i="2"/>
  <c r="W445" i="2" s="1"/>
  <c r="V443" i="2"/>
  <c r="R479" i="2" s="1"/>
  <c r="M443" i="2"/>
  <c r="U439" i="2"/>
  <c r="U438" i="2"/>
  <c r="V437" i="2"/>
  <c r="W437" i="2" s="1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M429" i="2"/>
  <c r="V428" i="2"/>
  <c r="W428" i="2" s="1"/>
  <c r="M428" i="2"/>
  <c r="V427" i="2"/>
  <c r="V433" i="2" s="1"/>
  <c r="M427" i="2"/>
  <c r="U425" i="2"/>
  <c r="U424" i="2"/>
  <c r="V423" i="2"/>
  <c r="W423" i="2" s="1"/>
  <c r="M423" i="2"/>
  <c r="W422" i="2"/>
  <c r="V422" i="2"/>
  <c r="M422" i="2"/>
  <c r="U420" i="2"/>
  <c r="U419" i="2"/>
  <c r="V418" i="2"/>
  <c r="W418" i="2" s="1"/>
  <c r="M418" i="2"/>
  <c r="V417" i="2"/>
  <c r="W417" i="2" s="1"/>
  <c r="M417" i="2"/>
  <c r="V416" i="2"/>
  <c r="W416" i="2" s="1"/>
  <c r="M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M410" i="2"/>
  <c r="V406" i="2"/>
  <c r="U406" i="2"/>
  <c r="W405" i="2"/>
  <c r="U405" i="2"/>
  <c r="W404" i="2"/>
  <c r="V404" i="2"/>
  <c r="V405" i="2" s="1"/>
  <c r="M404" i="2"/>
  <c r="U402" i="2"/>
  <c r="V401" i="2"/>
  <c r="U401" i="2"/>
  <c r="V400" i="2"/>
  <c r="W400" i="2" s="1"/>
  <c r="W401" i="2" s="1"/>
  <c r="M400" i="2"/>
  <c r="U398" i="2"/>
  <c r="U397" i="2"/>
  <c r="V396" i="2"/>
  <c r="W396" i="2" s="1"/>
  <c r="M396" i="2"/>
  <c r="V395" i="2"/>
  <c r="W395" i="2" s="1"/>
  <c r="M395" i="2"/>
  <c r="V394" i="2"/>
  <c r="W394" i="2" s="1"/>
  <c r="M394" i="2"/>
  <c r="V393" i="2"/>
  <c r="W393" i="2" s="1"/>
  <c r="V392" i="2"/>
  <c r="W392" i="2" s="1"/>
  <c r="M392" i="2"/>
  <c r="W391" i="2"/>
  <c r="V391" i="2"/>
  <c r="V398" i="2" s="1"/>
  <c r="M391" i="2"/>
  <c r="W390" i="2"/>
  <c r="W397" i="2" s="1"/>
  <c r="V390" i="2"/>
  <c r="M390" i="2"/>
  <c r="U388" i="2"/>
  <c r="U387" i="2"/>
  <c r="W386" i="2"/>
  <c r="V386" i="2"/>
  <c r="M386" i="2"/>
  <c r="W385" i="2"/>
  <c r="W387" i="2" s="1"/>
  <c r="V385" i="2"/>
  <c r="P479" i="2" s="1"/>
  <c r="M385" i="2"/>
  <c r="U382" i="2"/>
  <c r="U381" i="2"/>
  <c r="V380" i="2"/>
  <c r="V382" i="2" s="1"/>
  <c r="U378" i="2"/>
  <c r="U377" i="2"/>
  <c r="V376" i="2"/>
  <c r="W376" i="2" s="1"/>
  <c r="M376" i="2"/>
  <c r="W375" i="2"/>
  <c r="V375" i="2"/>
  <c r="M375" i="2"/>
  <c r="W374" i="2"/>
  <c r="W377" i="2" s="1"/>
  <c r="V374" i="2"/>
  <c r="V378" i="2" s="1"/>
  <c r="M374" i="2"/>
  <c r="V372" i="2"/>
  <c r="U372" i="2"/>
  <c r="U371" i="2"/>
  <c r="V370" i="2"/>
  <c r="V371" i="2" s="1"/>
  <c r="M370" i="2"/>
  <c r="U368" i="2"/>
  <c r="U367" i="2"/>
  <c r="W366" i="2"/>
  <c r="V366" i="2"/>
  <c r="M366" i="2"/>
  <c r="W365" i="2"/>
  <c r="V365" i="2"/>
  <c r="M365" i="2"/>
  <c r="V364" i="2"/>
  <c r="W364" i="2" s="1"/>
  <c r="M364" i="2"/>
  <c r="W363" i="2"/>
  <c r="V363" i="2"/>
  <c r="V367" i="2" s="1"/>
  <c r="M363" i="2"/>
  <c r="U361" i="2"/>
  <c r="U360" i="2"/>
  <c r="W359" i="2"/>
  <c r="V359" i="2"/>
  <c r="V358" i="2"/>
  <c r="W358" i="2" s="1"/>
  <c r="M358" i="2"/>
  <c r="V357" i="2"/>
  <c r="W357" i="2" s="1"/>
  <c r="M357" i="2"/>
  <c r="V356" i="2"/>
  <c r="W356" i="2" s="1"/>
  <c r="M356" i="2"/>
  <c r="V355" i="2"/>
  <c r="W355" i="2" s="1"/>
  <c r="M355" i="2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V360" i="2" s="1"/>
  <c r="M347" i="2"/>
  <c r="V345" i="2"/>
  <c r="U345" i="2"/>
  <c r="W344" i="2"/>
  <c r="V344" i="2"/>
  <c r="U344" i="2"/>
  <c r="W343" i="2"/>
  <c r="V343" i="2"/>
  <c r="M343" i="2"/>
  <c r="W342" i="2"/>
  <c r="V342" i="2"/>
  <c r="O479" i="2" s="1"/>
  <c r="M342" i="2"/>
  <c r="U338" i="2"/>
  <c r="W337" i="2"/>
  <c r="V337" i="2"/>
  <c r="U337" i="2"/>
  <c r="W336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V334" i="2" s="1"/>
  <c r="M329" i="2"/>
  <c r="V327" i="2"/>
  <c r="U327" i="2"/>
  <c r="W326" i="2"/>
  <c r="V326" i="2"/>
  <c r="U326" i="2"/>
  <c r="W325" i="2"/>
  <c r="V325" i="2"/>
  <c r="M325" i="2"/>
  <c r="W324" i="2"/>
  <c r="V324" i="2"/>
  <c r="M324" i="2"/>
  <c r="U322" i="2"/>
  <c r="U321" i="2"/>
  <c r="W320" i="2"/>
  <c r="V320" i="2"/>
  <c r="M320" i="2"/>
  <c r="V319" i="2"/>
  <c r="W319" i="2" s="1"/>
  <c r="M319" i="2"/>
  <c r="W318" i="2"/>
  <c r="V318" i="2"/>
  <c r="M318" i="2"/>
  <c r="V317" i="2"/>
  <c r="N479" i="2" s="1"/>
  <c r="M317" i="2"/>
  <c r="V314" i="2"/>
  <c r="U314" i="2"/>
  <c r="U313" i="2"/>
  <c r="V312" i="2"/>
  <c r="V313" i="2" s="1"/>
  <c r="M312" i="2"/>
  <c r="V310" i="2"/>
  <c r="U310" i="2"/>
  <c r="W309" i="2"/>
  <c r="V309" i="2"/>
  <c r="U309" i="2"/>
  <c r="W308" i="2"/>
  <c r="V308" i="2"/>
  <c r="M308" i="2"/>
  <c r="U306" i="2"/>
  <c r="U305" i="2"/>
  <c r="V304" i="2"/>
  <c r="V306" i="2" s="1"/>
  <c r="M304" i="2"/>
  <c r="W303" i="2"/>
  <c r="V303" i="2"/>
  <c r="V305" i="2" s="1"/>
  <c r="M303" i="2"/>
  <c r="U301" i="2"/>
  <c r="U300" i="2"/>
  <c r="V299" i="2"/>
  <c r="W299" i="2" s="1"/>
  <c r="M299" i="2"/>
  <c r="V298" i="2"/>
  <c r="W298" i="2" s="1"/>
  <c r="M298" i="2"/>
  <c r="V297" i="2"/>
  <c r="W297" i="2" s="1"/>
  <c r="W296" i="2"/>
  <c r="V296" i="2"/>
  <c r="M296" i="2"/>
  <c r="V295" i="2"/>
  <c r="W295" i="2" s="1"/>
  <c r="M295" i="2"/>
  <c r="W294" i="2"/>
  <c r="V294" i="2"/>
  <c r="V301" i="2" s="1"/>
  <c r="M294" i="2"/>
  <c r="W293" i="2"/>
  <c r="V293" i="2"/>
  <c r="M293" i="2"/>
  <c r="W292" i="2"/>
  <c r="V292" i="2"/>
  <c r="M479" i="2" s="1"/>
  <c r="M292" i="2"/>
  <c r="U288" i="2"/>
  <c r="U287" i="2"/>
  <c r="V286" i="2"/>
  <c r="V288" i="2" s="1"/>
  <c r="M286" i="2"/>
  <c r="U284" i="2"/>
  <c r="U283" i="2"/>
  <c r="V282" i="2"/>
  <c r="V284" i="2" s="1"/>
  <c r="M282" i="2"/>
  <c r="U280" i="2"/>
  <c r="U279" i="2"/>
  <c r="W278" i="2"/>
  <c r="V278" i="2"/>
  <c r="W277" i="2"/>
  <c r="V277" i="2"/>
  <c r="M277" i="2"/>
  <c r="V276" i="2"/>
  <c r="V280" i="2" s="1"/>
  <c r="M276" i="2"/>
  <c r="U274" i="2"/>
  <c r="U273" i="2"/>
  <c r="V272" i="2"/>
  <c r="V273" i="2" s="1"/>
  <c r="M272" i="2"/>
  <c r="U269" i="2"/>
  <c r="W268" i="2"/>
  <c r="U268" i="2"/>
  <c r="W267" i="2"/>
  <c r="V267" i="2"/>
  <c r="V268" i="2" s="1"/>
  <c r="M267" i="2"/>
  <c r="W266" i="2"/>
  <c r="V266" i="2"/>
  <c r="M266" i="2"/>
  <c r="U264" i="2"/>
  <c r="U263" i="2"/>
  <c r="W262" i="2"/>
  <c r="V262" i="2"/>
  <c r="M262" i="2"/>
  <c r="V261" i="2"/>
  <c r="W261" i="2" s="1"/>
  <c r="M261" i="2"/>
  <c r="W260" i="2"/>
  <c r="V260" i="2"/>
  <c r="M260" i="2"/>
  <c r="V259" i="2"/>
  <c r="V263" i="2" s="1"/>
  <c r="M259" i="2"/>
  <c r="W258" i="2"/>
  <c r="V258" i="2"/>
  <c r="W257" i="2"/>
  <c r="V257" i="2"/>
  <c r="M257" i="2"/>
  <c r="V256" i="2"/>
  <c r="K479" i="2" s="1"/>
  <c r="M256" i="2"/>
  <c r="U253" i="2"/>
  <c r="U252" i="2"/>
  <c r="W251" i="2"/>
  <c r="V251" i="2"/>
  <c r="V252" i="2" s="1"/>
  <c r="M251" i="2"/>
  <c r="W250" i="2"/>
  <c r="V250" i="2"/>
  <c r="M250" i="2"/>
  <c r="V249" i="2"/>
  <c r="W249" i="2" s="1"/>
  <c r="W252" i="2" s="1"/>
  <c r="M249" i="2"/>
  <c r="U247" i="2"/>
  <c r="U246" i="2"/>
  <c r="W245" i="2"/>
  <c r="V245" i="2"/>
  <c r="M245" i="2"/>
  <c r="V244" i="2"/>
  <c r="W244" i="2" s="1"/>
  <c r="V243" i="2"/>
  <c r="U241" i="2"/>
  <c r="U240" i="2"/>
  <c r="V239" i="2"/>
  <c r="W239" i="2" s="1"/>
  <c r="M239" i="2"/>
  <c r="V238" i="2"/>
  <c r="W238" i="2" s="1"/>
  <c r="M238" i="2"/>
  <c r="V237" i="2"/>
  <c r="V240" i="2" s="1"/>
  <c r="M237" i="2"/>
  <c r="U235" i="2"/>
  <c r="U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U226" i="2"/>
  <c r="U225" i="2"/>
  <c r="W224" i="2"/>
  <c r="V224" i="2"/>
  <c r="M224" i="2"/>
  <c r="V223" i="2"/>
  <c r="W223" i="2" s="1"/>
  <c r="M223" i="2"/>
  <c r="V222" i="2"/>
  <c r="W222" i="2" s="1"/>
  <c r="M222" i="2"/>
  <c r="W221" i="2"/>
  <c r="V221" i="2"/>
  <c r="M221" i="2"/>
  <c r="U219" i="2"/>
  <c r="U218" i="2"/>
  <c r="V217" i="2"/>
  <c r="V219" i="2" s="1"/>
  <c r="M217" i="2"/>
  <c r="U215" i="2"/>
  <c r="U214" i="2"/>
  <c r="V213" i="2"/>
  <c r="W213" i="2" s="1"/>
  <c r="M213" i="2"/>
  <c r="V212" i="2"/>
  <c r="W212" i="2" s="1"/>
  <c r="M212" i="2"/>
  <c r="V211" i="2"/>
  <c r="W211" i="2" s="1"/>
  <c r="M211" i="2"/>
  <c r="V210" i="2"/>
  <c r="W210" i="2" s="1"/>
  <c r="M210" i="2"/>
  <c r="V209" i="2"/>
  <c r="W209" i="2" s="1"/>
  <c r="M209" i="2"/>
  <c r="V208" i="2"/>
  <c r="W208" i="2" s="1"/>
  <c r="M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U196" i="2"/>
  <c r="U195" i="2"/>
  <c r="V194" i="2"/>
  <c r="W194" i="2" s="1"/>
  <c r="M194" i="2"/>
  <c r="V193" i="2"/>
  <c r="V195" i="2" s="1"/>
  <c r="M193" i="2"/>
  <c r="U191" i="2"/>
  <c r="U190" i="2"/>
  <c r="V189" i="2"/>
  <c r="W189" i="2" s="1"/>
  <c r="M189" i="2"/>
  <c r="V188" i="2"/>
  <c r="W188" i="2" s="1"/>
  <c r="M188" i="2"/>
  <c r="W187" i="2"/>
  <c r="V187" i="2"/>
  <c r="M187" i="2"/>
  <c r="V186" i="2"/>
  <c r="W186" i="2" s="1"/>
  <c r="M186" i="2"/>
  <c r="V185" i="2"/>
  <c r="W185" i="2" s="1"/>
  <c r="M185" i="2"/>
  <c r="V184" i="2"/>
  <c r="W184" i="2" s="1"/>
  <c r="M184" i="2"/>
  <c r="W183" i="2"/>
  <c r="V183" i="2"/>
  <c r="M183" i="2"/>
  <c r="V182" i="2"/>
  <c r="W182" i="2" s="1"/>
  <c r="M182" i="2"/>
  <c r="V181" i="2"/>
  <c r="W181" i="2" s="1"/>
  <c r="V180" i="2"/>
  <c r="W180" i="2" s="1"/>
  <c r="M180" i="2"/>
  <c r="V179" i="2"/>
  <c r="W179" i="2" s="1"/>
  <c r="V178" i="2"/>
  <c r="W178" i="2" s="1"/>
  <c r="M178" i="2"/>
  <c r="W177" i="2"/>
  <c r="V177" i="2"/>
  <c r="M177" i="2"/>
  <c r="V176" i="2"/>
  <c r="W176" i="2" s="1"/>
  <c r="V175" i="2"/>
  <c r="W175" i="2" s="1"/>
  <c r="M175" i="2"/>
  <c r="V174" i="2"/>
  <c r="W174" i="2" s="1"/>
  <c r="M174" i="2"/>
  <c r="W173" i="2"/>
  <c r="V173" i="2"/>
  <c r="V172" i="2"/>
  <c r="W172" i="2" s="1"/>
  <c r="M172" i="2"/>
  <c r="U170" i="2"/>
  <c r="U169" i="2"/>
  <c r="W168" i="2"/>
  <c r="V168" i="2"/>
  <c r="M168" i="2"/>
  <c r="W167" i="2"/>
  <c r="V167" i="2"/>
  <c r="M167" i="2"/>
  <c r="W166" i="2"/>
  <c r="V166" i="2"/>
  <c r="M166" i="2"/>
  <c r="W165" i="2"/>
  <c r="W169" i="2" s="1"/>
  <c r="V165" i="2"/>
  <c r="V169" i="2" s="1"/>
  <c r="M165" i="2"/>
  <c r="U163" i="2"/>
  <c r="U162" i="2"/>
  <c r="V161" i="2"/>
  <c r="W161" i="2" s="1"/>
  <c r="M161" i="2"/>
  <c r="V160" i="2"/>
  <c r="V163" i="2" s="1"/>
  <c r="V158" i="2"/>
  <c r="U158" i="2"/>
  <c r="W157" i="2"/>
  <c r="V157" i="2"/>
  <c r="U157" i="2"/>
  <c r="W156" i="2"/>
  <c r="V156" i="2"/>
  <c r="M156" i="2"/>
  <c r="W155" i="2"/>
  <c r="V155" i="2"/>
  <c r="M155" i="2"/>
  <c r="U152" i="2"/>
  <c r="U151" i="2"/>
  <c r="V150" i="2"/>
  <c r="W150" i="2" s="1"/>
  <c r="M150" i="2"/>
  <c r="V149" i="2"/>
  <c r="W149" i="2" s="1"/>
  <c r="M149" i="2"/>
  <c r="V148" i="2"/>
  <c r="W148" i="2" s="1"/>
  <c r="M148" i="2"/>
  <c r="W147" i="2"/>
  <c r="V147" i="2"/>
  <c r="M147" i="2"/>
  <c r="V146" i="2"/>
  <c r="W146" i="2" s="1"/>
  <c r="M146" i="2"/>
  <c r="V145" i="2"/>
  <c r="W145" i="2" s="1"/>
  <c r="M145" i="2"/>
  <c r="V144" i="2"/>
  <c r="M144" i="2"/>
  <c r="V143" i="2"/>
  <c r="W143" i="2" s="1"/>
  <c r="M143" i="2"/>
  <c r="U140" i="2"/>
  <c r="U139" i="2"/>
  <c r="V138" i="2"/>
  <c r="W138" i="2" s="1"/>
  <c r="M138" i="2"/>
  <c r="V137" i="2"/>
  <c r="W137" i="2" s="1"/>
  <c r="M137" i="2"/>
  <c r="V136" i="2"/>
  <c r="G479" i="2" s="1"/>
  <c r="M136" i="2"/>
  <c r="U132" i="2"/>
  <c r="U131" i="2"/>
  <c r="W130" i="2"/>
  <c r="V130" i="2"/>
  <c r="M130" i="2"/>
  <c r="W129" i="2"/>
  <c r="V129" i="2"/>
  <c r="M129" i="2"/>
  <c r="W128" i="2"/>
  <c r="V128" i="2"/>
  <c r="M128" i="2"/>
  <c r="W127" i="2"/>
  <c r="W131" i="2" s="1"/>
  <c r="V127" i="2"/>
  <c r="F479" i="2" s="1"/>
  <c r="M127" i="2"/>
  <c r="U124" i="2"/>
  <c r="U123" i="2"/>
  <c r="W122" i="2"/>
  <c r="V122" i="2"/>
  <c r="V121" i="2"/>
  <c r="W121" i="2" s="1"/>
  <c r="M121" i="2"/>
  <c r="V120" i="2"/>
  <c r="W120" i="2" s="1"/>
  <c r="V119" i="2"/>
  <c r="V123" i="2" s="1"/>
  <c r="M119" i="2"/>
  <c r="W118" i="2"/>
  <c r="V118" i="2"/>
  <c r="M118" i="2"/>
  <c r="U116" i="2"/>
  <c r="U115" i="2"/>
  <c r="V114" i="2"/>
  <c r="W114" i="2" s="1"/>
  <c r="V113" i="2"/>
  <c r="W113" i="2" s="1"/>
  <c r="M113" i="2"/>
  <c r="V112" i="2"/>
  <c r="W112" i="2" s="1"/>
  <c r="W111" i="2"/>
  <c r="V111" i="2"/>
  <c r="V110" i="2"/>
  <c r="W110" i="2" s="1"/>
  <c r="V109" i="2"/>
  <c r="W109" i="2" s="1"/>
  <c r="W108" i="2"/>
  <c r="V108" i="2"/>
  <c r="V116" i="2" s="1"/>
  <c r="M108" i="2"/>
  <c r="W107" i="2"/>
  <c r="V107" i="2"/>
  <c r="M107" i="2"/>
  <c r="W106" i="2"/>
  <c r="V106" i="2"/>
  <c r="V105" i="2"/>
  <c r="W105" i="2" s="1"/>
  <c r="U103" i="2"/>
  <c r="U102" i="2"/>
  <c r="W101" i="2"/>
  <c r="V101" i="2"/>
  <c r="M101" i="2"/>
  <c r="W100" i="2"/>
  <c r="V100" i="2"/>
  <c r="M100" i="2"/>
  <c r="W99" i="2"/>
  <c r="V99" i="2"/>
  <c r="M99" i="2"/>
  <c r="W98" i="2"/>
  <c r="V98" i="2"/>
  <c r="M98" i="2"/>
  <c r="W97" i="2"/>
  <c r="V97" i="2"/>
  <c r="M97" i="2"/>
  <c r="W96" i="2"/>
  <c r="V96" i="2"/>
  <c r="M96" i="2"/>
  <c r="W95" i="2"/>
  <c r="V95" i="2"/>
  <c r="M95" i="2"/>
  <c r="W94" i="2"/>
  <c r="V94" i="2"/>
  <c r="V102" i="2" s="1"/>
  <c r="M94" i="2"/>
  <c r="W93" i="2"/>
  <c r="V93" i="2"/>
  <c r="M93" i="2"/>
  <c r="W92" i="2"/>
  <c r="V92" i="2"/>
  <c r="V91" i="2"/>
  <c r="W91" i="2" s="1"/>
  <c r="W102" i="2" s="1"/>
  <c r="U89" i="2"/>
  <c r="U88" i="2"/>
  <c r="W87" i="2"/>
  <c r="V87" i="2"/>
  <c r="M87" i="2"/>
  <c r="V86" i="2"/>
  <c r="W86" i="2" s="1"/>
  <c r="M86" i="2"/>
  <c r="W85" i="2"/>
  <c r="V85" i="2"/>
  <c r="V84" i="2"/>
  <c r="W84" i="2" s="1"/>
  <c r="V83" i="2"/>
  <c r="W83" i="2" s="1"/>
  <c r="M83" i="2"/>
  <c r="V82" i="2"/>
  <c r="U80" i="2"/>
  <c r="U79" i="2"/>
  <c r="V78" i="2"/>
  <c r="W78" i="2" s="1"/>
  <c r="M78" i="2"/>
  <c r="V77" i="2"/>
  <c r="W77" i="2" s="1"/>
  <c r="M77" i="2"/>
  <c r="W76" i="2"/>
  <c r="V76" i="2"/>
  <c r="M76" i="2"/>
  <c r="V75" i="2"/>
  <c r="W75" i="2" s="1"/>
  <c r="M75" i="2"/>
  <c r="V74" i="2"/>
  <c r="W74" i="2" s="1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U60" i="2"/>
  <c r="U59" i="2"/>
  <c r="V58" i="2"/>
  <c r="W58" i="2" s="1"/>
  <c r="V57" i="2"/>
  <c r="W57" i="2" s="1"/>
  <c r="M57" i="2"/>
  <c r="V56" i="2"/>
  <c r="W56" i="2" s="1"/>
  <c r="M56" i="2"/>
  <c r="V55" i="2"/>
  <c r="V52" i="2"/>
  <c r="U52" i="2"/>
  <c r="V51" i="2"/>
  <c r="U51" i="2"/>
  <c r="W50" i="2"/>
  <c r="V50" i="2"/>
  <c r="M50" i="2"/>
  <c r="V49" i="2"/>
  <c r="C479" i="2" s="1"/>
  <c r="M49" i="2"/>
  <c r="U45" i="2"/>
  <c r="V44" i="2"/>
  <c r="U44" i="2"/>
  <c r="V43" i="2"/>
  <c r="W43" i="2" s="1"/>
  <c r="W44" i="2" s="1"/>
  <c r="M43" i="2"/>
  <c r="U41" i="2"/>
  <c r="U40" i="2"/>
  <c r="V39" i="2"/>
  <c r="W39" i="2" s="1"/>
  <c r="W40" i="2" s="1"/>
  <c r="M39" i="2"/>
  <c r="V37" i="2"/>
  <c r="U37" i="2"/>
  <c r="U36" i="2"/>
  <c r="V35" i="2"/>
  <c r="V36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V32" i="2" s="1"/>
  <c r="M28" i="2"/>
  <c r="V27" i="2"/>
  <c r="W27" i="2" s="1"/>
  <c r="M27" i="2"/>
  <c r="V26" i="2"/>
  <c r="W26" i="2" s="1"/>
  <c r="M26" i="2"/>
  <c r="U24" i="2"/>
  <c r="V23" i="2"/>
  <c r="U23" i="2"/>
  <c r="W22" i="2"/>
  <c r="W23" i="2" s="1"/>
  <c r="V22" i="2"/>
  <c r="M22" i="2"/>
  <c r="H10" i="2"/>
  <c r="A9" i="2"/>
  <c r="F10" i="2" s="1"/>
  <c r="D7" i="2"/>
  <c r="N6" i="2"/>
  <c r="M2" i="2"/>
  <c r="W286" i="2" l="1"/>
  <c r="W287" i="2" s="1"/>
  <c r="V287" i="2"/>
  <c r="V274" i="2"/>
  <c r="V246" i="2"/>
  <c r="V247" i="2"/>
  <c r="V226" i="2"/>
  <c r="V152" i="2"/>
  <c r="E479" i="2"/>
  <c r="W119" i="2"/>
  <c r="V124" i="2"/>
  <c r="V88" i="2"/>
  <c r="V439" i="2"/>
  <c r="W424" i="2"/>
  <c r="Q479" i="2"/>
  <c r="V425" i="2"/>
  <c r="W193" i="2"/>
  <c r="W195" i="2" s="1"/>
  <c r="V196" i="2"/>
  <c r="I479" i="2"/>
  <c r="V191" i="2"/>
  <c r="V190" i="2"/>
  <c r="U473" i="2"/>
  <c r="V151" i="2"/>
  <c r="W123" i="2"/>
  <c r="V470" i="2"/>
  <c r="U469" i="2"/>
  <c r="D479" i="2"/>
  <c r="U472" i="2"/>
  <c r="W190" i="2"/>
  <c r="W115" i="2"/>
  <c r="W214" i="2"/>
  <c r="W225" i="2"/>
  <c r="W234" i="2"/>
  <c r="W300" i="2"/>
  <c r="W367" i="2"/>
  <c r="V241" i="2"/>
  <c r="V33" i="2"/>
  <c r="W259" i="2"/>
  <c r="W276" i="2"/>
  <c r="W279" i="2" s="1"/>
  <c r="H9" i="2"/>
  <c r="V24" i="2"/>
  <c r="V40" i="2"/>
  <c r="W55" i="2"/>
  <c r="W59" i="2" s="1"/>
  <c r="V89" i="2"/>
  <c r="V103" i="2"/>
  <c r="V131" i="2"/>
  <c r="V170" i="2"/>
  <c r="W243" i="2"/>
  <c r="W246" i="2" s="1"/>
  <c r="V253" i="2"/>
  <c r="V269" i="2"/>
  <c r="W282" i="2"/>
  <c r="W283" i="2" s="1"/>
  <c r="V368" i="2"/>
  <c r="W380" i="2"/>
  <c r="W381" i="2" s="1"/>
  <c r="W410" i="2"/>
  <c r="W419" i="2" s="1"/>
  <c r="V434" i="2"/>
  <c r="W448" i="2"/>
  <c r="W451" i="2" s="1"/>
  <c r="V471" i="2"/>
  <c r="V472" i="2" s="1"/>
  <c r="H479" i="2"/>
  <c r="V79" i="2"/>
  <c r="V115" i="2"/>
  <c r="V218" i="2"/>
  <c r="V264" i="2"/>
  <c r="V322" i="2"/>
  <c r="V387" i="2"/>
  <c r="V402" i="2"/>
  <c r="V424" i="2"/>
  <c r="W454" i="2"/>
  <c r="W457" i="2" s="1"/>
  <c r="W466" i="2"/>
  <c r="W467" i="2" s="1"/>
  <c r="F9" i="2"/>
  <c r="V139" i="2"/>
  <c r="V283" i="2"/>
  <c r="V381" i="2"/>
  <c r="V397" i="2"/>
  <c r="V419" i="2"/>
  <c r="W460" i="2"/>
  <c r="W462" i="2" s="1"/>
  <c r="J479" i="2"/>
  <c r="W144" i="2"/>
  <c r="W151" i="2" s="1"/>
  <c r="W160" i="2"/>
  <c r="W162" i="2" s="1"/>
  <c r="W217" i="2"/>
  <c r="W218" i="2" s="1"/>
  <c r="W237" i="2"/>
  <c r="W240" i="2" s="1"/>
  <c r="W317" i="2"/>
  <c r="W321" i="2" s="1"/>
  <c r="J9" i="2"/>
  <c r="V60" i="2"/>
  <c r="A10" i="2"/>
  <c r="W35" i="2"/>
  <c r="W36" i="2" s="1"/>
  <c r="W49" i="2"/>
  <c r="W51" i="2" s="1"/>
  <c r="V300" i="2"/>
  <c r="V333" i="2"/>
  <c r="V41" i="2"/>
  <c r="W63" i="2"/>
  <c r="W79" i="2" s="1"/>
  <c r="V132" i="2"/>
  <c r="W256" i="2"/>
  <c r="W263" i="2" s="1"/>
  <c r="W272" i="2"/>
  <c r="W273" i="2" s="1"/>
  <c r="W312" i="2"/>
  <c r="W313" i="2" s="1"/>
  <c r="W329" i="2"/>
  <c r="W333" i="2" s="1"/>
  <c r="W347" i="2"/>
  <c r="W360" i="2" s="1"/>
  <c r="W370" i="2"/>
  <c r="W371" i="2" s="1"/>
  <c r="W436" i="2"/>
  <c r="W438" i="2" s="1"/>
  <c r="V467" i="2"/>
  <c r="V215" i="2"/>
  <c r="V235" i="2"/>
  <c r="W28" i="2"/>
  <c r="W32" i="2" s="1"/>
  <c r="V59" i="2"/>
  <c r="V321" i="2"/>
  <c r="V45" i="2"/>
  <c r="W304" i="2"/>
  <c r="W305" i="2" s="1"/>
  <c r="V80" i="2"/>
  <c r="V162" i="2"/>
  <c r="V388" i="2"/>
  <c r="L479" i="2"/>
  <c r="V214" i="2"/>
  <c r="V234" i="2"/>
  <c r="V420" i="2"/>
  <c r="V140" i="2"/>
  <c r="W82" i="2"/>
  <c r="W88" i="2" s="1"/>
  <c r="W136" i="2"/>
  <c r="W139" i="2" s="1"/>
  <c r="V225" i="2"/>
  <c r="V279" i="2"/>
  <c r="V468" i="2"/>
  <c r="B479" i="2"/>
  <c r="V361" i="2"/>
  <c r="V377" i="2"/>
  <c r="W427" i="2"/>
  <c r="W433" i="2" s="1"/>
  <c r="V445" i="2"/>
  <c r="V451" i="2"/>
  <c r="V462" i="2"/>
  <c r="V446" i="2"/>
  <c r="V473" i="2" l="1"/>
  <c r="W474" i="2"/>
  <c r="V469" i="2"/>
</calcChain>
</file>

<file path=xl/sharedStrings.xml><?xml version="1.0" encoding="utf-8"?>
<sst xmlns="http://schemas.openxmlformats.org/spreadsheetml/2006/main" count="2767" uniqueCount="658">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</sst>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I1" zoomScaleNormal="100" zoomScaleSheetLayoutView="100" workbookViewId="0">
      <selection activeCell="Z461" sqref="Z20:Z46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8" t="s">
        <v>29</v>
      </c>
      <c r="E1" s="318"/>
      <c r="F1" s="318"/>
      <c r="G1" s="14" t="s">
        <v>65</v>
      </c>
      <c r="H1" s="318" t="s">
        <v>49</v>
      </c>
      <c r="I1" s="318"/>
      <c r="J1" s="318"/>
      <c r="K1" s="318"/>
      <c r="L1" s="318"/>
      <c r="M1" s="318"/>
      <c r="N1" s="318"/>
      <c r="O1" s="319" t="s">
        <v>66</v>
      </c>
      <c r="P1" s="320"/>
      <c r="Q1" s="320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21"/>
      <c r="N3" s="321"/>
      <c r="O3" s="321"/>
      <c r="P3" s="321"/>
      <c r="Q3" s="321"/>
      <c r="R3" s="321"/>
      <c r="S3" s="321"/>
      <c r="T3" s="321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22" t="s">
        <v>8</v>
      </c>
      <c r="B5" s="322"/>
      <c r="C5" s="322"/>
      <c r="D5" s="323"/>
      <c r="E5" s="323"/>
      <c r="F5" s="324" t="s">
        <v>14</v>
      </c>
      <c r="G5" s="324"/>
      <c r="H5" s="323"/>
      <c r="I5" s="323"/>
      <c r="J5" s="323"/>
      <c r="K5" s="323"/>
      <c r="M5" s="27" t="s">
        <v>4</v>
      </c>
      <c r="N5" s="325">
        <v>45215</v>
      </c>
      <c r="O5" s="325"/>
      <c r="Q5" s="326" t="s">
        <v>3</v>
      </c>
      <c r="R5" s="327"/>
      <c r="S5" s="328" t="s">
        <v>630</v>
      </c>
      <c r="T5" s="329"/>
      <c r="Y5" s="60"/>
      <c r="Z5" s="60"/>
      <c r="AA5" s="60"/>
    </row>
    <row r="6" spans="1:28" s="17" customFormat="1" ht="24" customHeight="1" x14ac:dyDescent="0.2">
      <c r="A6" s="322" t="s">
        <v>1</v>
      </c>
      <c r="B6" s="322"/>
      <c r="C6" s="322"/>
      <c r="D6" s="330" t="s">
        <v>634</v>
      </c>
      <c r="E6" s="330"/>
      <c r="F6" s="330"/>
      <c r="G6" s="330"/>
      <c r="H6" s="330"/>
      <c r="I6" s="330"/>
      <c r="J6" s="330"/>
      <c r="K6" s="330"/>
      <c r="M6" s="27" t="s">
        <v>30</v>
      </c>
      <c r="N6" s="331" t="str">
        <f>IF(N5=0," ",CHOOSE(WEEKDAY(N5,2),"Понедельник","Вторник","Среда","Четверг","Пятница","Суббота","Воскресенье"))</f>
        <v>Понедельник</v>
      </c>
      <c r="O6" s="331"/>
      <c r="Q6" s="332" t="s">
        <v>5</v>
      </c>
      <c r="R6" s="333"/>
      <c r="S6" s="334" t="s">
        <v>68</v>
      </c>
      <c r="T6" s="33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40" t="str">
        <f>IFERROR(VLOOKUP(DeliveryAddress,Table,3,0),1)</f>
        <v>2</v>
      </c>
      <c r="E7" s="341"/>
      <c r="F7" s="341"/>
      <c r="G7" s="341"/>
      <c r="H7" s="341"/>
      <c r="I7" s="341"/>
      <c r="J7" s="341"/>
      <c r="K7" s="342"/>
      <c r="M7" s="29"/>
      <c r="N7" s="49"/>
      <c r="O7" s="49"/>
      <c r="Q7" s="332"/>
      <c r="R7" s="333"/>
      <c r="S7" s="336"/>
      <c r="T7" s="337"/>
      <c r="Y7" s="60"/>
      <c r="Z7" s="60"/>
      <c r="AA7" s="60"/>
    </row>
    <row r="8" spans="1:28" s="17" customFormat="1" ht="25.5" customHeight="1" x14ac:dyDescent="0.2">
      <c r="A8" s="343" t="s">
        <v>60</v>
      </c>
      <c r="B8" s="343"/>
      <c r="C8" s="343"/>
      <c r="D8" s="344"/>
      <c r="E8" s="344"/>
      <c r="F8" s="344"/>
      <c r="G8" s="344"/>
      <c r="H8" s="344"/>
      <c r="I8" s="344"/>
      <c r="J8" s="344"/>
      <c r="K8" s="344"/>
      <c r="M8" s="27" t="s">
        <v>11</v>
      </c>
      <c r="N8" s="345">
        <v>0.41666666666666669</v>
      </c>
      <c r="O8" s="345"/>
      <c r="Q8" s="332"/>
      <c r="R8" s="333"/>
      <c r="S8" s="336"/>
      <c r="T8" s="337"/>
      <c r="Y8" s="60"/>
      <c r="Z8" s="60"/>
      <c r="AA8" s="60"/>
    </row>
    <row r="9" spans="1:28" s="17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347" t="s">
        <v>48</v>
      </c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31" t="s">
        <v>15</v>
      </c>
      <c r="N9" s="325"/>
      <c r="O9" s="325"/>
      <c r="Q9" s="332"/>
      <c r="R9" s="333"/>
      <c r="S9" s="338"/>
      <c r="T9" s="33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350" t="str">
        <f>IFERROR(VLOOKUP($D$10,Proxy,2,FALSE),"")</f>
        <v/>
      </c>
      <c r="I10" s="350"/>
      <c r="J10" s="350"/>
      <c r="K10" s="350"/>
      <c r="M10" s="31" t="s">
        <v>35</v>
      </c>
      <c r="N10" s="345"/>
      <c r="O10" s="345"/>
      <c r="R10" s="29" t="s">
        <v>12</v>
      </c>
      <c r="S10" s="351" t="s">
        <v>69</v>
      </c>
      <c r="T10" s="35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5"/>
      <c r="O11" s="345"/>
      <c r="R11" s="29" t="s">
        <v>31</v>
      </c>
      <c r="S11" s="353" t="s">
        <v>57</v>
      </c>
      <c r="T11" s="353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4" t="s">
        <v>70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M12" s="27" t="s">
        <v>33</v>
      </c>
      <c r="N12" s="355"/>
      <c r="O12" s="355"/>
      <c r="P12" s="28"/>
      <c r="Q12"/>
      <c r="R12" s="29" t="s">
        <v>48</v>
      </c>
      <c r="S12" s="356"/>
      <c r="T12" s="356"/>
      <c r="U12"/>
      <c r="Y12" s="60"/>
      <c r="Z12" s="60"/>
      <c r="AA12" s="60"/>
    </row>
    <row r="13" spans="1:28" s="17" customFormat="1" ht="23.25" customHeight="1" x14ac:dyDescent="0.2">
      <c r="A13" s="354" t="s">
        <v>71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1"/>
      <c r="M13" s="31" t="s">
        <v>34</v>
      </c>
      <c r="N13" s="353"/>
      <c r="O13" s="353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4" t="s">
        <v>72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7" t="s">
        <v>73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/>
      <c r="M15" s="358" t="s">
        <v>63</v>
      </c>
      <c r="N15" s="358"/>
      <c r="O15" s="358"/>
      <c r="P15" s="358"/>
      <c r="Q15" s="35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61" t="s">
        <v>61</v>
      </c>
      <c r="B17" s="361" t="s">
        <v>51</v>
      </c>
      <c r="C17" s="362" t="s">
        <v>50</v>
      </c>
      <c r="D17" s="361" t="s">
        <v>52</v>
      </c>
      <c r="E17" s="361"/>
      <c r="F17" s="361" t="s">
        <v>24</v>
      </c>
      <c r="G17" s="361" t="s">
        <v>27</v>
      </c>
      <c r="H17" s="361" t="s">
        <v>25</v>
      </c>
      <c r="I17" s="361" t="s">
        <v>26</v>
      </c>
      <c r="J17" s="363" t="s">
        <v>16</v>
      </c>
      <c r="K17" s="363" t="s">
        <v>2</v>
      </c>
      <c r="L17" s="361" t="s">
        <v>28</v>
      </c>
      <c r="M17" s="361" t="s">
        <v>17</v>
      </c>
      <c r="N17" s="361"/>
      <c r="O17" s="361"/>
      <c r="P17" s="361"/>
      <c r="Q17" s="361"/>
      <c r="R17" s="360" t="s">
        <v>58</v>
      </c>
      <c r="S17" s="361"/>
      <c r="T17" s="361" t="s">
        <v>6</v>
      </c>
      <c r="U17" s="361" t="s">
        <v>44</v>
      </c>
      <c r="V17" s="365" t="s">
        <v>56</v>
      </c>
      <c r="W17" s="361" t="s">
        <v>18</v>
      </c>
      <c r="X17" s="367" t="s">
        <v>62</v>
      </c>
      <c r="Y17" s="367" t="s">
        <v>19</v>
      </c>
      <c r="Z17" s="368" t="s">
        <v>59</v>
      </c>
      <c r="AA17" s="369"/>
      <c r="AB17" s="370"/>
      <c r="AC17" s="374"/>
      <c r="AZ17" s="375" t="s">
        <v>64</v>
      </c>
    </row>
    <row r="18" spans="1:52" ht="14.25" customHeight="1" x14ac:dyDescent="0.2">
      <c r="A18" s="361"/>
      <c r="B18" s="361"/>
      <c r="C18" s="362"/>
      <c r="D18" s="361"/>
      <c r="E18" s="361"/>
      <c r="F18" s="361" t="s">
        <v>20</v>
      </c>
      <c r="G18" s="361" t="s">
        <v>21</v>
      </c>
      <c r="H18" s="361" t="s">
        <v>22</v>
      </c>
      <c r="I18" s="361" t="s">
        <v>22</v>
      </c>
      <c r="J18" s="364"/>
      <c r="K18" s="364"/>
      <c r="L18" s="361"/>
      <c r="M18" s="361"/>
      <c r="N18" s="361"/>
      <c r="O18" s="361"/>
      <c r="P18" s="361"/>
      <c r="Q18" s="361"/>
      <c r="R18" s="36" t="s">
        <v>47</v>
      </c>
      <c r="S18" s="36" t="s">
        <v>46</v>
      </c>
      <c r="T18" s="361"/>
      <c r="U18" s="361"/>
      <c r="V18" s="366"/>
      <c r="W18" s="361"/>
      <c r="X18" s="367"/>
      <c r="Y18" s="367"/>
      <c r="Z18" s="371"/>
      <c r="AA18" s="372"/>
      <c r="AB18" s="373"/>
      <c r="AC18" s="374"/>
      <c r="AZ18" s="375"/>
    </row>
    <row r="19" spans="1:52" ht="27.75" customHeight="1" x14ac:dyDescent="0.2">
      <c r="A19" s="376" t="s">
        <v>74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55"/>
      <c r="Y19" s="55"/>
    </row>
    <row r="20" spans="1:52" ht="16.5" customHeight="1" x14ac:dyDescent="0.25">
      <c r="A20" s="377" t="s">
        <v>74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66"/>
      <c r="Y20" s="66"/>
    </row>
    <row r="21" spans="1:52" ht="14.25" customHeight="1" x14ac:dyDescent="0.25">
      <c r="A21" s="378" t="s">
        <v>75</v>
      </c>
      <c r="B21" s="378"/>
      <c r="C21" s="378"/>
      <c r="D21" s="378"/>
      <c r="E21" s="378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9">
        <v>4607091389258</v>
      </c>
      <c r="E22" s="37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8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1"/>
      <c r="O22" s="381"/>
      <c r="P22" s="381"/>
      <c r="Q22" s="382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6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7"/>
      <c r="M23" s="383" t="s">
        <v>43</v>
      </c>
      <c r="N23" s="384"/>
      <c r="O23" s="384"/>
      <c r="P23" s="384"/>
      <c r="Q23" s="384"/>
      <c r="R23" s="384"/>
      <c r="S23" s="38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7"/>
      <c r="M24" s="383" t="s">
        <v>43</v>
      </c>
      <c r="N24" s="384"/>
      <c r="O24" s="384"/>
      <c r="P24" s="384"/>
      <c r="Q24" s="384"/>
      <c r="R24" s="384"/>
      <c r="S24" s="38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8" t="s">
        <v>79</v>
      </c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9">
        <v>4607091383881</v>
      </c>
      <c r="E26" s="379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1"/>
      <c r="O26" s="381"/>
      <c r="P26" s="381"/>
      <c r="Q26" s="382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9">
        <v>4607091388237</v>
      </c>
      <c r="E27" s="379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1"/>
      <c r="O27" s="381"/>
      <c r="P27" s="381"/>
      <c r="Q27" s="382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9">
        <v>4607091383935</v>
      </c>
      <c r="E28" s="379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1"/>
      <c r="O28" s="381"/>
      <c r="P28" s="381"/>
      <c r="Q28" s="382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9">
        <v>4680115881853</v>
      </c>
      <c r="E29" s="37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9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1"/>
      <c r="O29" s="381"/>
      <c r="P29" s="381"/>
      <c r="Q29" s="382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9">
        <v>4607091383911</v>
      </c>
      <c r="E30" s="37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9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1"/>
      <c r="O30" s="381"/>
      <c r="P30" s="381"/>
      <c r="Q30" s="382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9">
        <v>4607091388244</v>
      </c>
      <c r="E31" s="379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1"/>
      <c r="O31" s="381"/>
      <c r="P31" s="381"/>
      <c r="Q31" s="382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6"/>
      <c r="B32" s="386"/>
      <c r="C32" s="386"/>
      <c r="D32" s="386"/>
      <c r="E32" s="386"/>
      <c r="F32" s="386"/>
      <c r="G32" s="386"/>
      <c r="H32" s="386"/>
      <c r="I32" s="386"/>
      <c r="J32" s="386"/>
      <c r="K32" s="386"/>
      <c r="L32" s="387"/>
      <c r="M32" s="383" t="s">
        <v>43</v>
      </c>
      <c r="N32" s="384"/>
      <c r="O32" s="384"/>
      <c r="P32" s="384"/>
      <c r="Q32" s="384"/>
      <c r="R32" s="384"/>
      <c r="S32" s="385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6"/>
      <c r="B33" s="386"/>
      <c r="C33" s="386"/>
      <c r="D33" s="386"/>
      <c r="E33" s="386"/>
      <c r="F33" s="386"/>
      <c r="G33" s="386"/>
      <c r="H33" s="386"/>
      <c r="I33" s="386"/>
      <c r="J33" s="386"/>
      <c r="K33" s="386"/>
      <c r="L33" s="387"/>
      <c r="M33" s="383" t="s">
        <v>43</v>
      </c>
      <c r="N33" s="384"/>
      <c r="O33" s="384"/>
      <c r="P33" s="384"/>
      <c r="Q33" s="384"/>
      <c r="R33" s="384"/>
      <c r="S33" s="385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8" t="s">
        <v>92</v>
      </c>
      <c r="B34" s="378"/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9">
        <v>4607091388503</v>
      </c>
      <c r="E35" s="379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1"/>
      <c r="O35" s="381"/>
      <c r="P35" s="381"/>
      <c r="Q35" s="382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86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7"/>
      <c r="M36" s="383" t="s">
        <v>43</v>
      </c>
      <c r="N36" s="384"/>
      <c r="O36" s="384"/>
      <c r="P36" s="384"/>
      <c r="Q36" s="384"/>
      <c r="R36" s="384"/>
      <c r="S36" s="385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7"/>
      <c r="M37" s="383" t="s">
        <v>43</v>
      </c>
      <c r="N37" s="384"/>
      <c r="O37" s="384"/>
      <c r="P37" s="384"/>
      <c r="Q37" s="384"/>
      <c r="R37" s="384"/>
      <c r="S37" s="385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78" t="s">
        <v>97</v>
      </c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79">
        <v>4607091388282</v>
      </c>
      <c r="E39" s="379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3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81"/>
      <c r="O39" s="381"/>
      <c r="P39" s="381"/>
      <c r="Q39" s="382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86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7"/>
      <c r="M40" s="383" t="s">
        <v>43</v>
      </c>
      <c r="N40" s="384"/>
      <c r="O40" s="384"/>
      <c r="P40" s="384"/>
      <c r="Q40" s="384"/>
      <c r="R40" s="384"/>
      <c r="S40" s="385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7"/>
      <c r="M41" s="383" t="s">
        <v>43</v>
      </c>
      <c r="N41" s="384"/>
      <c r="O41" s="384"/>
      <c r="P41" s="384"/>
      <c r="Q41" s="384"/>
      <c r="R41" s="384"/>
      <c r="S41" s="385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78" t="s">
        <v>101</v>
      </c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79">
        <v>4607091389111</v>
      </c>
      <c r="E43" s="379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39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81"/>
      <c r="O43" s="381"/>
      <c r="P43" s="381"/>
      <c r="Q43" s="382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86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7"/>
      <c r="M44" s="383" t="s">
        <v>43</v>
      </c>
      <c r="N44" s="384"/>
      <c r="O44" s="384"/>
      <c r="P44" s="384"/>
      <c r="Q44" s="384"/>
      <c r="R44" s="384"/>
      <c r="S44" s="385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7"/>
      <c r="M45" s="383" t="s">
        <v>43</v>
      </c>
      <c r="N45" s="384"/>
      <c r="O45" s="384"/>
      <c r="P45" s="384"/>
      <c r="Q45" s="384"/>
      <c r="R45" s="384"/>
      <c r="S45" s="385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76" t="s">
        <v>104</v>
      </c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55"/>
      <c r="Y46" s="55"/>
    </row>
    <row r="47" spans="1:52" ht="16.5" customHeight="1" x14ac:dyDescent="0.25">
      <c r="A47" s="377" t="s">
        <v>105</v>
      </c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  <c r="X47" s="66"/>
      <c r="Y47" s="66"/>
    </row>
    <row r="48" spans="1:52" ht="14.25" customHeight="1" x14ac:dyDescent="0.25">
      <c r="A48" s="378" t="s">
        <v>106</v>
      </c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79">
        <v>4680115881440</v>
      </c>
      <c r="E49" s="379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3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81"/>
      <c r="O49" s="381"/>
      <c r="P49" s="381"/>
      <c r="Q49" s="382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79">
        <v>4680115881433</v>
      </c>
      <c r="E50" s="379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3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81"/>
      <c r="O50" s="381"/>
      <c r="P50" s="381"/>
      <c r="Q50" s="382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86"/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7"/>
      <c r="M51" s="383" t="s">
        <v>43</v>
      </c>
      <c r="N51" s="384"/>
      <c r="O51" s="384"/>
      <c r="P51" s="384"/>
      <c r="Q51" s="384"/>
      <c r="R51" s="384"/>
      <c r="S51" s="385"/>
      <c r="T51" s="43" t="s">
        <v>42</v>
      </c>
      <c r="U51" s="44">
        <f>IFERROR(U49/H49,"0")+IFERROR(U50/H50,"0")</f>
        <v>0</v>
      </c>
      <c r="V51" s="44">
        <f>IFERROR(V49/H49,"0")+IFERROR(V50/H50,"0")</f>
        <v>0</v>
      </c>
      <c r="W51" s="44">
        <f>IFERROR(IF(W49="",0,W49),"0")+IFERROR(IF(W50="",0,W50),"0")</f>
        <v>0</v>
      </c>
      <c r="X51" s="68"/>
      <c r="Y51" s="68"/>
    </row>
    <row r="52" spans="1:52" x14ac:dyDescent="0.2">
      <c r="A52" s="386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7"/>
      <c r="M52" s="383" t="s">
        <v>43</v>
      </c>
      <c r="N52" s="384"/>
      <c r="O52" s="384"/>
      <c r="P52" s="384"/>
      <c r="Q52" s="384"/>
      <c r="R52" s="384"/>
      <c r="S52" s="385"/>
      <c r="T52" s="43" t="s">
        <v>0</v>
      </c>
      <c r="U52" s="44">
        <f>IFERROR(SUM(U49:U50),"0")</f>
        <v>0</v>
      </c>
      <c r="V52" s="44">
        <f>IFERROR(SUM(V49:V50),"0")</f>
        <v>0</v>
      </c>
      <c r="W52" s="43"/>
      <c r="X52" s="68"/>
      <c r="Y52" s="68"/>
    </row>
    <row r="53" spans="1:52" ht="16.5" customHeight="1" x14ac:dyDescent="0.25">
      <c r="A53" s="377" t="s">
        <v>112</v>
      </c>
      <c r="B53" s="377"/>
      <c r="C53" s="377"/>
      <c r="D53" s="377"/>
      <c r="E53" s="377"/>
      <c r="F53" s="377"/>
      <c r="G53" s="377"/>
      <c r="H53" s="377"/>
      <c r="I53" s="377"/>
      <c r="J53" s="377"/>
      <c r="K53" s="377"/>
      <c r="L53" s="377"/>
      <c r="M53" s="377"/>
      <c r="N53" s="377"/>
      <c r="O53" s="377"/>
      <c r="P53" s="377"/>
      <c r="Q53" s="377"/>
      <c r="R53" s="377"/>
      <c r="S53" s="377"/>
      <c r="T53" s="377"/>
      <c r="U53" s="377"/>
      <c r="V53" s="377"/>
      <c r="W53" s="377"/>
      <c r="X53" s="66"/>
      <c r="Y53" s="66"/>
    </row>
    <row r="54" spans="1:52" ht="14.25" customHeight="1" x14ac:dyDescent="0.25">
      <c r="A54" s="378" t="s">
        <v>113</v>
      </c>
      <c r="B54" s="378"/>
      <c r="C54" s="378"/>
      <c r="D54" s="378"/>
      <c r="E54" s="378"/>
      <c r="F54" s="378"/>
      <c r="G54" s="378"/>
      <c r="H54" s="378"/>
      <c r="I54" s="378"/>
      <c r="J54" s="378"/>
      <c r="K54" s="378"/>
      <c r="L54" s="378"/>
      <c r="M54" s="378"/>
      <c r="N54" s="378"/>
      <c r="O54" s="378"/>
      <c r="P54" s="378"/>
      <c r="Q54" s="378"/>
      <c r="R54" s="378"/>
      <c r="S54" s="378"/>
      <c r="T54" s="378"/>
      <c r="U54" s="378"/>
      <c r="V54" s="378"/>
      <c r="W54" s="378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79">
        <v>4680115881426</v>
      </c>
      <c r="E55" s="379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399" t="s">
        <v>116</v>
      </c>
      <c r="N55" s="381"/>
      <c r="O55" s="381"/>
      <c r="P55" s="381"/>
      <c r="Q55" s="382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79">
        <v>4680115881426</v>
      </c>
      <c r="E56" s="379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1"/>
      <c r="O56" s="381"/>
      <c r="P56" s="381"/>
      <c r="Q56" s="382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79">
        <v>4680115881419</v>
      </c>
      <c r="E57" s="379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1"/>
      <c r="O57" s="381"/>
      <c r="P57" s="381"/>
      <c r="Q57" s="382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79">
        <v>4680115881525</v>
      </c>
      <c r="E58" s="379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402" t="s">
        <v>123</v>
      </c>
      <c r="N58" s="381"/>
      <c r="O58" s="381"/>
      <c r="P58" s="381"/>
      <c r="Q58" s="382"/>
      <c r="R58" s="40" t="s">
        <v>48</v>
      </c>
      <c r="S58" s="40" t="s">
        <v>48</v>
      </c>
      <c r="T58" s="41" t="s">
        <v>0</v>
      </c>
      <c r="U58" s="59">
        <v>29.6</v>
      </c>
      <c r="V58" s="56">
        <f>IFERROR(IF(U58="",0,CEILING((U58/$H58),1)*$H58),"")</f>
        <v>32</v>
      </c>
      <c r="W58" s="42">
        <f>IFERROR(IF(V58=0,"",ROUNDUP(V58/H58,0)*0.00937),"")</f>
        <v>7.4959999999999999E-2</v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86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7"/>
      <c r="M59" s="383" t="s">
        <v>43</v>
      </c>
      <c r="N59" s="384"/>
      <c r="O59" s="384"/>
      <c r="P59" s="384"/>
      <c r="Q59" s="384"/>
      <c r="R59" s="384"/>
      <c r="S59" s="385"/>
      <c r="T59" s="43" t="s">
        <v>42</v>
      </c>
      <c r="U59" s="44">
        <f>IFERROR(U55/H55,"0")+IFERROR(U56/H56,"0")+IFERROR(U57/H57,"0")+IFERROR(U58/H58,"0")</f>
        <v>7.4</v>
      </c>
      <c r="V59" s="44">
        <f>IFERROR(V55/H55,"0")+IFERROR(V56/H56,"0")+IFERROR(V57/H57,"0")+IFERROR(V58/H58,"0")</f>
        <v>8</v>
      </c>
      <c r="W59" s="44">
        <f>IFERROR(IF(W55="",0,W55),"0")+IFERROR(IF(W56="",0,W56),"0")+IFERROR(IF(W57="",0,W57),"0")+IFERROR(IF(W58="",0,W58),"0")</f>
        <v>7.4959999999999999E-2</v>
      </c>
      <c r="X59" s="68"/>
      <c r="Y59" s="68"/>
    </row>
    <row r="60" spans="1:52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7"/>
      <c r="M60" s="383" t="s">
        <v>43</v>
      </c>
      <c r="N60" s="384"/>
      <c r="O60" s="384"/>
      <c r="P60" s="384"/>
      <c r="Q60" s="384"/>
      <c r="R60" s="384"/>
      <c r="S60" s="385"/>
      <c r="T60" s="43" t="s">
        <v>0</v>
      </c>
      <c r="U60" s="44">
        <f>IFERROR(SUM(U55:U58),"0")</f>
        <v>29.6</v>
      </c>
      <c r="V60" s="44">
        <f>IFERROR(SUM(V55:V58),"0")</f>
        <v>32</v>
      </c>
      <c r="W60" s="43"/>
      <c r="X60" s="68"/>
      <c r="Y60" s="68"/>
    </row>
    <row r="61" spans="1:52" ht="16.5" customHeight="1" x14ac:dyDescent="0.25">
      <c r="A61" s="377" t="s">
        <v>104</v>
      </c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77"/>
      <c r="O61" s="377"/>
      <c r="P61" s="377"/>
      <c r="Q61" s="377"/>
      <c r="R61" s="377"/>
      <c r="S61" s="377"/>
      <c r="T61" s="377"/>
      <c r="U61" s="377"/>
      <c r="V61" s="377"/>
      <c r="W61" s="377"/>
      <c r="X61" s="66"/>
      <c r="Y61" s="66"/>
    </row>
    <row r="62" spans="1:52" ht="14.25" customHeight="1" x14ac:dyDescent="0.25">
      <c r="A62" s="378" t="s">
        <v>113</v>
      </c>
      <c r="B62" s="378"/>
      <c r="C62" s="378"/>
      <c r="D62" s="378"/>
      <c r="E62" s="378"/>
      <c r="F62" s="378"/>
      <c r="G62" s="378"/>
      <c r="H62" s="378"/>
      <c r="I62" s="378"/>
      <c r="J62" s="378"/>
      <c r="K62" s="378"/>
      <c r="L62" s="378"/>
      <c r="M62" s="378"/>
      <c r="N62" s="378"/>
      <c r="O62" s="378"/>
      <c r="P62" s="378"/>
      <c r="Q62" s="378"/>
      <c r="R62" s="378"/>
      <c r="S62" s="378"/>
      <c r="T62" s="378"/>
      <c r="U62" s="378"/>
      <c r="V62" s="378"/>
      <c r="W62" s="378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79">
        <v>4607091382945</v>
      </c>
      <c r="E63" s="379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403" t="s">
        <v>126</v>
      </c>
      <c r="N63" s="381"/>
      <c r="O63" s="381"/>
      <c r="P63" s="381"/>
      <c r="Q63" s="382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79">
        <v>4607091385670</v>
      </c>
      <c r="E64" s="379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1"/>
      <c r="O64" s="381"/>
      <c r="P64" s="381"/>
      <c r="Q64" s="382"/>
      <c r="R64" s="40" t="s">
        <v>48</v>
      </c>
      <c r="S64" s="40" t="s">
        <v>48</v>
      </c>
      <c r="T64" s="41" t="s">
        <v>0</v>
      </c>
      <c r="U64" s="59">
        <v>38</v>
      </c>
      <c r="V64" s="56">
        <f t="shared" si="2"/>
        <v>43.2</v>
      </c>
      <c r="W64" s="42">
        <f>IFERROR(IF(V64=0,"",ROUNDUP(V64/H64,0)*0.02175),"")</f>
        <v>8.6999999999999994E-2</v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79">
        <v>4680115881327</v>
      </c>
      <c r="E65" s="379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1"/>
      <c r="O65" s="381"/>
      <c r="P65" s="381"/>
      <c r="Q65" s="382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79">
        <v>4680115882133</v>
      </c>
      <c r="E66" s="379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81"/>
      <c r="O66" s="381"/>
      <c r="P66" s="381"/>
      <c r="Q66" s="382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79">
        <v>4607091382952</v>
      </c>
      <c r="E67" s="379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81"/>
      <c r="O67" s="381"/>
      <c r="P67" s="381"/>
      <c r="Q67" s="382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79">
        <v>4680115882539</v>
      </c>
      <c r="E68" s="379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81"/>
      <c r="O68" s="381"/>
      <c r="P68" s="381"/>
      <c r="Q68" s="382"/>
      <c r="R68" s="40" t="s">
        <v>48</v>
      </c>
      <c r="S68" s="40" t="s">
        <v>48</v>
      </c>
      <c r="T68" s="41" t="s">
        <v>0</v>
      </c>
      <c r="U68" s="59">
        <v>17.39</v>
      </c>
      <c r="V68" s="56">
        <f t="shared" si="2"/>
        <v>18.5</v>
      </c>
      <c r="W68" s="42">
        <f t="shared" ref="W68:W73" si="3">IFERROR(IF(V68=0,"",ROUNDUP(V68/H68,0)*0.00937),"")</f>
        <v>4.6850000000000003E-2</v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79">
        <v>4607091385687</v>
      </c>
      <c r="E69" s="379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1"/>
      <c r="O69" s="381"/>
      <c r="P69" s="381"/>
      <c r="Q69" s="382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79">
        <v>4607091384604</v>
      </c>
      <c r="E70" s="379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81"/>
      <c r="O70" s="381"/>
      <c r="P70" s="381"/>
      <c r="Q70" s="382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79">
        <v>4680115880283</v>
      </c>
      <c r="E71" s="379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81"/>
      <c r="O71" s="381"/>
      <c r="P71" s="381"/>
      <c r="Q71" s="382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79">
        <v>4680115881518</v>
      </c>
      <c r="E72" s="379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81"/>
      <c r="O72" s="381"/>
      <c r="P72" s="381"/>
      <c r="Q72" s="382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79">
        <v>4680115881303</v>
      </c>
      <c r="E73" s="379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81"/>
      <c r="O73" s="381"/>
      <c r="P73" s="381"/>
      <c r="Q73" s="382"/>
      <c r="R73" s="40" t="s">
        <v>48</v>
      </c>
      <c r="S73" s="40" t="s">
        <v>48</v>
      </c>
      <c r="T73" s="41" t="s">
        <v>0</v>
      </c>
      <c r="U73" s="59">
        <v>33.300000000000004</v>
      </c>
      <c r="V73" s="56">
        <f t="shared" si="2"/>
        <v>36</v>
      </c>
      <c r="W73" s="42">
        <f t="shared" si="3"/>
        <v>7.4959999999999999E-2</v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4301011562</v>
      </c>
      <c r="D74" s="379">
        <v>4680115882577</v>
      </c>
      <c r="E74" s="379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9" t="s">
        <v>96</v>
      </c>
      <c r="L74" s="38">
        <v>90</v>
      </c>
      <c r="M74" s="414" t="s">
        <v>151</v>
      </c>
      <c r="N74" s="381"/>
      <c r="O74" s="381"/>
      <c r="P74" s="381"/>
      <c r="Q74" s="382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152</v>
      </c>
      <c r="B75" s="64" t="s">
        <v>153</v>
      </c>
      <c r="C75" s="37">
        <v>4301011352</v>
      </c>
      <c r="D75" s="379">
        <v>4607091388466</v>
      </c>
      <c r="E75" s="379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138</v>
      </c>
      <c r="L75" s="38">
        <v>45</v>
      </c>
      <c r="M75" s="4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81"/>
      <c r="O75" s="381"/>
      <c r="P75" s="381"/>
      <c r="Q75" s="382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27" customHeight="1" x14ac:dyDescent="0.25">
      <c r="A76" s="64" t="s">
        <v>154</v>
      </c>
      <c r="B76" s="64" t="s">
        <v>155</v>
      </c>
      <c r="C76" s="37">
        <v>4301011417</v>
      </c>
      <c r="D76" s="379">
        <v>4680115880269</v>
      </c>
      <c r="E76" s="379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138</v>
      </c>
      <c r="L76" s="38">
        <v>50</v>
      </c>
      <c r="M76" s="4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81"/>
      <c r="O76" s="381"/>
      <c r="P76" s="381"/>
      <c r="Q76" s="382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156</v>
      </c>
      <c r="B77" s="64" t="s">
        <v>157</v>
      </c>
      <c r="C77" s="37">
        <v>4301011415</v>
      </c>
      <c r="D77" s="379">
        <v>4680115880429</v>
      </c>
      <c r="E77" s="379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81"/>
      <c r="O77" s="381"/>
      <c r="P77" s="381"/>
      <c r="Q77" s="382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158</v>
      </c>
      <c r="B78" s="64" t="s">
        <v>159</v>
      </c>
      <c r="C78" s="37">
        <v>4301011462</v>
      </c>
      <c r="D78" s="379">
        <v>4680115881457</v>
      </c>
      <c r="E78" s="379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138</v>
      </c>
      <c r="L78" s="38">
        <v>50</v>
      </c>
      <c r="M78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81"/>
      <c r="O78" s="381"/>
      <c r="P78" s="381"/>
      <c r="Q78" s="382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x14ac:dyDescent="0.2">
      <c r="A79" s="386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7"/>
      <c r="M79" s="383" t="s">
        <v>43</v>
      </c>
      <c r="N79" s="384"/>
      <c r="O79" s="384"/>
      <c r="P79" s="384"/>
      <c r="Q79" s="384"/>
      <c r="R79" s="384"/>
      <c r="S79" s="385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15.61851851851852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17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0.20881</v>
      </c>
      <c r="X79" s="68"/>
      <c r="Y79" s="68"/>
    </row>
    <row r="80" spans="1:52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7"/>
      <c r="M80" s="383" t="s">
        <v>43</v>
      </c>
      <c r="N80" s="384"/>
      <c r="O80" s="384"/>
      <c r="P80" s="384"/>
      <c r="Q80" s="384"/>
      <c r="R80" s="384"/>
      <c r="S80" s="385"/>
      <c r="T80" s="43" t="s">
        <v>0</v>
      </c>
      <c r="U80" s="44">
        <f>IFERROR(SUM(U63:U78),"0")</f>
        <v>88.69</v>
      </c>
      <c r="V80" s="44">
        <f>IFERROR(SUM(V63:V78),"0")</f>
        <v>97.7</v>
      </c>
      <c r="W80" s="43"/>
      <c r="X80" s="68"/>
      <c r="Y80" s="68"/>
    </row>
    <row r="81" spans="1:52" ht="14.25" customHeight="1" x14ac:dyDescent="0.25">
      <c r="A81" s="378" t="s">
        <v>106</v>
      </c>
      <c r="B81" s="378"/>
      <c r="C81" s="378"/>
      <c r="D81" s="378"/>
      <c r="E81" s="378"/>
      <c r="F81" s="378"/>
      <c r="G81" s="378"/>
      <c r="H81" s="378"/>
      <c r="I81" s="378"/>
      <c r="J81" s="378"/>
      <c r="K81" s="378"/>
      <c r="L81" s="378"/>
      <c r="M81" s="378"/>
      <c r="N81" s="378"/>
      <c r="O81" s="378"/>
      <c r="P81" s="378"/>
      <c r="Q81" s="378"/>
      <c r="R81" s="378"/>
      <c r="S81" s="378"/>
      <c r="T81" s="378"/>
      <c r="U81" s="378"/>
      <c r="V81" s="378"/>
      <c r="W81" s="378"/>
      <c r="X81" s="67"/>
      <c r="Y81" s="67"/>
    </row>
    <row r="82" spans="1:52" ht="27" customHeight="1" x14ac:dyDescent="0.25">
      <c r="A82" s="64" t="s">
        <v>160</v>
      </c>
      <c r="B82" s="64" t="s">
        <v>161</v>
      </c>
      <c r="C82" s="37">
        <v>4301020189</v>
      </c>
      <c r="D82" s="379">
        <v>4607091384789</v>
      </c>
      <c r="E82" s="379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9" t="s">
        <v>109</v>
      </c>
      <c r="L82" s="38">
        <v>45</v>
      </c>
      <c r="M82" s="419" t="s">
        <v>162</v>
      </c>
      <c r="N82" s="381"/>
      <c r="O82" s="381"/>
      <c r="P82" s="381"/>
      <c r="Q82" s="382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IFERROR(IF(V82=0,"",ROUNDUP(V82/H82,0)*0.01196),"")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16.5" customHeight="1" x14ac:dyDescent="0.25">
      <c r="A83" s="64" t="s">
        <v>163</v>
      </c>
      <c r="B83" s="64" t="s">
        <v>164</v>
      </c>
      <c r="C83" s="37">
        <v>4301020235</v>
      </c>
      <c r="D83" s="379">
        <v>4680115881488</v>
      </c>
      <c r="E83" s="379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9" t="s">
        <v>109</v>
      </c>
      <c r="L83" s="38">
        <v>50</v>
      </c>
      <c r="M83" s="4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81"/>
      <c r="O83" s="381"/>
      <c r="P83" s="381"/>
      <c r="Q83" s="382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4301020183</v>
      </c>
      <c r="D84" s="379">
        <v>4607091384765</v>
      </c>
      <c r="E84" s="379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9" t="s">
        <v>109</v>
      </c>
      <c r="L84" s="38">
        <v>45</v>
      </c>
      <c r="M84" s="421" t="s">
        <v>167</v>
      </c>
      <c r="N84" s="381"/>
      <c r="O84" s="381"/>
      <c r="P84" s="381"/>
      <c r="Q84" s="382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4301020258</v>
      </c>
      <c r="D85" s="379">
        <v>4680115882775</v>
      </c>
      <c r="E85" s="379"/>
      <c r="F85" s="63">
        <v>0.3</v>
      </c>
      <c r="G85" s="38">
        <v>8</v>
      </c>
      <c r="H85" s="63">
        <v>2.4</v>
      </c>
      <c r="I85" s="63">
        <v>2.5</v>
      </c>
      <c r="J85" s="38">
        <v>234</v>
      </c>
      <c r="K85" s="39" t="s">
        <v>138</v>
      </c>
      <c r="L85" s="38">
        <v>50</v>
      </c>
      <c r="M85" s="422" t="s">
        <v>170</v>
      </c>
      <c r="N85" s="381"/>
      <c r="O85" s="381"/>
      <c r="P85" s="381"/>
      <c r="Q85" s="382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IFERROR(IF(V85=0,"",ROUNDUP(V85/H85,0)*0.00502),"")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171</v>
      </c>
      <c r="B86" s="64" t="s">
        <v>172</v>
      </c>
      <c r="C86" s="37">
        <v>4301020217</v>
      </c>
      <c r="D86" s="379">
        <v>4680115880658</v>
      </c>
      <c r="E86" s="379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109</v>
      </c>
      <c r="L86" s="38">
        <v>50</v>
      </c>
      <c r="M86" s="4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81"/>
      <c r="O86" s="381"/>
      <c r="P86" s="381"/>
      <c r="Q86" s="382"/>
      <c r="R86" s="40" t="s">
        <v>48</v>
      </c>
      <c r="S86" s="40" t="s">
        <v>48</v>
      </c>
      <c r="T86" s="41" t="s">
        <v>0</v>
      </c>
      <c r="U86" s="59">
        <v>35.6</v>
      </c>
      <c r="V86" s="56">
        <f t="shared" si="4"/>
        <v>36</v>
      </c>
      <c r="W86" s="42">
        <f>IFERROR(IF(V86=0,"",ROUNDUP(V86/H86,0)*0.00753),"")</f>
        <v>0.11295000000000001</v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4301020223</v>
      </c>
      <c r="D87" s="379">
        <v>4607091381962</v>
      </c>
      <c r="E87" s="379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109</v>
      </c>
      <c r="L87" s="38">
        <v>50</v>
      </c>
      <c r="M87" s="4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81"/>
      <c r="O87" s="381"/>
      <c r="P87" s="381"/>
      <c r="Q87" s="382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x14ac:dyDescent="0.2">
      <c r="A88" s="386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7"/>
      <c r="M88" s="383" t="s">
        <v>43</v>
      </c>
      <c r="N88" s="384"/>
      <c r="O88" s="384"/>
      <c r="P88" s="384"/>
      <c r="Q88" s="384"/>
      <c r="R88" s="384"/>
      <c r="S88" s="385"/>
      <c r="T88" s="43" t="s">
        <v>42</v>
      </c>
      <c r="U88" s="44">
        <f>IFERROR(U82/H82,"0")+IFERROR(U83/H83,"0")+IFERROR(U84/H84,"0")+IFERROR(U85/H85,"0")+IFERROR(U86/H86,"0")+IFERROR(U87/H87,"0")</f>
        <v>14.833333333333334</v>
      </c>
      <c r="V88" s="44">
        <f>IFERROR(V82/H82,"0")+IFERROR(V83/H83,"0")+IFERROR(V84/H84,"0")+IFERROR(V85/H85,"0")+IFERROR(V86/H86,"0")+IFERROR(V87/H87,"0")</f>
        <v>15</v>
      </c>
      <c r="W88" s="44">
        <f>IFERROR(IF(W82="",0,W82),"0")+IFERROR(IF(W83="",0,W83),"0")+IFERROR(IF(W84="",0,W84),"0")+IFERROR(IF(W85="",0,W85),"0")+IFERROR(IF(W86="",0,W86),"0")+IFERROR(IF(W87="",0,W87),"0")</f>
        <v>0.11295000000000001</v>
      </c>
      <c r="X88" s="68"/>
      <c r="Y88" s="68"/>
    </row>
    <row r="89" spans="1:52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7"/>
      <c r="M89" s="383" t="s">
        <v>43</v>
      </c>
      <c r="N89" s="384"/>
      <c r="O89" s="384"/>
      <c r="P89" s="384"/>
      <c r="Q89" s="384"/>
      <c r="R89" s="384"/>
      <c r="S89" s="385"/>
      <c r="T89" s="43" t="s">
        <v>0</v>
      </c>
      <c r="U89" s="44">
        <f>IFERROR(SUM(U82:U87),"0")</f>
        <v>35.6</v>
      </c>
      <c r="V89" s="44">
        <f>IFERROR(SUM(V82:V87),"0")</f>
        <v>36</v>
      </c>
      <c r="W89" s="43"/>
      <c r="X89" s="68"/>
      <c r="Y89" s="68"/>
    </row>
    <row r="90" spans="1:52" ht="14.25" customHeight="1" x14ac:dyDescent="0.25">
      <c r="A90" s="378" t="s">
        <v>75</v>
      </c>
      <c r="B90" s="378"/>
      <c r="C90" s="378"/>
      <c r="D90" s="378"/>
      <c r="E90" s="378"/>
      <c r="F90" s="378"/>
      <c r="G90" s="378"/>
      <c r="H90" s="378"/>
      <c r="I90" s="378"/>
      <c r="J90" s="378"/>
      <c r="K90" s="378"/>
      <c r="L90" s="378"/>
      <c r="M90" s="378"/>
      <c r="N90" s="378"/>
      <c r="O90" s="378"/>
      <c r="P90" s="378"/>
      <c r="Q90" s="378"/>
      <c r="R90" s="378"/>
      <c r="S90" s="378"/>
      <c r="T90" s="378"/>
      <c r="U90" s="378"/>
      <c r="V90" s="378"/>
      <c r="W90" s="378"/>
      <c r="X90" s="67"/>
      <c r="Y90" s="67"/>
    </row>
    <row r="91" spans="1:52" ht="27" customHeight="1" x14ac:dyDescent="0.25">
      <c r="A91" s="64" t="s">
        <v>175</v>
      </c>
      <c r="B91" s="64" t="s">
        <v>176</v>
      </c>
      <c r="C91" s="37">
        <v>4301031234</v>
      </c>
      <c r="D91" s="379">
        <v>4680115883444</v>
      </c>
      <c r="E91" s="379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425" t="s">
        <v>177</v>
      </c>
      <c r="N91" s="381"/>
      <c r="O91" s="381"/>
      <c r="P91" s="381"/>
      <c r="Q91" s="382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101" si="5">IFERROR(IF(U91="",0,CEILING((U91/$H91),1)*$H91),"")</f>
        <v>0</v>
      </c>
      <c r="W91" s="42" t="str">
        <f>IFERROR(IF(V91=0,"",ROUNDUP(V91/H91,0)*0.00753),"")</f>
        <v/>
      </c>
      <c r="X91" s="69" t="s">
        <v>48</v>
      </c>
      <c r="Y91" s="70" t="s">
        <v>178</v>
      </c>
      <c r="AC91" s="71"/>
      <c r="AZ91" s="111" t="s">
        <v>65</v>
      </c>
    </row>
    <row r="92" spans="1:52" ht="27" customHeight="1" x14ac:dyDescent="0.25">
      <c r="A92" s="64" t="s">
        <v>175</v>
      </c>
      <c r="B92" s="64" t="s">
        <v>179</v>
      </c>
      <c r="C92" s="37">
        <v>4301031235</v>
      </c>
      <c r="D92" s="379">
        <v>4680115883444</v>
      </c>
      <c r="E92" s="379"/>
      <c r="F92" s="63">
        <v>0.35</v>
      </c>
      <c r="G92" s="38">
        <v>8</v>
      </c>
      <c r="H92" s="63">
        <v>2.8</v>
      </c>
      <c r="I92" s="63">
        <v>3.0880000000000001</v>
      </c>
      <c r="J92" s="38">
        <v>156</v>
      </c>
      <c r="K92" s="39" t="s">
        <v>96</v>
      </c>
      <c r="L92" s="38">
        <v>90</v>
      </c>
      <c r="M92" s="426" t="s">
        <v>177</v>
      </c>
      <c r="N92" s="381"/>
      <c r="O92" s="381"/>
      <c r="P92" s="381"/>
      <c r="Q92" s="382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IFERROR(IF(V92=0,"",ROUNDUP(V92/H92,0)*0.00753),"")</f>
        <v/>
      </c>
      <c r="X92" s="69" t="s">
        <v>48</v>
      </c>
      <c r="Y92" s="70" t="s">
        <v>178</v>
      </c>
      <c r="AC92" s="71"/>
      <c r="AZ92" s="112" t="s">
        <v>65</v>
      </c>
    </row>
    <row r="93" spans="1:52" ht="16.5" customHeight="1" x14ac:dyDescent="0.25">
      <c r="A93" s="64" t="s">
        <v>180</v>
      </c>
      <c r="B93" s="64" t="s">
        <v>181</v>
      </c>
      <c r="C93" s="37">
        <v>4301030895</v>
      </c>
      <c r="D93" s="379">
        <v>4607091387667</v>
      </c>
      <c r="E93" s="379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9" t="s">
        <v>109</v>
      </c>
      <c r="L93" s="38">
        <v>40</v>
      </c>
      <c r="M93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81"/>
      <c r="O93" s="381"/>
      <c r="P93" s="381"/>
      <c r="Q93" s="382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IFERROR(IF(V93=0,"",ROUNDUP(V93/H93,0)*0.02175),"")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182</v>
      </c>
      <c r="B94" s="64" t="s">
        <v>183</v>
      </c>
      <c r="C94" s="37">
        <v>4301030961</v>
      </c>
      <c r="D94" s="379">
        <v>4607091387636</v>
      </c>
      <c r="E94" s="379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9" t="s">
        <v>78</v>
      </c>
      <c r="L94" s="38">
        <v>40</v>
      </c>
      <c r="M94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81"/>
      <c r="O94" s="381"/>
      <c r="P94" s="381"/>
      <c r="Q94" s="382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IFERROR(IF(V94=0,"",ROUNDUP(V94/H94,0)*0.00937),"")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184</v>
      </c>
      <c r="B95" s="64" t="s">
        <v>185</v>
      </c>
      <c r="C95" s="37">
        <v>4301031078</v>
      </c>
      <c r="D95" s="379">
        <v>4607091384727</v>
      </c>
      <c r="E95" s="379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81"/>
      <c r="O95" s="381"/>
      <c r="P95" s="381"/>
      <c r="Q95" s="382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27" customHeight="1" x14ac:dyDescent="0.25">
      <c r="A96" s="64" t="s">
        <v>186</v>
      </c>
      <c r="B96" s="64" t="s">
        <v>187</v>
      </c>
      <c r="C96" s="37">
        <v>4301031080</v>
      </c>
      <c r="D96" s="379">
        <v>4607091386745</v>
      </c>
      <c r="E96" s="379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9" t="s">
        <v>78</v>
      </c>
      <c r="L96" s="38">
        <v>45</v>
      </c>
      <c r="M96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81"/>
      <c r="O96" s="381"/>
      <c r="P96" s="381"/>
      <c r="Q96" s="382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IFERROR(IF(V96=0,"",ROUNDUP(V96/H96,0)*0.01196),"")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16.5" customHeight="1" x14ac:dyDescent="0.25">
      <c r="A97" s="64" t="s">
        <v>188</v>
      </c>
      <c r="B97" s="64" t="s">
        <v>189</v>
      </c>
      <c r="C97" s="37">
        <v>4301030963</v>
      </c>
      <c r="D97" s="379">
        <v>4607091382426</v>
      </c>
      <c r="E97" s="379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9" t="s">
        <v>78</v>
      </c>
      <c r="L97" s="38">
        <v>40</v>
      </c>
      <c r="M97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81"/>
      <c r="O97" s="381"/>
      <c r="P97" s="381"/>
      <c r="Q97" s="382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190</v>
      </c>
      <c r="B98" s="64" t="s">
        <v>191</v>
      </c>
      <c r="C98" s="37">
        <v>4301030962</v>
      </c>
      <c r="D98" s="379">
        <v>4607091386547</v>
      </c>
      <c r="E98" s="379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9" t="s">
        <v>78</v>
      </c>
      <c r="L98" s="38">
        <v>40</v>
      </c>
      <c r="M98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81"/>
      <c r="O98" s="381"/>
      <c r="P98" s="381"/>
      <c r="Q98" s="382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4301031077</v>
      </c>
      <c r="D99" s="379">
        <v>4607091384703</v>
      </c>
      <c r="E99" s="379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81"/>
      <c r="O99" s="381"/>
      <c r="P99" s="381"/>
      <c r="Q99" s="382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194</v>
      </c>
      <c r="B100" s="64" t="s">
        <v>195</v>
      </c>
      <c r="C100" s="37">
        <v>4301031079</v>
      </c>
      <c r="D100" s="379">
        <v>4607091384734</v>
      </c>
      <c r="E100" s="379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9" t="s">
        <v>78</v>
      </c>
      <c r="L100" s="38">
        <v>45</v>
      </c>
      <c r="M100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81"/>
      <c r="O100" s="381"/>
      <c r="P100" s="381"/>
      <c r="Q100" s="382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196</v>
      </c>
      <c r="B101" s="64" t="s">
        <v>197</v>
      </c>
      <c r="C101" s="37">
        <v>4301030964</v>
      </c>
      <c r="D101" s="379">
        <v>4607091382464</v>
      </c>
      <c r="E101" s="379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9" t="s">
        <v>78</v>
      </c>
      <c r="L101" s="38">
        <v>40</v>
      </c>
      <c r="M101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81"/>
      <c r="O101" s="381"/>
      <c r="P101" s="381"/>
      <c r="Q101" s="382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5"/>
        <v>0</v>
      </c>
      <c r="W101" s="42" t="str">
        <f>IFERROR(IF(V101=0,"",ROUNDUP(V101/H101,0)*0.00502),"")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x14ac:dyDescent="0.2">
      <c r="A102" s="386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7"/>
      <c r="M102" s="383" t="s">
        <v>43</v>
      </c>
      <c r="N102" s="384"/>
      <c r="O102" s="384"/>
      <c r="P102" s="384"/>
      <c r="Q102" s="384"/>
      <c r="R102" s="384"/>
      <c r="S102" s="385"/>
      <c r="T102" s="43" t="s">
        <v>42</v>
      </c>
      <c r="U102" s="44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44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68"/>
      <c r="Y102" s="68"/>
    </row>
    <row r="103" spans="1:52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7"/>
      <c r="M103" s="383" t="s">
        <v>43</v>
      </c>
      <c r="N103" s="384"/>
      <c r="O103" s="384"/>
      <c r="P103" s="384"/>
      <c r="Q103" s="384"/>
      <c r="R103" s="384"/>
      <c r="S103" s="385"/>
      <c r="T103" s="43" t="s">
        <v>0</v>
      </c>
      <c r="U103" s="44">
        <f>IFERROR(SUM(U91:U101),"0")</f>
        <v>0</v>
      </c>
      <c r="V103" s="44">
        <f>IFERROR(SUM(V91:V101),"0")</f>
        <v>0</v>
      </c>
      <c r="W103" s="43"/>
      <c r="X103" s="68"/>
      <c r="Y103" s="68"/>
    </row>
    <row r="104" spans="1:52" ht="14.25" customHeight="1" x14ac:dyDescent="0.25">
      <c r="A104" s="378" t="s">
        <v>79</v>
      </c>
      <c r="B104" s="378"/>
      <c r="C104" s="378"/>
      <c r="D104" s="378"/>
      <c r="E104" s="378"/>
      <c r="F104" s="378"/>
      <c r="G104" s="378"/>
      <c r="H104" s="378"/>
      <c r="I104" s="378"/>
      <c r="J104" s="378"/>
      <c r="K104" s="378"/>
      <c r="L104" s="378"/>
      <c r="M104" s="378"/>
      <c r="N104" s="378"/>
      <c r="O104" s="378"/>
      <c r="P104" s="378"/>
      <c r="Q104" s="378"/>
      <c r="R104" s="378"/>
      <c r="S104" s="378"/>
      <c r="T104" s="378"/>
      <c r="U104" s="378"/>
      <c r="V104" s="378"/>
      <c r="W104" s="378"/>
      <c r="X104" s="67"/>
      <c r="Y104" s="67"/>
    </row>
    <row r="105" spans="1:52" ht="27" customHeight="1" x14ac:dyDescent="0.25">
      <c r="A105" s="64" t="s">
        <v>198</v>
      </c>
      <c r="B105" s="64" t="s">
        <v>199</v>
      </c>
      <c r="C105" s="37">
        <v>4301051437</v>
      </c>
      <c r="D105" s="379">
        <v>4607091386967</v>
      </c>
      <c r="E105" s="379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138</v>
      </c>
      <c r="L105" s="38">
        <v>45</v>
      </c>
      <c r="M105" s="436" t="s">
        <v>200</v>
      </c>
      <c r="N105" s="381"/>
      <c r="O105" s="381"/>
      <c r="P105" s="381"/>
      <c r="Q105" s="382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ref="V105:V114" si="6">IFERROR(IF(U105="",0,CEILING((U105/$H105),1)*$H105),"")</f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27" customHeight="1" x14ac:dyDescent="0.25">
      <c r="A106" s="64" t="s">
        <v>198</v>
      </c>
      <c r="B106" s="64" t="s">
        <v>201</v>
      </c>
      <c r="C106" s="37">
        <v>4301051543</v>
      </c>
      <c r="D106" s="379">
        <v>4607091386967</v>
      </c>
      <c r="E106" s="379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9" t="s">
        <v>78</v>
      </c>
      <c r="L106" s="38">
        <v>45</v>
      </c>
      <c r="M106" s="437" t="s">
        <v>202</v>
      </c>
      <c r="N106" s="381"/>
      <c r="O106" s="381"/>
      <c r="P106" s="381"/>
      <c r="Q106" s="382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203</v>
      </c>
      <c r="B107" s="64" t="s">
        <v>204</v>
      </c>
      <c r="C107" s="37">
        <v>4301051311</v>
      </c>
      <c r="D107" s="379">
        <v>4607091385304</v>
      </c>
      <c r="E107" s="379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9" t="s">
        <v>78</v>
      </c>
      <c r="L107" s="38">
        <v>40</v>
      </c>
      <c r="M107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81"/>
      <c r="O107" s="381"/>
      <c r="P107" s="381"/>
      <c r="Q107" s="382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IFERROR(IF(V107=0,"",ROUNDUP(V107/H107,0)*0.02175),"")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16.5" customHeight="1" x14ac:dyDescent="0.25">
      <c r="A108" s="64" t="s">
        <v>205</v>
      </c>
      <c r="B108" s="64" t="s">
        <v>206</v>
      </c>
      <c r="C108" s="37">
        <v>4301051306</v>
      </c>
      <c r="D108" s="379">
        <v>4607091386264</v>
      </c>
      <c r="E108" s="379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9" t="s">
        <v>78</v>
      </c>
      <c r="L108" s="38">
        <v>31</v>
      </c>
      <c r="M108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81"/>
      <c r="O108" s="381"/>
      <c r="P108" s="381"/>
      <c r="Q108" s="382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16.5" customHeight="1" x14ac:dyDescent="0.25">
      <c r="A109" s="64" t="s">
        <v>207</v>
      </c>
      <c r="B109" s="64" t="s">
        <v>208</v>
      </c>
      <c r="C109" s="37">
        <v>4301051476</v>
      </c>
      <c r="D109" s="379">
        <v>4680115882584</v>
      </c>
      <c r="E109" s="379"/>
      <c r="F109" s="63">
        <v>0.33</v>
      </c>
      <c r="G109" s="38">
        <v>8</v>
      </c>
      <c r="H109" s="63">
        <v>2.64</v>
      </c>
      <c r="I109" s="63">
        <v>2.9279999999999999</v>
      </c>
      <c r="J109" s="38">
        <v>156</v>
      </c>
      <c r="K109" s="39" t="s">
        <v>96</v>
      </c>
      <c r="L109" s="38">
        <v>60</v>
      </c>
      <c r="M109" s="440" t="s">
        <v>209</v>
      </c>
      <c r="N109" s="381"/>
      <c r="O109" s="381"/>
      <c r="P109" s="381"/>
      <c r="Q109" s="382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4301051436</v>
      </c>
      <c r="D110" s="379">
        <v>4607091385731</v>
      </c>
      <c r="E110" s="379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9" t="s">
        <v>138</v>
      </c>
      <c r="L110" s="38">
        <v>45</v>
      </c>
      <c r="M110" s="441" t="s">
        <v>212</v>
      </c>
      <c r="N110" s="381"/>
      <c r="O110" s="381"/>
      <c r="P110" s="381"/>
      <c r="Q110" s="382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4301051439</v>
      </c>
      <c r="D111" s="379">
        <v>4680115880214</v>
      </c>
      <c r="E111" s="379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9" t="s">
        <v>138</v>
      </c>
      <c r="L111" s="38">
        <v>45</v>
      </c>
      <c r="M111" s="442" t="s">
        <v>215</v>
      </c>
      <c r="N111" s="381"/>
      <c r="O111" s="381"/>
      <c r="P111" s="381"/>
      <c r="Q111" s="382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216</v>
      </c>
      <c r="B112" s="64" t="s">
        <v>217</v>
      </c>
      <c r="C112" s="37">
        <v>4301051438</v>
      </c>
      <c r="D112" s="379">
        <v>4680115880894</v>
      </c>
      <c r="E112" s="379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138</v>
      </c>
      <c r="L112" s="38">
        <v>45</v>
      </c>
      <c r="M112" s="443" t="s">
        <v>218</v>
      </c>
      <c r="N112" s="381"/>
      <c r="O112" s="381"/>
      <c r="P112" s="381"/>
      <c r="Q112" s="382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4301051313</v>
      </c>
      <c r="D113" s="379">
        <v>4607091385427</v>
      </c>
      <c r="E113" s="379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9" t="s">
        <v>78</v>
      </c>
      <c r="L113" s="38">
        <v>40</v>
      </c>
      <c r="M113" s="4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81"/>
      <c r="O113" s="381"/>
      <c r="P113" s="381"/>
      <c r="Q113" s="382"/>
      <c r="R113" s="40" t="s">
        <v>48</v>
      </c>
      <c r="S113" s="40" t="s">
        <v>48</v>
      </c>
      <c r="T113" s="41" t="s">
        <v>0</v>
      </c>
      <c r="U113" s="59">
        <v>0</v>
      </c>
      <c r="V113" s="56">
        <f t="shared" si="6"/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221</v>
      </c>
      <c r="B114" s="64" t="s">
        <v>222</v>
      </c>
      <c r="C114" s="37">
        <v>4301051480</v>
      </c>
      <c r="D114" s="379">
        <v>4680115882645</v>
      </c>
      <c r="E114" s="379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9" t="s">
        <v>78</v>
      </c>
      <c r="L114" s="38">
        <v>40</v>
      </c>
      <c r="M114" s="445" t="s">
        <v>223</v>
      </c>
      <c r="N114" s="381"/>
      <c r="O114" s="381"/>
      <c r="P114" s="381"/>
      <c r="Q114" s="382"/>
      <c r="R114" s="40" t="s">
        <v>48</v>
      </c>
      <c r="S114" s="40" t="s">
        <v>48</v>
      </c>
      <c r="T114" s="41" t="s">
        <v>0</v>
      </c>
      <c r="U114" s="59">
        <v>0</v>
      </c>
      <c r="V114" s="56">
        <f t="shared" si="6"/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86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7"/>
      <c r="M115" s="383" t="s">
        <v>43</v>
      </c>
      <c r="N115" s="384"/>
      <c r="O115" s="384"/>
      <c r="P115" s="384"/>
      <c r="Q115" s="384"/>
      <c r="R115" s="384"/>
      <c r="S115" s="385"/>
      <c r="T115" s="43" t="s">
        <v>42</v>
      </c>
      <c r="U115" s="44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44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44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7"/>
      <c r="M116" s="383" t="s">
        <v>43</v>
      </c>
      <c r="N116" s="384"/>
      <c r="O116" s="384"/>
      <c r="P116" s="384"/>
      <c r="Q116" s="384"/>
      <c r="R116" s="384"/>
      <c r="S116" s="385"/>
      <c r="T116" s="43" t="s">
        <v>0</v>
      </c>
      <c r="U116" s="44">
        <f>IFERROR(SUM(U105:U114),"0")</f>
        <v>0</v>
      </c>
      <c r="V116" s="44">
        <f>IFERROR(SUM(V105:V114),"0")</f>
        <v>0</v>
      </c>
      <c r="W116" s="43"/>
      <c r="X116" s="68"/>
      <c r="Y116" s="68"/>
    </row>
    <row r="117" spans="1:52" ht="14.25" customHeight="1" x14ac:dyDescent="0.25">
      <c r="A117" s="378" t="s">
        <v>224</v>
      </c>
      <c r="B117" s="378"/>
      <c r="C117" s="378"/>
      <c r="D117" s="378"/>
      <c r="E117" s="378"/>
      <c r="F117" s="378"/>
      <c r="G117" s="378"/>
      <c r="H117" s="378"/>
      <c r="I117" s="378"/>
      <c r="J117" s="378"/>
      <c r="K117" s="378"/>
      <c r="L117" s="378"/>
      <c r="M117" s="378"/>
      <c r="N117" s="378"/>
      <c r="O117" s="378"/>
      <c r="P117" s="378"/>
      <c r="Q117" s="378"/>
      <c r="R117" s="378"/>
      <c r="S117" s="378"/>
      <c r="T117" s="378"/>
      <c r="U117" s="378"/>
      <c r="V117" s="378"/>
      <c r="W117" s="378"/>
      <c r="X117" s="67"/>
      <c r="Y117" s="67"/>
    </row>
    <row r="118" spans="1:52" ht="27" customHeight="1" x14ac:dyDescent="0.25">
      <c r="A118" s="64" t="s">
        <v>225</v>
      </c>
      <c r="B118" s="64" t="s">
        <v>226</v>
      </c>
      <c r="C118" s="37">
        <v>4301060296</v>
      </c>
      <c r="D118" s="379">
        <v>4607091383065</v>
      </c>
      <c r="E118" s="379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9" t="s">
        <v>78</v>
      </c>
      <c r="L118" s="38">
        <v>30</v>
      </c>
      <c r="M118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81"/>
      <c r="O118" s="381"/>
      <c r="P118" s="381"/>
      <c r="Q118" s="382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IFERROR(IF(V118=0,"",ROUNDUP(V118/H118,0)*0.00937),"")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27" customHeight="1" x14ac:dyDescent="0.25">
      <c r="A119" s="64" t="s">
        <v>227</v>
      </c>
      <c r="B119" s="64" t="s">
        <v>228</v>
      </c>
      <c r="C119" s="37">
        <v>4301060350</v>
      </c>
      <c r="D119" s="379">
        <v>4680115881532</v>
      </c>
      <c r="E119" s="379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9" t="s">
        <v>138</v>
      </c>
      <c r="L119" s="38">
        <v>30</v>
      </c>
      <c r="M119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81"/>
      <c r="O119" s="381"/>
      <c r="P119" s="381"/>
      <c r="Q119" s="382"/>
      <c r="R119" s="40" t="s">
        <v>48</v>
      </c>
      <c r="S119" s="40" t="s">
        <v>48</v>
      </c>
      <c r="T119" s="41" t="s">
        <v>0</v>
      </c>
      <c r="U119" s="59">
        <v>38</v>
      </c>
      <c r="V119" s="56">
        <f>IFERROR(IF(U119="",0,CEILING((U119/$H119),1)*$H119),"")</f>
        <v>40.5</v>
      </c>
      <c r="W119" s="42">
        <f>IFERROR(IF(V119=0,"",ROUNDUP(V119/H119,0)*0.02175),"")</f>
        <v>0.10874999999999999</v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229</v>
      </c>
      <c r="B120" s="64" t="s">
        <v>230</v>
      </c>
      <c r="C120" s="37">
        <v>4301060356</v>
      </c>
      <c r="D120" s="379">
        <v>4680115882652</v>
      </c>
      <c r="E120" s="379"/>
      <c r="F120" s="63">
        <v>0.33</v>
      </c>
      <c r="G120" s="38">
        <v>6</v>
      </c>
      <c r="H120" s="63">
        <v>1.98</v>
      </c>
      <c r="I120" s="63">
        <v>2.84</v>
      </c>
      <c r="J120" s="38">
        <v>156</v>
      </c>
      <c r="K120" s="39" t="s">
        <v>78</v>
      </c>
      <c r="L120" s="38">
        <v>40</v>
      </c>
      <c r="M120" s="448" t="s">
        <v>231</v>
      </c>
      <c r="N120" s="381"/>
      <c r="O120" s="381"/>
      <c r="P120" s="381"/>
      <c r="Q120" s="382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ht="16.5" customHeight="1" x14ac:dyDescent="0.25">
      <c r="A121" s="64" t="s">
        <v>232</v>
      </c>
      <c r="B121" s="64" t="s">
        <v>233</v>
      </c>
      <c r="C121" s="37">
        <v>4301060309</v>
      </c>
      <c r="D121" s="379">
        <v>4680115880238</v>
      </c>
      <c r="E121" s="379"/>
      <c r="F121" s="63">
        <v>0.33</v>
      </c>
      <c r="G121" s="38">
        <v>6</v>
      </c>
      <c r="H121" s="63">
        <v>1.98</v>
      </c>
      <c r="I121" s="63">
        <v>2.258</v>
      </c>
      <c r="J121" s="38">
        <v>156</v>
      </c>
      <c r="K121" s="39" t="s">
        <v>78</v>
      </c>
      <c r="L121" s="38">
        <v>40</v>
      </c>
      <c r="M121" s="44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81"/>
      <c r="O121" s="381"/>
      <c r="P121" s="381"/>
      <c r="Q121" s="382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5" t="s">
        <v>65</v>
      </c>
    </row>
    <row r="122" spans="1:52" ht="27" customHeight="1" x14ac:dyDescent="0.25">
      <c r="A122" s="64" t="s">
        <v>234</v>
      </c>
      <c r="B122" s="64" t="s">
        <v>235</v>
      </c>
      <c r="C122" s="37">
        <v>4301060351</v>
      </c>
      <c r="D122" s="379">
        <v>4680115881464</v>
      </c>
      <c r="E122" s="379"/>
      <c r="F122" s="63">
        <v>0.4</v>
      </c>
      <c r="G122" s="38">
        <v>6</v>
      </c>
      <c r="H122" s="63">
        <v>2.4</v>
      </c>
      <c r="I122" s="63">
        <v>2.6</v>
      </c>
      <c r="J122" s="38">
        <v>156</v>
      </c>
      <c r="K122" s="39" t="s">
        <v>138</v>
      </c>
      <c r="L122" s="38">
        <v>30</v>
      </c>
      <c r="M122" s="450" t="s">
        <v>236</v>
      </c>
      <c r="N122" s="381"/>
      <c r="O122" s="381"/>
      <c r="P122" s="381"/>
      <c r="Q122" s="382"/>
      <c r="R122" s="40" t="s">
        <v>48</v>
      </c>
      <c r="S122" s="40" t="s">
        <v>48</v>
      </c>
      <c r="T122" s="41" t="s">
        <v>0</v>
      </c>
      <c r="U122" s="59">
        <v>36</v>
      </c>
      <c r="V122" s="56">
        <f>IFERROR(IF(U122="",0,CEILING((U122/$H122),1)*$H122),"")</f>
        <v>36</v>
      </c>
      <c r="W122" s="42">
        <f>IFERROR(IF(V122=0,"",ROUNDUP(V122/H122,0)*0.00753),"")</f>
        <v>0.11295000000000001</v>
      </c>
      <c r="X122" s="69" t="s">
        <v>48</v>
      </c>
      <c r="Y122" s="70" t="s">
        <v>48</v>
      </c>
      <c r="AC122" s="71"/>
      <c r="AZ122" s="136" t="s">
        <v>65</v>
      </c>
    </row>
    <row r="123" spans="1:52" x14ac:dyDescent="0.2">
      <c r="A123" s="386"/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7"/>
      <c r="M123" s="383" t="s">
        <v>43</v>
      </c>
      <c r="N123" s="384"/>
      <c r="O123" s="384"/>
      <c r="P123" s="384"/>
      <c r="Q123" s="384"/>
      <c r="R123" s="384"/>
      <c r="S123" s="385"/>
      <c r="T123" s="43" t="s">
        <v>42</v>
      </c>
      <c r="U123" s="44">
        <f>IFERROR(U118/H118,"0")+IFERROR(U119/H119,"0")+IFERROR(U120/H120,"0")+IFERROR(U121/H121,"0")+IFERROR(U122/H122,"0")</f>
        <v>19.691358024691358</v>
      </c>
      <c r="V123" s="44">
        <f>IFERROR(V118/H118,"0")+IFERROR(V119/H119,"0")+IFERROR(V120/H120,"0")+IFERROR(V121/H121,"0")+IFERROR(V122/H122,"0")</f>
        <v>20</v>
      </c>
      <c r="W123" s="44">
        <f>IFERROR(IF(W118="",0,W118),"0")+IFERROR(IF(W119="",0,W119),"0")+IFERROR(IF(W120="",0,W120),"0")+IFERROR(IF(W121="",0,W121),"0")+IFERROR(IF(W122="",0,W122),"0")</f>
        <v>0.22170000000000001</v>
      </c>
      <c r="X123" s="68"/>
      <c r="Y123" s="68"/>
    </row>
    <row r="124" spans="1:52" x14ac:dyDescent="0.2">
      <c r="A124" s="386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7"/>
      <c r="M124" s="383" t="s">
        <v>43</v>
      </c>
      <c r="N124" s="384"/>
      <c r="O124" s="384"/>
      <c r="P124" s="384"/>
      <c r="Q124" s="384"/>
      <c r="R124" s="384"/>
      <c r="S124" s="385"/>
      <c r="T124" s="43" t="s">
        <v>0</v>
      </c>
      <c r="U124" s="44">
        <f>IFERROR(SUM(U118:U122),"0")</f>
        <v>74</v>
      </c>
      <c r="V124" s="44">
        <f>IFERROR(SUM(V118:V122),"0")</f>
        <v>76.5</v>
      </c>
      <c r="W124" s="43"/>
      <c r="X124" s="68"/>
      <c r="Y124" s="68"/>
    </row>
    <row r="125" spans="1:52" ht="16.5" customHeight="1" x14ac:dyDescent="0.25">
      <c r="A125" s="377" t="s">
        <v>237</v>
      </c>
      <c r="B125" s="377"/>
      <c r="C125" s="377"/>
      <c r="D125" s="377"/>
      <c r="E125" s="377"/>
      <c r="F125" s="377"/>
      <c r="G125" s="377"/>
      <c r="H125" s="377"/>
      <c r="I125" s="377"/>
      <c r="J125" s="377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7"/>
      <c r="X125" s="66"/>
      <c r="Y125" s="66"/>
    </row>
    <row r="126" spans="1:52" ht="14.25" customHeight="1" x14ac:dyDescent="0.25">
      <c r="A126" s="378" t="s">
        <v>79</v>
      </c>
      <c r="B126" s="378"/>
      <c r="C126" s="378"/>
      <c r="D126" s="378"/>
      <c r="E126" s="378"/>
      <c r="F126" s="378"/>
      <c r="G126" s="378"/>
      <c r="H126" s="378"/>
      <c r="I126" s="378"/>
      <c r="J126" s="378"/>
      <c r="K126" s="378"/>
      <c r="L126" s="378"/>
      <c r="M126" s="378"/>
      <c r="N126" s="378"/>
      <c r="O126" s="378"/>
      <c r="P126" s="378"/>
      <c r="Q126" s="378"/>
      <c r="R126" s="378"/>
      <c r="S126" s="378"/>
      <c r="T126" s="378"/>
      <c r="U126" s="378"/>
      <c r="V126" s="378"/>
      <c r="W126" s="378"/>
      <c r="X126" s="67"/>
      <c r="Y126" s="67"/>
    </row>
    <row r="127" spans="1:52" ht="27" customHeight="1" x14ac:dyDescent="0.25">
      <c r="A127" s="64" t="s">
        <v>238</v>
      </c>
      <c r="B127" s="64" t="s">
        <v>239</v>
      </c>
      <c r="C127" s="37">
        <v>4301051360</v>
      </c>
      <c r="D127" s="379">
        <v>4607091385168</v>
      </c>
      <c r="E127" s="379"/>
      <c r="F127" s="63">
        <v>1.35</v>
      </c>
      <c r="G127" s="38">
        <v>6</v>
      </c>
      <c r="H127" s="63">
        <v>8.1</v>
      </c>
      <c r="I127" s="63">
        <v>8.6579999999999995</v>
      </c>
      <c r="J127" s="38">
        <v>56</v>
      </c>
      <c r="K127" s="39" t="s">
        <v>138</v>
      </c>
      <c r="L127" s="38">
        <v>45</v>
      </c>
      <c r="M127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81"/>
      <c r="O127" s="381"/>
      <c r="P127" s="381"/>
      <c r="Q127" s="382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240</v>
      </c>
      <c r="B128" s="64" t="s">
        <v>241</v>
      </c>
      <c r="C128" s="37">
        <v>4301051362</v>
      </c>
      <c r="D128" s="379">
        <v>4607091383256</v>
      </c>
      <c r="E128" s="379"/>
      <c r="F128" s="63">
        <v>0.33</v>
      </c>
      <c r="G128" s="38">
        <v>6</v>
      </c>
      <c r="H128" s="63">
        <v>1.98</v>
      </c>
      <c r="I128" s="63">
        <v>2.246</v>
      </c>
      <c r="J128" s="38">
        <v>156</v>
      </c>
      <c r="K128" s="39" t="s">
        <v>138</v>
      </c>
      <c r="L128" s="38">
        <v>45</v>
      </c>
      <c r="M128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81"/>
      <c r="O128" s="381"/>
      <c r="P128" s="381"/>
      <c r="Q128" s="382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IFERROR(IF(V128=0,"",ROUNDUP(V128/H128,0)*0.00753),"")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ht="16.5" customHeight="1" x14ac:dyDescent="0.25">
      <c r="A129" s="64" t="s">
        <v>242</v>
      </c>
      <c r="B129" s="64" t="s">
        <v>243</v>
      </c>
      <c r="C129" s="37">
        <v>4301051358</v>
      </c>
      <c r="D129" s="379">
        <v>4607091385748</v>
      </c>
      <c r="E129" s="379"/>
      <c r="F129" s="63">
        <v>0.45</v>
      </c>
      <c r="G129" s="38">
        <v>6</v>
      </c>
      <c r="H129" s="63">
        <v>2.7</v>
      </c>
      <c r="I129" s="63">
        <v>2.972</v>
      </c>
      <c r="J129" s="38">
        <v>156</v>
      </c>
      <c r="K129" s="39" t="s">
        <v>138</v>
      </c>
      <c r="L129" s="38">
        <v>45</v>
      </c>
      <c r="M129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81"/>
      <c r="O129" s="381"/>
      <c r="P129" s="381"/>
      <c r="Q129" s="382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IFERROR(IF(V129=0,"",ROUNDUP(V129/H129,0)*0.00753),"")</f>
        <v/>
      </c>
      <c r="X129" s="69" t="s">
        <v>48</v>
      </c>
      <c r="Y129" s="70" t="s">
        <v>48</v>
      </c>
      <c r="AC129" s="71"/>
      <c r="AZ129" s="139" t="s">
        <v>65</v>
      </c>
    </row>
    <row r="130" spans="1:52" ht="16.5" customHeight="1" x14ac:dyDescent="0.25">
      <c r="A130" s="64" t="s">
        <v>244</v>
      </c>
      <c r="B130" s="64" t="s">
        <v>245</v>
      </c>
      <c r="C130" s="37">
        <v>4301051364</v>
      </c>
      <c r="D130" s="379">
        <v>4607091384581</v>
      </c>
      <c r="E130" s="379"/>
      <c r="F130" s="63">
        <v>0.67</v>
      </c>
      <c r="G130" s="38">
        <v>4</v>
      </c>
      <c r="H130" s="63">
        <v>2.68</v>
      </c>
      <c r="I130" s="63">
        <v>2.9420000000000002</v>
      </c>
      <c r="J130" s="38">
        <v>120</v>
      </c>
      <c r="K130" s="39" t="s">
        <v>138</v>
      </c>
      <c r="L130" s="38">
        <v>45</v>
      </c>
      <c r="M130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81"/>
      <c r="O130" s="381"/>
      <c r="P130" s="381"/>
      <c r="Q130" s="382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IFERROR(IF(V130=0,"",ROUNDUP(V130/H130,0)*0.00937),"")</f>
        <v/>
      </c>
      <c r="X130" s="69" t="s">
        <v>48</v>
      </c>
      <c r="Y130" s="70" t="s">
        <v>48</v>
      </c>
      <c r="AC130" s="71"/>
      <c r="AZ130" s="140" t="s">
        <v>65</v>
      </c>
    </row>
    <row r="131" spans="1:52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7"/>
      <c r="M131" s="383" t="s">
        <v>43</v>
      </c>
      <c r="N131" s="384"/>
      <c r="O131" s="384"/>
      <c r="P131" s="384"/>
      <c r="Q131" s="384"/>
      <c r="R131" s="384"/>
      <c r="S131" s="385"/>
      <c r="T131" s="43" t="s">
        <v>42</v>
      </c>
      <c r="U131" s="44">
        <f>IFERROR(U127/H127,"0")+IFERROR(U128/H128,"0")+IFERROR(U129/H129,"0")+IFERROR(U130/H130,"0")</f>
        <v>0</v>
      </c>
      <c r="V131" s="44">
        <f>IFERROR(V127/H127,"0")+IFERROR(V128/H128,"0")+IFERROR(V129/H129,"0")+IFERROR(V130/H130,"0")</f>
        <v>0</v>
      </c>
      <c r="W131" s="44">
        <f>IFERROR(IF(W127="",0,W127),"0")+IFERROR(IF(W128="",0,W128),"0")+IFERROR(IF(W129="",0,W129),"0")+IFERROR(IF(W130="",0,W130),"0")</f>
        <v>0</v>
      </c>
      <c r="X131" s="68"/>
      <c r="Y131" s="68"/>
    </row>
    <row r="132" spans="1:52" x14ac:dyDescent="0.2">
      <c r="A132" s="386"/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7"/>
      <c r="M132" s="383" t="s">
        <v>43</v>
      </c>
      <c r="N132" s="384"/>
      <c r="O132" s="384"/>
      <c r="P132" s="384"/>
      <c r="Q132" s="384"/>
      <c r="R132" s="384"/>
      <c r="S132" s="385"/>
      <c r="T132" s="43" t="s">
        <v>0</v>
      </c>
      <c r="U132" s="44">
        <f>IFERROR(SUM(U127:U130),"0")</f>
        <v>0</v>
      </c>
      <c r="V132" s="44">
        <f>IFERROR(SUM(V127:V130),"0")</f>
        <v>0</v>
      </c>
      <c r="W132" s="43"/>
      <c r="X132" s="68"/>
      <c r="Y132" s="68"/>
    </row>
    <row r="133" spans="1:52" ht="27.75" customHeight="1" x14ac:dyDescent="0.2">
      <c r="A133" s="376" t="s">
        <v>246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55"/>
      <c r="Y133" s="55"/>
    </row>
    <row r="134" spans="1:52" ht="16.5" customHeight="1" x14ac:dyDescent="0.25">
      <c r="A134" s="377" t="s">
        <v>247</v>
      </c>
      <c r="B134" s="377"/>
      <c r="C134" s="377"/>
      <c r="D134" s="377"/>
      <c r="E134" s="377"/>
      <c r="F134" s="377"/>
      <c r="G134" s="377"/>
      <c r="H134" s="377"/>
      <c r="I134" s="377"/>
      <c r="J134" s="377"/>
      <c r="K134" s="377"/>
      <c r="L134" s="377"/>
      <c r="M134" s="377"/>
      <c r="N134" s="377"/>
      <c r="O134" s="377"/>
      <c r="P134" s="377"/>
      <c r="Q134" s="377"/>
      <c r="R134" s="377"/>
      <c r="S134" s="377"/>
      <c r="T134" s="377"/>
      <c r="U134" s="377"/>
      <c r="V134" s="377"/>
      <c r="W134" s="377"/>
      <c r="X134" s="66"/>
      <c r="Y134" s="66"/>
    </row>
    <row r="135" spans="1:52" ht="14.25" customHeight="1" x14ac:dyDescent="0.25">
      <c r="A135" s="378" t="s">
        <v>113</v>
      </c>
      <c r="B135" s="378"/>
      <c r="C135" s="378"/>
      <c r="D135" s="378"/>
      <c r="E135" s="378"/>
      <c r="F135" s="378"/>
      <c r="G135" s="378"/>
      <c r="H135" s="378"/>
      <c r="I135" s="378"/>
      <c r="J135" s="378"/>
      <c r="K135" s="378"/>
      <c r="L135" s="378"/>
      <c r="M135" s="378"/>
      <c r="N135" s="378"/>
      <c r="O135" s="378"/>
      <c r="P135" s="378"/>
      <c r="Q135" s="378"/>
      <c r="R135" s="378"/>
      <c r="S135" s="378"/>
      <c r="T135" s="378"/>
      <c r="U135" s="378"/>
      <c r="V135" s="378"/>
      <c r="W135" s="378"/>
      <c r="X135" s="67"/>
      <c r="Y135" s="67"/>
    </row>
    <row r="136" spans="1:52" ht="27" customHeight="1" x14ac:dyDescent="0.25">
      <c r="A136" s="64" t="s">
        <v>248</v>
      </c>
      <c r="B136" s="64" t="s">
        <v>249</v>
      </c>
      <c r="C136" s="37">
        <v>4301011223</v>
      </c>
      <c r="D136" s="379">
        <v>4607091383423</v>
      </c>
      <c r="E136" s="379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9" t="s">
        <v>138</v>
      </c>
      <c r="L136" s="38">
        <v>35</v>
      </c>
      <c r="M136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81"/>
      <c r="O136" s="381"/>
      <c r="P136" s="381"/>
      <c r="Q136" s="382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ht="27" customHeight="1" x14ac:dyDescent="0.25">
      <c r="A137" s="64" t="s">
        <v>250</v>
      </c>
      <c r="B137" s="64" t="s">
        <v>251</v>
      </c>
      <c r="C137" s="37">
        <v>4301011338</v>
      </c>
      <c r="D137" s="379">
        <v>4607091381405</v>
      </c>
      <c r="E137" s="379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9" t="s">
        <v>78</v>
      </c>
      <c r="L137" s="38">
        <v>35</v>
      </c>
      <c r="M137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81"/>
      <c r="O137" s="381"/>
      <c r="P137" s="381"/>
      <c r="Q137" s="382"/>
      <c r="R137" s="40" t="s">
        <v>48</v>
      </c>
      <c r="S137" s="40" t="s">
        <v>48</v>
      </c>
      <c r="T137" s="41" t="s">
        <v>0</v>
      </c>
      <c r="U137" s="59">
        <v>0</v>
      </c>
      <c r="V137" s="56">
        <f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  <c r="AC137" s="71"/>
      <c r="AZ137" s="142" t="s">
        <v>65</v>
      </c>
    </row>
    <row r="138" spans="1:52" ht="27" customHeight="1" x14ac:dyDescent="0.25">
      <c r="A138" s="64" t="s">
        <v>252</v>
      </c>
      <c r="B138" s="64" t="s">
        <v>253</v>
      </c>
      <c r="C138" s="37">
        <v>4301011333</v>
      </c>
      <c r="D138" s="379">
        <v>4607091386516</v>
      </c>
      <c r="E138" s="379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9" t="s">
        <v>78</v>
      </c>
      <c r="L138" s="38">
        <v>30</v>
      </c>
      <c r="M138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81"/>
      <c r="O138" s="381"/>
      <c r="P138" s="381"/>
      <c r="Q138" s="382"/>
      <c r="R138" s="40" t="s">
        <v>48</v>
      </c>
      <c r="S138" s="40" t="s">
        <v>48</v>
      </c>
      <c r="T138" s="41" t="s">
        <v>0</v>
      </c>
      <c r="U138" s="59">
        <v>0</v>
      </c>
      <c r="V138" s="56">
        <f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71"/>
      <c r="AZ138" s="143" t="s">
        <v>65</v>
      </c>
    </row>
    <row r="139" spans="1:52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7"/>
      <c r="M139" s="383" t="s">
        <v>43</v>
      </c>
      <c r="N139" s="384"/>
      <c r="O139" s="384"/>
      <c r="P139" s="384"/>
      <c r="Q139" s="384"/>
      <c r="R139" s="384"/>
      <c r="S139" s="385"/>
      <c r="T139" s="43" t="s">
        <v>42</v>
      </c>
      <c r="U139" s="44">
        <f>IFERROR(U136/H136,"0")+IFERROR(U137/H137,"0")+IFERROR(U138/H138,"0")</f>
        <v>0</v>
      </c>
      <c r="V139" s="44">
        <f>IFERROR(V136/H136,"0")+IFERROR(V137/H137,"0")+IFERROR(V138/H138,"0")</f>
        <v>0</v>
      </c>
      <c r="W139" s="44">
        <f>IFERROR(IF(W136="",0,W136),"0")+IFERROR(IF(W137="",0,W137),"0")+IFERROR(IF(W138="",0,W138),"0")</f>
        <v>0</v>
      </c>
      <c r="X139" s="68"/>
      <c r="Y139" s="68"/>
    </row>
    <row r="140" spans="1:52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7"/>
      <c r="M140" s="383" t="s">
        <v>43</v>
      </c>
      <c r="N140" s="384"/>
      <c r="O140" s="384"/>
      <c r="P140" s="384"/>
      <c r="Q140" s="384"/>
      <c r="R140" s="384"/>
      <c r="S140" s="385"/>
      <c r="T140" s="43" t="s">
        <v>0</v>
      </c>
      <c r="U140" s="44">
        <f>IFERROR(SUM(U136:U138),"0")</f>
        <v>0</v>
      </c>
      <c r="V140" s="44">
        <f>IFERROR(SUM(V136:V138),"0")</f>
        <v>0</v>
      </c>
      <c r="W140" s="43"/>
      <c r="X140" s="68"/>
      <c r="Y140" s="68"/>
    </row>
    <row r="141" spans="1:52" ht="16.5" customHeight="1" x14ac:dyDescent="0.25">
      <c r="A141" s="377" t="s">
        <v>254</v>
      </c>
      <c r="B141" s="377"/>
      <c r="C141" s="377"/>
      <c r="D141" s="377"/>
      <c r="E141" s="377"/>
      <c r="F141" s="377"/>
      <c r="G141" s="377"/>
      <c r="H141" s="377"/>
      <c r="I141" s="377"/>
      <c r="J141" s="377"/>
      <c r="K141" s="377"/>
      <c r="L141" s="377"/>
      <c r="M141" s="377"/>
      <c r="N141" s="377"/>
      <c r="O141" s="377"/>
      <c r="P141" s="377"/>
      <c r="Q141" s="377"/>
      <c r="R141" s="377"/>
      <c r="S141" s="377"/>
      <c r="T141" s="377"/>
      <c r="U141" s="377"/>
      <c r="V141" s="377"/>
      <c r="W141" s="377"/>
      <c r="X141" s="66"/>
      <c r="Y141" s="66"/>
    </row>
    <row r="142" spans="1:52" ht="14.25" customHeight="1" x14ac:dyDescent="0.25">
      <c r="A142" s="378" t="s">
        <v>75</v>
      </c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8"/>
      <c r="M142" s="378"/>
      <c r="N142" s="378"/>
      <c r="O142" s="378"/>
      <c r="P142" s="378"/>
      <c r="Q142" s="378"/>
      <c r="R142" s="378"/>
      <c r="S142" s="378"/>
      <c r="T142" s="378"/>
      <c r="U142" s="378"/>
      <c r="V142" s="378"/>
      <c r="W142" s="378"/>
      <c r="X142" s="67"/>
      <c r="Y142" s="67"/>
    </row>
    <row r="143" spans="1:52" ht="27" customHeight="1" x14ac:dyDescent="0.25">
      <c r="A143" s="64" t="s">
        <v>255</v>
      </c>
      <c r="B143" s="64" t="s">
        <v>256</v>
      </c>
      <c r="C143" s="37">
        <v>4301031191</v>
      </c>
      <c r="D143" s="379">
        <v>4680115880993</v>
      </c>
      <c r="E143" s="379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9" t="s">
        <v>78</v>
      </c>
      <c r="L143" s="38">
        <v>40</v>
      </c>
      <c r="M143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81"/>
      <c r="O143" s="381"/>
      <c r="P143" s="381"/>
      <c r="Q143" s="382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ref="V143:V150" si="7">IFERROR(IF(U143="",0,CEILING((U143/$H143),1)*$H143),"")</f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257</v>
      </c>
      <c r="B144" s="64" t="s">
        <v>258</v>
      </c>
      <c r="C144" s="37">
        <v>4301031204</v>
      </c>
      <c r="D144" s="379">
        <v>4680115881761</v>
      </c>
      <c r="E144" s="379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9" t="s">
        <v>78</v>
      </c>
      <c r="L144" s="38">
        <v>40</v>
      </c>
      <c r="M144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81"/>
      <c r="O144" s="381"/>
      <c r="P144" s="381"/>
      <c r="Q144" s="382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IFERROR(IF(V144=0,"",ROUNDUP(V144/H144,0)*0.00753),"")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259</v>
      </c>
      <c r="B145" s="64" t="s">
        <v>260</v>
      </c>
      <c r="C145" s="37">
        <v>4301031201</v>
      </c>
      <c r="D145" s="379">
        <v>4680115881563</v>
      </c>
      <c r="E145" s="379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9" t="s">
        <v>78</v>
      </c>
      <c r="L145" s="38">
        <v>40</v>
      </c>
      <c r="M145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81"/>
      <c r="O145" s="381"/>
      <c r="P145" s="381"/>
      <c r="Q145" s="382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261</v>
      </c>
      <c r="B146" s="64" t="s">
        <v>262</v>
      </c>
      <c r="C146" s="37">
        <v>4301031199</v>
      </c>
      <c r="D146" s="379">
        <v>4680115880986</v>
      </c>
      <c r="E146" s="379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81"/>
      <c r="O146" s="381"/>
      <c r="P146" s="381"/>
      <c r="Q146" s="382"/>
      <c r="R146" s="40" t="s">
        <v>48</v>
      </c>
      <c r="S146" s="40" t="s">
        <v>48</v>
      </c>
      <c r="T146" s="41" t="s">
        <v>0</v>
      </c>
      <c r="U146" s="59">
        <v>35.349999999999994</v>
      </c>
      <c r="V146" s="56">
        <f t="shared" si="7"/>
        <v>35.700000000000003</v>
      </c>
      <c r="W146" s="42">
        <f>IFERROR(IF(V146=0,"",ROUNDUP(V146/H146,0)*0.00502),"")</f>
        <v>8.5339999999999999E-2</v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263</v>
      </c>
      <c r="B147" s="64" t="s">
        <v>264</v>
      </c>
      <c r="C147" s="37">
        <v>4301031190</v>
      </c>
      <c r="D147" s="379">
        <v>4680115880207</v>
      </c>
      <c r="E147" s="379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9" t="s">
        <v>78</v>
      </c>
      <c r="L147" s="38">
        <v>40</v>
      </c>
      <c r="M147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81"/>
      <c r="O147" s="381"/>
      <c r="P147" s="381"/>
      <c r="Q147" s="382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265</v>
      </c>
      <c r="B148" s="64" t="s">
        <v>266</v>
      </c>
      <c r="C148" s="37">
        <v>4301031205</v>
      </c>
      <c r="D148" s="379">
        <v>4680115881785</v>
      </c>
      <c r="E148" s="379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9" t="s">
        <v>78</v>
      </c>
      <c r="L148" s="38">
        <v>40</v>
      </c>
      <c r="M148" s="4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81"/>
      <c r="O148" s="381"/>
      <c r="P148" s="381"/>
      <c r="Q148" s="382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IFERROR(IF(V148=0,"",ROUNDUP(V148/H148,0)*0.00502),"")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ht="27" customHeight="1" x14ac:dyDescent="0.25">
      <c r="A149" s="64" t="s">
        <v>267</v>
      </c>
      <c r="B149" s="64" t="s">
        <v>268</v>
      </c>
      <c r="C149" s="37">
        <v>4301031202</v>
      </c>
      <c r="D149" s="379">
        <v>4680115881679</v>
      </c>
      <c r="E149" s="379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9" t="s">
        <v>78</v>
      </c>
      <c r="L149" s="38">
        <v>40</v>
      </c>
      <c r="M149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81"/>
      <c r="O149" s="381"/>
      <c r="P149" s="381"/>
      <c r="Q149" s="382"/>
      <c r="R149" s="40" t="s">
        <v>48</v>
      </c>
      <c r="S149" s="40" t="s">
        <v>48</v>
      </c>
      <c r="T149" s="41" t="s">
        <v>0</v>
      </c>
      <c r="U149" s="59">
        <v>32.9</v>
      </c>
      <c r="V149" s="56">
        <f t="shared" si="7"/>
        <v>33.6</v>
      </c>
      <c r="W149" s="42">
        <f>IFERROR(IF(V149=0,"",ROUNDUP(V149/H149,0)*0.00502),"")</f>
        <v>8.0320000000000003E-2</v>
      </c>
      <c r="X149" s="69" t="s">
        <v>48</v>
      </c>
      <c r="Y149" s="70" t="s">
        <v>48</v>
      </c>
      <c r="AC149" s="71"/>
      <c r="AZ149" s="150" t="s">
        <v>65</v>
      </c>
    </row>
    <row r="150" spans="1:52" ht="27" customHeight="1" x14ac:dyDescent="0.25">
      <c r="A150" s="64" t="s">
        <v>269</v>
      </c>
      <c r="B150" s="64" t="s">
        <v>270</v>
      </c>
      <c r="C150" s="37">
        <v>4301031158</v>
      </c>
      <c r="D150" s="379">
        <v>4680115880191</v>
      </c>
      <c r="E150" s="379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9" t="s">
        <v>78</v>
      </c>
      <c r="L150" s="38">
        <v>40</v>
      </c>
      <c r="M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81"/>
      <c r="O150" s="381"/>
      <c r="P150" s="381"/>
      <c r="Q150" s="382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71"/>
      <c r="AZ150" s="151" t="s">
        <v>65</v>
      </c>
    </row>
    <row r="151" spans="1:52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7"/>
      <c r="M151" s="383" t="s">
        <v>43</v>
      </c>
      <c r="N151" s="384"/>
      <c r="O151" s="384"/>
      <c r="P151" s="384"/>
      <c r="Q151" s="384"/>
      <c r="R151" s="384"/>
      <c r="S151" s="385"/>
      <c r="T151" s="43" t="s">
        <v>42</v>
      </c>
      <c r="U151" s="44">
        <f>IFERROR(U143/H143,"0")+IFERROR(U144/H144,"0")+IFERROR(U145/H145,"0")+IFERROR(U146/H146,"0")+IFERROR(U147/H147,"0")+IFERROR(U148/H148,"0")+IFERROR(U149/H149,"0")+IFERROR(U150/H150,"0")</f>
        <v>32.499999999999993</v>
      </c>
      <c r="V151" s="44">
        <f>IFERROR(V143/H143,"0")+IFERROR(V144/H144,"0")+IFERROR(V145/H145,"0")+IFERROR(V146/H146,"0")+IFERROR(V147/H147,"0")+IFERROR(V148/H148,"0")+IFERROR(V149/H149,"0")+IFERROR(V150/H150,"0")</f>
        <v>33</v>
      </c>
      <c r="W151" s="44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0.16566</v>
      </c>
      <c r="X151" s="68"/>
      <c r="Y151" s="68"/>
    </row>
    <row r="152" spans="1:52" x14ac:dyDescent="0.2">
      <c r="A152" s="386"/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7"/>
      <c r="M152" s="383" t="s">
        <v>43</v>
      </c>
      <c r="N152" s="384"/>
      <c r="O152" s="384"/>
      <c r="P152" s="384"/>
      <c r="Q152" s="384"/>
      <c r="R152" s="384"/>
      <c r="S152" s="385"/>
      <c r="T152" s="43" t="s">
        <v>0</v>
      </c>
      <c r="U152" s="44">
        <f>IFERROR(SUM(U143:U150),"0")</f>
        <v>68.25</v>
      </c>
      <c r="V152" s="44">
        <f>IFERROR(SUM(V143:V150),"0")</f>
        <v>69.300000000000011</v>
      </c>
      <c r="W152" s="43"/>
      <c r="X152" s="68"/>
      <c r="Y152" s="68"/>
    </row>
    <row r="153" spans="1:52" ht="16.5" customHeight="1" x14ac:dyDescent="0.25">
      <c r="A153" s="377" t="s">
        <v>271</v>
      </c>
      <c r="B153" s="377"/>
      <c r="C153" s="377"/>
      <c r="D153" s="377"/>
      <c r="E153" s="377"/>
      <c r="F153" s="377"/>
      <c r="G153" s="377"/>
      <c r="H153" s="377"/>
      <c r="I153" s="377"/>
      <c r="J153" s="377"/>
      <c r="K153" s="377"/>
      <c r="L153" s="377"/>
      <c r="M153" s="377"/>
      <c r="N153" s="377"/>
      <c r="O153" s="377"/>
      <c r="P153" s="377"/>
      <c r="Q153" s="377"/>
      <c r="R153" s="377"/>
      <c r="S153" s="377"/>
      <c r="T153" s="377"/>
      <c r="U153" s="377"/>
      <c r="V153" s="377"/>
      <c r="W153" s="377"/>
      <c r="X153" s="66"/>
      <c r="Y153" s="66"/>
    </row>
    <row r="154" spans="1:52" ht="14.25" customHeight="1" x14ac:dyDescent="0.25">
      <c r="A154" s="378" t="s">
        <v>113</v>
      </c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8"/>
      <c r="M154" s="378"/>
      <c r="N154" s="378"/>
      <c r="O154" s="378"/>
      <c r="P154" s="378"/>
      <c r="Q154" s="378"/>
      <c r="R154" s="378"/>
      <c r="S154" s="378"/>
      <c r="T154" s="378"/>
      <c r="U154" s="378"/>
      <c r="V154" s="378"/>
      <c r="W154" s="378"/>
      <c r="X154" s="67"/>
      <c r="Y154" s="67"/>
    </row>
    <row r="155" spans="1:52" ht="16.5" customHeight="1" x14ac:dyDescent="0.25">
      <c r="A155" s="64" t="s">
        <v>272</v>
      </c>
      <c r="B155" s="64" t="s">
        <v>273</v>
      </c>
      <c r="C155" s="37">
        <v>4301011450</v>
      </c>
      <c r="D155" s="379">
        <v>4680115881402</v>
      </c>
      <c r="E155" s="379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109</v>
      </c>
      <c r="L155" s="38">
        <v>55</v>
      </c>
      <c r="M155" s="4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81"/>
      <c r="O155" s="381"/>
      <c r="P155" s="381"/>
      <c r="Q155" s="382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71"/>
      <c r="AZ155" s="152" t="s">
        <v>65</v>
      </c>
    </row>
    <row r="156" spans="1:52" ht="27" customHeight="1" x14ac:dyDescent="0.25">
      <c r="A156" s="64" t="s">
        <v>274</v>
      </c>
      <c r="B156" s="64" t="s">
        <v>275</v>
      </c>
      <c r="C156" s="37">
        <v>4301011454</v>
      </c>
      <c r="D156" s="379">
        <v>4680115881396</v>
      </c>
      <c r="E156" s="379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9" t="s">
        <v>78</v>
      </c>
      <c r="L156" s="38">
        <v>55</v>
      </c>
      <c r="M156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81"/>
      <c r="O156" s="381"/>
      <c r="P156" s="381"/>
      <c r="Q156" s="382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71"/>
      <c r="AZ156" s="153" t="s">
        <v>65</v>
      </c>
    </row>
    <row r="157" spans="1:52" x14ac:dyDescent="0.2">
      <c r="A157" s="386"/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7"/>
      <c r="M157" s="383" t="s">
        <v>43</v>
      </c>
      <c r="N157" s="384"/>
      <c r="O157" s="384"/>
      <c r="P157" s="384"/>
      <c r="Q157" s="384"/>
      <c r="R157" s="384"/>
      <c r="S157" s="38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52" x14ac:dyDescent="0.2">
      <c r="A158" s="386"/>
      <c r="B158" s="386"/>
      <c r="C158" s="386"/>
      <c r="D158" s="386"/>
      <c r="E158" s="386"/>
      <c r="F158" s="386"/>
      <c r="G158" s="386"/>
      <c r="H158" s="386"/>
      <c r="I158" s="386"/>
      <c r="J158" s="386"/>
      <c r="K158" s="386"/>
      <c r="L158" s="387"/>
      <c r="M158" s="383" t="s">
        <v>43</v>
      </c>
      <c r="N158" s="384"/>
      <c r="O158" s="384"/>
      <c r="P158" s="384"/>
      <c r="Q158" s="384"/>
      <c r="R158" s="384"/>
      <c r="S158" s="38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52" ht="14.25" customHeight="1" x14ac:dyDescent="0.25">
      <c r="A159" s="378" t="s">
        <v>106</v>
      </c>
      <c r="B159" s="378"/>
      <c r="C159" s="378"/>
      <c r="D159" s="378"/>
      <c r="E159" s="378"/>
      <c r="F159" s="378"/>
      <c r="G159" s="378"/>
      <c r="H159" s="378"/>
      <c r="I159" s="378"/>
      <c r="J159" s="378"/>
      <c r="K159" s="378"/>
      <c r="L159" s="378"/>
      <c r="M159" s="378"/>
      <c r="N159" s="378"/>
      <c r="O159" s="378"/>
      <c r="P159" s="378"/>
      <c r="Q159" s="378"/>
      <c r="R159" s="378"/>
      <c r="S159" s="378"/>
      <c r="T159" s="378"/>
      <c r="U159" s="378"/>
      <c r="V159" s="378"/>
      <c r="W159" s="378"/>
      <c r="X159" s="67"/>
      <c r="Y159" s="67"/>
    </row>
    <row r="160" spans="1:52" ht="16.5" customHeight="1" x14ac:dyDescent="0.25">
      <c r="A160" s="64" t="s">
        <v>276</v>
      </c>
      <c r="B160" s="64" t="s">
        <v>277</v>
      </c>
      <c r="C160" s="37">
        <v>4301020262</v>
      </c>
      <c r="D160" s="379">
        <v>4680115882935</v>
      </c>
      <c r="E160" s="379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9" t="s">
        <v>138</v>
      </c>
      <c r="L160" s="38">
        <v>50</v>
      </c>
      <c r="M160" s="468" t="s">
        <v>278</v>
      </c>
      <c r="N160" s="381"/>
      <c r="O160" s="381"/>
      <c r="P160" s="381"/>
      <c r="Q160" s="382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IFERROR(IF(V160=0,"",ROUNDUP(V160/H160,0)*0.02175),"")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16.5" customHeight="1" x14ac:dyDescent="0.25">
      <c r="A161" s="64" t="s">
        <v>279</v>
      </c>
      <c r="B161" s="64" t="s">
        <v>280</v>
      </c>
      <c r="C161" s="37">
        <v>4301020220</v>
      </c>
      <c r="D161" s="379">
        <v>4680115880764</v>
      </c>
      <c r="E161" s="379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9" t="s">
        <v>109</v>
      </c>
      <c r="L161" s="38">
        <v>50</v>
      </c>
      <c r="M161" s="4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81"/>
      <c r="O161" s="381"/>
      <c r="P161" s="381"/>
      <c r="Q161" s="382"/>
      <c r="R161" s="40" t="s">
        <v>48</v>
      </c>
      <c r="S161" s="40" t="s">
        <v>48</v>
      </c>
      <c r="T161" s="41" t="s">
        <v>0</v>
      </c>
      <c r="U161" s="59">
        <v>31.15</v>
      </c>
      <c r="V161" s="56">
        <f>IFERROR(IF(U161="",0,CEILING((U161/$H161),1)*$H161),"")</f>
        <v>31.5</v>
      </c>
      <c r="W161" s="42">
        <f>IFERROR(IF(V161=0,"",ROUNDUP(V161/H161,0)*0.00753),"")</f>
        <v>0.11295000000000001</v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86"/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7"/>
      <c r="M162" s="383" t="s">
        <v>43</v>
      </c>
      <c r="N162" s="384"/>
      <c r="O162" s="384"/>
      <c r="P162" s="384"/>
      <c r="Q162" s="384"/>
      <c r="R162" s="384"/>
      <c r="S162" s="385"/>
      <c r="T162" s="43" t="s">
        <v>42</v>
      </c>
      <c r="U162" s="44">
        <f>IFERROR(U160/H160,"0")+IFERROR(U161/H161,"0")</f>
        <v>14.833333333333332</v>
      </c>
      <c r="V162" s="44">
        <f>IFERROR(V160/H160,"0")+IFERROR(V161/H161,"0")</f>
        <v>15</v>
      </c>
      <c r="W162" s="44">
        <f>IFERROR(IF(W160="",0,W160),"0")+IFERROR(IF(W161="",0,W161),"0")</f>
        <v>0.11295000000000001</v>
      </c>
      <c r="X162" s="68"/>
      <c r="Y162" s="68"/>
    </row>
    <row r="163" spans="1:52" x14ac:dyDescent="0.2">
      <c r="A163" s="386"/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7"/>
      <c r="M163" s="383" t="s">
        <v>43</v>
      </c>
      <c r="N163" s="384"/>
      <c r="O163" s="384"/>
      <c r="P163" s="384"/>
      <c r="Q163" s="384"/>
      <c r="R163" s="384"/>
      <c r="S163" s="385"/>
      <c r="T163" s="43" t="s">
        <v>0</v>
      </c>
      <c r="U163" s="44">
        <f>IFERROR(SUM(U160:U161),"0")</f>
        <v>31.15</v>
      </c>
      <c r="V163" s="44">
        <f>IFERROR(SUM(V160:V161),"0")</f>
        <v>31.5</v>
      </c>
      <c r="W163" s="43"/>
      <c r="X163" s="68"/>
      <c r="Y163" s="68"/>
    </row>
    <row r="164" spans="1:52" ht="14.25" customHeight="1" x14ac:dyDescent="0.25">
      <c r="A164" s="378" t="s">
        <v>75</v>
      </c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378"/>
      <c r="M164" s="378"/>
      <c r="N164" s="378"/>
      <c r="O164" s="378"/>
      <c r="P164" s="378"/>
      <c r="Q164" s="378"/>
      <c r="R164" s="378"/>
      <c r="S164" s="378"/>
      <c r="T164" s="378"/>
      <c r="U164" s="378"/>
      <c r="V164" s="378"/>
      <c r="W164" s="378"/>
      <c r="X164" s="67"/>
      <c r="Y164" s="67"/>
    </row>
    <row r="165" spans="1:52" ht="27" customHeight="1" x14ac:dyDescent="0.25">
      <c r="A165" s="64" t="s">
        <v>281</v>
      </c>
      <c r="B165" s="64" t="s">
        <v>282</v>
      </c>
      <c r="C165" s="37">
        <v>4301031224</v>
      </c>
      <c r="D165" s="379">
        <v>4680115882683</v>
      </c>
      <c r="E165" s="379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81"/>
      <c r="O165" s="381"/>
      <c r="P165" s="381"/>
      <c r="Q165" s="382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283</v>
      </c>
      <c r="B166" s="64" t="s">
        <v>284</v>
      </c>
      <c r="C166" s="37">
        <v>4301031230</v>
      </c>
      <c r="D166" s="379">
        <v>4680115882690</v>
      </c>
      <c r="E166" s="379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81"/>
      <c r="O166" s="381"/>
      <c r="P166" s="381"/>
      <c r="Q166" s="382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285</v>
      </c>
      <c r="B167" s="64" t="s">
        <v>286</v>
      </c>
      <c r="C167" s="37">
        <v>4301031220</v>
      </c>
      <c r="D167" s="379">
        <v>4680115882669</v>
      </c>
      <c r="E167" s="379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78</v>
      </c>
      <c r="L167" s="38">
        <v>40</v>
      </c>
      <c r="M167" s="4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81"/>
      <c r="O167" s="381"/>
      <c r="P167" s="381"/>
      <c r="Q167" s="382"/>
      <c r="R167" s="40" t="s">
        <v>48</v>
      </c>
      <c r="S167" s="40" t="s">
        <v>48</v>
      </c>
      <c r="T167" s="41" t="s">
        <v>0</v>
      </c>
      <c r="U167" s="59">
        <v>0</v>
      </c>
      <c r="V167" s="56">
        <f>IFERROR(IF(U167="",0,CEILING((U167/$H167),1)*$H167),"")</f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287</v>
      </c>
      <c r="B168" s="64" t="s">
        <v>288</v>
      </c>
      <c r="C168" s="37">
        <v>4301031221</v>
      </c>
      <c r="D168" s="379">
        <v>4680115882676</v>
      </c>
      <c r="E168" s="379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78</v>
      </c>
      <c r="L168" s="38">
        <v>40</v>
      </c>
      <c r="M168" s="4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81"/>
      <c r="O168" s="381"/>
      <c r="P168" s="381"/>
      <c r="Q168" s="382"/>
      <c r="R168" s="40" t="s">
        <v>48</v>
      </c>
      <c r="S168" s="40" t="s">
        <v>48</v>
      </c>
      <c r="T168" s="41" t="s">
        <v>0</v>
      </c>
      <c r="U168" s="59">
        <v>0</v>
      </c>
      <c r="V168" s="56">
        <f>IFERROR(IF(U168="",0,CEILING((U168/$H168),1)*$H168),"")</f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x14ac:dyDescent="0.2">
      <c r="A169" s="386"/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7"/>
      <c r="M169" s="383" t="s">
        <v>43</v>
      </c>
      <c r="N169" s="384"/>
      <c r="O169" s="384"/>
      <c r="P169" s="384"/>
      <c r="Q169" s="384"/>
      <c r="R169" s="384"/>
      <c r="S169" s="385"/>
      <c r="T169" s="43" t="s">
        <v>42</v>
      </c>
      <c r="U169" s="44">
        <f>IFERROR(U165/H165,"0")+IFERROR(U166/H166,"0")+IFERROR(U167/H167,"0")+IFERROR(U168/H168,"0")</f>
        <v>0</v>
      </c>
      <c r="V169" s="44">
        <f>IFERROR(V165/H165,"0")+IFERROR(V166/H166,"0")+IFERROR(V167/H167,"0")+IFERROR(V168/H168,"0")</f>
        <v>0</v>
      </c>
      <c r="W169" s="44">
        <f>IFERROR(IF(W165="",0,W165),"0")+IFERROR(IF(W166="",0,W166),"0")+IFERROR(IF(W167="",0,W167),"0")+IFERROR(IF(W168="",0,W168),"0")</f>
        <v>0</v>
      </c>
      <c r="X169" s="68"/>
      <c r="Y169" s="68"/>
    </row>
    <row r="170" spans="1:52" x14ac:dyDescent="0.2">
      <c r="A170" s="386"/>
      <c r="B170" s="386"/>
      <c r="C170" s="386"/>
      <c r="D170" s="386"/>
      <c r="E170" s="386"/>
      <c r="F170" s="386"/>
      <c r="G170" s="386"/>
      <c r="H170" s="386"/>
      <c r="I170" s="386"/>
      <c r="J170" s="386"/>
      <c r="K170" s="386"/>
      <c r="L170" s="387"/>
      <c r="M170" s="383" t="s">
        <v>43</v>
      </c>
      <c r="N170" s="384"/>
      <c r="O170" s="384"/>
      <c r="P170" s="384"/>
      <c r="Q170" s="384"/>
      <c r="R170" s="384"/>
      <c r="S170" s="385"/>
      <c r="T170" s="43" t="s">
        <v>0</v>
      </c>
      <c r="U170" s="44">
        <f>IFERROR(SUM(U165:U168),"0")</f>
        <v>0</v>
      </c>
      <c r="V170" s="44">
        <f>IFERROR(SUM(V165:V168),"0")</f>
        <v>0</v>
      </c>
      <c r="W170" s="43"/>
      <c r="X170" s="68"/>
      <c r="Y170" s="68"/>
    </row>
    <row r="171" spans="1:52" ht="14.25" customHeight="1" x14ac:dyDescent="0.25">
      <c r="A171" s="378" t="s">
        <v>79</v>
      </c>
      <c r="B171" s="378"/>
      <c r="C171" s="378"/>
      <c r="D171" s="378"/>
      <c r="E171" s="378"/>
      <c r="F171" s="378"/>
      <c r="G171" s="378"/>
      <c r="H171" s="378"/>
      <c r="I171" s="378"/>
      <c r="J171" s="378"/>
      <c r="K171" s="378"/>
      <c r="L171" s="378"/>
      <c r="M171" s="378"/>
      <c r="N171" s="378"/>
      <c r="O171" s="378"/>
      <c r="P171" s="378"/>
      <c r="Q171" s="378"/>
      <c r="R171" s="378"/>
      <c r="S171" s="378"/>
      <c r="T171" s="378"/>
      <c r="U171" s="378"/>
      <c r="V171" s="378"/>
      <c r="W171" s="378"/>
      <c r="X171" s="67"/>
      <c r="Y171" s="67"/>
    </row>
    <row r="172" spans="1:52" ht="27" customHeight="1" x14ac:dyDescent="0.25">
      <c r="A172" s="64" t="s">
        <v>289</v>
      </c>
      <c r="B172" s="64" t="s">
        <v>290</v>
      </c>
      <c r="C172" s="37">
        <v>4301051409</v>
      </c>
      <c r="D172" s="379">
        <v>4680115881556</v>
      </c>
      <c r="E172" s="379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9" t="s">
        <v>138</v>
      </c>
      <c r="L172" s="38">
        <v>45</v>
      </c>
      <c r="M172" s="4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81"/>
      <c r="O172" s="381"/>
      <c r="P172" s="381"/>
      <c r="Q172" s="382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ref="V172:V189" si="8">IFERROR(IF(U172="",0,CEILING((U172/$H172),1)*$H172),"")</f>
        <v>0</v>
      </c>
      <c r="W172" s="42" t="str">
        <f>IFERROR(IF(V172=0,"",ROUNDUP(V172/H172,0)*0.01196),"")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16.5" customHeight="1" x14ac:dyDescent="0.25">
      <c r="A173" s="64" t="s">
        <v>291</v>
      </c>
      <c r="B173" s="64" t="s">
        <v>292</v>
      </c>
      <c r="C173" s="37">
        <v>4301051538</v>
      </c>
      <c r="D173" s="379">
        <v>4680115880573</v>
      </c>
      <c r="E173" s="379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9" t="s">
        <v>78</v>
      </c>
      <c r="L173" s="38">
        <v>45</v>
      </c>
      <c r="M173" s="475" t="s">
        <v>293</v>
      </c>
      <c r="N173" s="381"/>
      <c r="O173" s="381"/>
      <c r="P173" s="381"/>
      <c r="Q173" s="382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IFERROR(IF(V173=0,"",ROUNDUP(V173/H173,0)*0.02175),"")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294</v>
      </c>
      <c r="B174" s="64" t="s">
        <v>295</v>
      </c>
      <c r="C174" s="37">
        <v>4301051408</v>
      </c>
      <c r="D174" s="379">
        <v>4680115881594</v>
      </c>
      <c r="E174" s="379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9" t="s">
        <v>138</v>
      </c>
      <c r="L174" s="38">
        <v>40</v>
      </c>
      <c r="M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81"/>
      <c r="O174" s="381"/>
      <c r="P174" s="381"/>
      <c r="Q174" s="382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IFERROR(IF(V174=0,"",ROUNDUP(V174/H174,0)*0.02175),"")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296</v>
      </c>
      <c r="B175" s="64" t="s">
        <v>297</v>
      </c>
      <c r="C175" s="37">
        <v>4301051433</v>
      </c>
      <c r="D175" s="379">
        <v>4680115881587</v>
      </c>
      <c r="E175" s="379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9" t="s">
        <v>78</v>
      </c>
      <c r="L175" s="38">
        <v>35</v>
      </c>
      <c r="M175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81"/>
      <c r="O175" s="381"/>
      <c r="P175" s="381"/>
      <c r="Q175" s="382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IFERROR(IF(V175=0,"",ROUNDUP(V175/H175,0)*0.01196),"")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298</v>
      </c>
      <c r="C176" s="37">
        <v>4301051505</v>
      </c>
      <c r="D176" s="379">
        <v>4680115881587</v>
      </c>
      <c r="E176" s="379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9" t="s">
        <v>78</v>
      </c>
      <c r="L176" s="38">
        <v>40</v>
      </c>
      <c r="M176" s="478" t="s">
        <v>299</v>
      </c>
      <c r="N176" s="381"/>
      <c r="O176" s="381"/>
      <c r="P176" s="381"/>
      <c r="Q176" s="382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IFERROR(IF(V176=0,"",ROUNDUP(V176/H176,0)*0.01196),"")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16.5" customHeight="1" x14ac:dyDescent="0.25">
      <c r="A177" s="64" t="s">
        <v>300</v>
      </c>
      <c r="B177" s="64" t="s">
        <v>301</v>
      </c>
      <c r="C177" s="37">
        <v>4301051380</v>
      </c>
      <c r="D177" s="379">
        <v>4680115880962</v>
      </c>
      <c r="E177" s="379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9" t="s">
        <v>78</v>
      </c>
      <c r="L177" s="38">
        <v>40</v>
      </c>
      <c r="M177" s="4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81"/>
      <c r="O177" s="381"/>
      <c r="P177" s="381"/>
      <c r="Q177" s="382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IFERROR(IF(V177=0,"",ROUNDUP(V177/H177,0)*0.02175),"")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302</v>
      </c>
      <c r="B178" s="64" t="s">
        <v>303</v>
      </c>
      <c r="C178" s="37">
        <v>4301051411</v>
      </c>
      <c r="D178" s="379">
        <v>4680115881617</v>
      </c>
      <c r="E178" s="379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9" t="s">
        <v>138</v>
      </c>
      <c r="L178" s="38">
        <v>40</v>
      </c>
      <c r="M178" s="4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81"/>
      <c r="O178" s="381"/>
      <c r="P178" s="381"/>
      <c r="Q178" s="382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IFERROR(IF(V178=0,"",ROUNDUP(V178/H178,0)*0.02175),"")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304</v>
      </c>
      <c r="B179" s="64" t="s">
        <v>305</v>
      </c>
      <c r="C179" s="37">
        <v>4301051487</v>
      </c>
      <c r="D179" s="379">
        <v>4680115881228</v>
      </c>
      <c r="E179" s="379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81" t="s">
        <v>306</v>
      </c>
      <c r="N179" s="381"/>
      <c r="O179" s="381"/>
      <c r="P179" s="381"/>
      <c r="Q179" s="382"/>
      <c r="R179" s="40" t="s">
        <v>48</v>
      </c>
      <c r="S179" s="40" t="s">
        <v>48</v>
      </c>
      <c r="T179" s="41" t="s">
        <v>0</v>
      </c>
      <c r="U179" s="59">
        <v>32.800000000000004</v>
      </c>
      <c r="V179" s="56">
        <f t="shared" si="8"/>
        <v>33.6</v>
      </c>
      <c r="W179" s="42">
        <f>IFERROR(IF(V179=0,"",ROUNDUP(V179/H179,0)*0.00753),"")</f>
        <v>0.10542</v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307</v>
      </c>
      <c r="B180" s="64" t="s">
        <v>308</v>
      </c>
      <c r="C180" s="37">
        <v>4301051432</v>
      </c>
      <c r="D180" s="379">
        <v>4680115881037</v>
      </c>
      <c r="E180" s="379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9" t="s">
        <v>78</v>
      </c>
      <c r="L180" s="38">
        <v>35</v>
      </c>
      <c r="M180" s="48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81"/>
      <c r="O180" s="381"/>
      <c r="P180" s="381"/>
      <c r="Q180" s="382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IFERROR(IF(V180=0,"",ROUNDUP(V180/H180,0)*0.00937),"")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309</v>
      </c>
      <c r="C181" s="37">
        <v>4301051506</v>
      </c>
      <c r="D181" s="379">
        <v>4680115881037</v>
      </c>
      <c r="E181" s="379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9" t="s">
        <v>78</v>
      </c>
      <c r="L181" s="38">
        <v>40</v>
      </c>
      <c r="M181" s="483" t="s">
        <v>310</v>
      </c>
      <c r="N181" s="381"/>
      <c r="O181" s="381"/>
      <c r="P181" s="381"/>
      <c r="Q181" s="382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311</v>
      </c>
      <c r="B182" s="64" t="s">
        <v>312</v>
      </c>
      <c r="C182" s="37">
        <v>4301051384</v>
      </c>
      <c r="D182" s="379">
        <v>4680115881211</v>
      </c>
      <c r="E182" s="379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9" t="s">
        <v>78</v>
      </c>
      <c r="L182" s="38">
        <v>45</v>
      </c>
      <c r="M182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81"/>
      <c r="O182" s="381"/>
      <c r="P182" s="381"/>
      <c r="Q182" s="382"/>
      <c r="R182" s="40" t="s">
        <v>48</v>
      </c>
      <c r="S182" s="40" t="s">
        <v>48</v>
      </c>
      <c r="T182" s="41" t="s">
        <v>0</v>
      </c>
      <c r="U182" s="59">
        <v>54</v>
      </c>
      <c r="V182" s="56">
        <f t="shared" si="8"/>
        <v>55.199999999999996</v>
      </c>
      <c r="W182" s="42">
        <f>IFERROR(IF(V182=0,"",ROUNDUP(V182/H182,0)*0.00753),"")</f>
        <v>0.17319000000000001</v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313</v>
      </c>
      <c r="B183" s="64" t="s">
        <v>314</v>
      </c>
      <c r="C183" s="37">
        <v>4301051378</v>
      </c>
      <c r="D183" s="379">
        <v>4680115881020</v>
      </c>
      <c r="E183" s="379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9" t="s">
        <v>78</v>
      </c>
      <c r="L183" s="38">
        <v>45</v>
      </c>
      <c r="M183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81"/>
      <c r="O183" s="381"/>
      <c r="P183" s="381"/>
      <c r="Q183" s="382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>IFERROR(IF(V183=0,"",ROUNDUP(V183/H183,0)*0.00937),"")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315</v>
      </c>
      <c r="B184" s="64" t="s">
        <v>316</v>
      </c>
      <c r="C184" s="37">
        <v>4301051407</v>
      </c>
      <c r="D184" s="379">
        <v>4680115882195</v>
      </c>
      <c r="E184" s="379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9" t="s">
        <v>138</v>
      </c>
      <c r="L184" s="38">
        <v>40</v>
      </c>
      <c r="M184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81"/>
      <c r="O184" s="381"/>
      <c r="P184" s="381"/>
      <c r="Q184" s="382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ref="W184:W189" si="9"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317</v>
      </c>
      <c r="B185" s="64" t="s">
        <v>318</v>
      </c>
      <c r="C185" s="37">
        <v>4301051468</v>
      </c>
      <c r="D185" s="379">
        <v>4680115880092</v>
      </c>
      <c r="E185" s="379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138</v>
      </c>
      <c r="L185" s="38">
        <v>45</v>
      </c>
      <c r="M185" s="4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81"/>
      <c r="O185" s="381"/>
      <c r="P185" s="381"/>
      <c r="Q185" s="382"/>
      <c r="R185" s="40" t="s">
        <v>48</v>
      </c>
      <c r="S185" s="40" t="s">
        <v>48</v>
      </c>
      <c r="T185" s="41" t="s">
        <v>0</v>
      </c>
      <c r="U185" s="59">
        <v>32.800000000000004</v>
      </c>
      <c r="V185" s="56">
        <f t="shared" si="8"/>
        <v>33.6</v>
      </c>
      <c r="W185" s="42">
        <f t="shared" si="9"/>
        <v>0.10542</v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319</v>
      </c>
      <c r="B186" s="64" t="s">
        <v>320</v>
      </c>
      <c r="C186" s="37">
        <v>4301051469</v>
      </c>
      <c r="D186" s="379">
        <v>4680115880221</v>
      </c>
      <c r="E186" s="379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138</v>
      </c>
      <c r="L186" s="38">
        <v>45</v>
      </c>
      <c r="M186" s="48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81"/>
      <c r="O186" s="381"/>
      <c r="P186" s="381"/>
      <c r="Q186" s="382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16.5" customHeight="1" x14ac:dyDescent="0.25">
      <c r="A187" s="64" t="s">
        <v>321</v>
      </c>
      <c r="B187" s="64" t="s">
        <v>322</v>
      </c>
      <c r="C187" s="37">
        <v>4301051523</v>
      </c>
      <c r="D187" s="379">
        <v>4680115882942</v>
      </c>
      <c r="E187" s="379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9" t="s">
        <v>78</v>
      </c>
      <c r="L187" s="38">
        <v>40</v>
      </c>
      <c r="M187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81"/>
      <c r="O187" s="381"/>
      <c r="P187" s="381"/>
      <c r="Q187" s="382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ht="16.5" customHeight="1" x14ac:dyDescent="0.25">
      <c r="A188" s="64" t="s">
        <v>323</v>
      </c>
      <c r="B188" s="64" t="s">
        <v>324</v>
      </c>
      <c r="C188" s="37">
        <v>4301051326</v>
      </c>
      <c r="D188" s="379">
        <v>4680115880504</v>
      </c>
      <c r="E188" s="379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81"/>
      <c r="O188" s="381"/>
      <c r="P188" s="381"/>
      <c r="Q188" s="382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8"/>
        <v>0</v>
      </c>
      <c r="W188" s="42" t="str">
        <f t="shared" si="9"/>
        <v/>
      </c>
      <c r="X188" s="69" t="s">
        <v>48</v>
      </c>
      <c r="Y188" s="70" t="s">
        <v>48</v>
      </c>
      <c r="AC188" s="71"/>
      <c r="AZ188" s="176" t="s">
        <v>65</v>
      </c>
    </row>
    <row r="189" spans="1:52" ht="27" customHeight="1" x14ac:dyDescent="0.25">
      <c r="A189" s="64" t="s">
        <v>325</v>
      </c>
      <c r="B189" s="64" t="s">
        <v>326</v>
      </c>
      <c r="C189" s="37">
        <v>4301051410</v>
      </c>
      <c r="D189" s="379">
        <v>4680115882164</v>
      </c>
      <c r="E189" s="379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9" t="s">
        <v>138</v>
      </c>
      <c r="L189" s="38">
        <v>40</v>
      </c>
      <c r="M189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81"/>
      <c r="O189" s="381"/>
      <c r="P189" s="381"/>
      <c r="Q189" s="382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8"/>
        <v>0</v>
      </c>
      <c r="W189" s="42" t="str">
        <f t="shared" si="9"/>
        <v/>
      </c>
      <c r="X189" s="69" t="s">
        <v>48</v>
      </c>
      <c r="Y189" s="70" t="s">
        <v>48</v>
      </c>
      <c r="AC189" s="71"/>
      <c r="AZ189" s="177" t="s">
        <v>65</v>
      </c>
    </row>
    <row r="190" spans="1:52" x14ac:dyDescent="0.2">
      <c r="A190" s="386"/>
      <c r="B190" s="386"/>
      <c r="C190" s="386"/>
      <c r="D190" s="386"/>
      <c r="E190" s="386"/>
      <c r="F190" s="386"/>
      <c r="G190" s="386"/>
      <c r="H190" s="386"/>
      <c r="I190" s="386"/>
      <c r="J190" s="386"/>
      <c r="K190" s="386"/>
      <c r="L190" s="387"/>
      <c r="M190" s="383" t="s">
        <v>43</v>
      </c>
      <c r="N190" s="384"/>
      <c r="O190" s="384"/>
      <c r="P190" s="384"/>
      <c r="Q190" s="384"/>
      <c r="R190" s="384"/>
      <c r="S190" s="385"/>
      <c r="T190" s="43" t="s">
        <v>42</v>
      </c>
      <c r="U190" s="44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49.833333333333343</v>
      </c>
      <c r="V190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51</v>
      </c>
      <c r="W190" s="44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0.38403000000000004</v>
      </c>
      <c r="X190" s="68"/>
      <c r="Y190" s="68"/>
    </row>
    <row r="191" spans="1:52" x14ac:dyDescent="0.2">
      <c r="A191" s="386"/>
      <c r="B191" s="386"/>
      <c r="C191" s="386"/>
      <c r="D191" s="386"/>
      <c r="E191" s="386"/>
      <c r="F191" s="386"/>
      <c r="G191" s="386"/>
      <c r="H191" s="386"/>
      <c r="I191" s="386"/>
      <c r="J191" s="386"/>
      <c r="K191" s="386"/>
      <c r="L191" s="387"/>
      <c r="M191" s="383" t="s">
        <v>43</v>
      </c>
      <c r="N191" s="384"/>
      <c r="O191" s="384"/>
      <c r="P191" s="384"/>
      <c r="Q191" s="384"/>
      <c r="R191" s="384"/>
      <c r="S191" s="385"/>
      <c r="T191" s="43" t="s">
        <v>0</v>
      </c>
      <c r="U191" s="44">
        <f>IFERROR(SUM(U172:U189),"0")</f>
        <v>119.60000000000002</v>
      </c>
      <c r="V191" s="44">
        <f>IFERROR(SUM(V172:V189),"0")</f>
        <v>122.4</v>
      </c>
      <c r="W191" s="43"/>
      <c r="X191" s="68"/>
      <c r="Y191" s="68"/>
    </row>
    <row r="192" spans="1:52" ht="14.25" customHeight="1" x14ac:dyDescent="0.25">
      <c r="A192" s="378" t="s">
        <v>224</v>
      </c>
      <c r="B192" s="378"/>
      <c r="C192" s="378"/>
      <c r="D192" s="378"/>
      <c r="E192" s="378"/>
      <c r="F192" s="378"/>
      <c r="G192" s="378"/>
      <c r="H192" s="378"/>
      <c r="I192" s="378"/>
      <c r="J192" s="378"/>
      <c r="K192" s="378"/>
      <c r="L192" s="378"/>
      <c r="M192" s="378"/>
      <c r="N192" s="378"/>
      <c r="O192" s="378"/>
      <c r="P192" s="378"/>
      <c r="Q192" s="378"/>
      <c r="R192" s="378"/>
      <c r="S192" s="378"/>
      <c r="T192" s="378"/>
      <c r="U192" s="378"/>
      <c r="V192" s="378"/>
      <c r="W192" s="378"/>
      <c r="X192" s="67"/>
      <c r="Y192" s="67"/>
    </row>
    <row r="193" spans="1:52" ht="16.5" customHeight="1" x14ac:dyDescent="0.25">
      <c r="A193" s="64" t="s">
        <v>327</v>
      </c>
      <c r="B193" s="64" t="s">
        <v>328</v>
      </c>
      <c r="C193" s="37">
        <v>4301060338</v>
      </c>
      <c r="D193" s="379">
        <v>4680115880801</v>
      </c>
      <c r="E193" s="379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9" t="s">
        <v>78</v>
      </c>
      <c r="L193" s="38">
        <v>40</v>
      </c>
      <c r="M193" s="4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81"/>
      <c r="O193" s="381"/>
      <c r="P193" s="381"/>
      <c r="Q193" s="382"/>
      <c r="R193" s="40" t="s">
        <v>48</v>
      </c>
      <c r="S193" s="40" t="s">
        <v>48</v>
      </c>
      <c r="T193" s="41" t="s">
        <v>0</v>
      </c>
      <c r="U193" s="59">
        <v>38</v>
      </c>
      <c r="V193" s="56">
        <f>IFERROR(IF(U193="",0,CEILING((U193/$H193),1)*$H193),"")</f>
        <v>38.4</v>
      </c>
      <c r="W193" s="42">
        <f>IFERROR(IF(V193=0,"",ROUNDUP(V193/H193,0)*0.00753),"")</f>
        <v>0.12048</v>
      </c>
      <c r="X193" s="69" t="s">
        <v>48</v>
      </c>
      <c r="Y193" s="70" t="s">
        <v>48</v>
      </c>
      <c r="AC193" s="71"/>
      <c r="AZ193" s="178" t="s">
        <v>65</v>
      </c>
    </row>
    <row r="194" spans="1:52" ht="27" customHeight="1" x14ac:dyDescent="0.25">
      <c r="A194" s="64" t="s">
        <v>329</v>
      </c>
      <c r="B194" s="64" t="s">
        <v>330</v>
      </c>
      <c r="C194" s="37">
        <v>4301060339</v>
      </c>
      <c r="D194" s="379">
        <v>4680115880818</v>
      </c>
      <c r="E194" s="379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78</v>
      </c>
      <c r="L194" s="38">
        <v>40</v>
      </c>
      <c r="M194" s="4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81"/>
      <c r="O194" s="381"/>
      <c r="P194" s="381"/>
      <c r="Q194" s="382"/>
      <c r="R194" s="40" t="s">
        <v>48</v>
      </c>
      <c r="S194" s="40" t="s">
        <v>48</v>
      </c>
      <c r="T194" s="41" t="s">
        <v>0</v>
      </c>
      <c r="U194" s="59">
        <v>0</v>
      </c>
      <c r="V194" s="56">
        <f>IFERROR(IF(U194="",0,CEILING((U194/$H194),1)*$H194),"")</f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71"/>
      <c r="AZ194" s="179" t="s">
        <v>65</v>
      </c>
    </row>
    <row r="195" spans="1:52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7"/>
      <c r="M195" s="383" t="s">
        <v>43</v>
      </c>
      <c r="N195" s="384"/>
      <c r="O195" s="384"/>
      <c r="P195" s="384"/>
      <c r="Q195" s="384"/>
      <c r="R195" s="384"/>
      <c r="S195" s="385"/>
      <c r="T195" s="43" t="s">
        <v>42</v>
      </c>
      <c r="U195" s="44">
        <f>IFERROR(U193/H193,"0")+IFERROR(U194/H194,"0")</f>
        <v>15.833333333333334</v>
      </c>
      <c r="V195" s="44">
        <f>IFERROR(V193/H193,"0")+IFERROR(V194/H194,"0")</f>
        <v>16</v>
      </c>
      <c r="W195" s="44">
        <f>IFERROR(IF(W193="",0,W193),"0")+IFERROR(IF(W194="",0,W194),"0")</f>
        <v>0.12048</v>
      </c>
      <c r="X195" s="68"/>
      <c r="Y195" s="68"/>
    </row>
    <row r="196" spans="1:52" x14ac:dyDescent="0.2">
      <c r="A196" s="386"/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7"/>
      <c r="M196" s="383" t="s">
        <v>43</v>
      </c>
      <c r="N196" s="384"/>
      <c r="O196" s="384"/>
      <c r="P196" s="384"/>
      <c r="Q196" s="384"/>
      <c r="R196" s="384"/>
      <c r="S196" s="385"/>
      <c r="T196" s="43" t="s">
        <v>0</v>
      </c>
      <c r="U196" s="44">
        <f>IFERROR(SUM(U193:U194),"0")</f>
        <v>38</v>
      </c>
      <c r="V196" s="44">
        <f>IFERROR(SUM(V193:V194),"0")</f>
        <v>38.4</v>
      </c>
      <c r="W196" s="43"/>
      <c r="X196" s="68"/>
      <c r="Y196" s="68"/>
    </row>
    <row r="197" spans="1:52" ht="16.5" customHeight="1" x14ac:dyDescent="0.25">
      <c r="A197" s="377" t="s">
        <v>331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66"/>
      <c r="Y197" s="66"/>
    </row>
    <row r="198" spans="1:52" ht="14.25" customHeight="1" x14ac:dyDescent="0.25">
      <c r="A198" s="378" t="s">
        <v>113</v>
      </c>
      <c r="B198" s="378"/>
      <c r="C198" s="378"/>
      <c r="D198" s="378"/>
      <c r="E198" s="378"/>
      <c r="F198" s="378"/>
      <c r="G198" s="378"/>
      <c r="H198" s="378"/>
      <c r="I198" s="378"/>
      <c r="J198" s="378"/>
      <c r="K198" s="378"/>
      <c r="L198" s="378"/>
      <c r="M198" s="378"/>
      <c r="N198" s="378"/>
      <c r="O198" s="378"/>
      <c r="P198" s="378"/>
      <c r="Q198" s="378"/>
      <c r="R198" s="378"/>
      <c r="S198" s="378"/>
      <c r="T198" s="378"/>
      <c r="U198" s="378"/>
      <c r="V198" s="378"/>
      <c r="W198" s="378"/>
      <c r="X198" s="67"/>
      <c r="Y198" s="67"/>
    </row>
    <row r="199" spans="1:52" ht="27" customHeight="1" x14ac:dyDescent="0.25">
      <c r="A199" s="64" t="s">
        <v>332</v>
      </c>
      <c r="B199" s="64" t="s">
        <v>333</v>
      </c>
      <c r="C199" s="37">
        <v>4301011346</v>
      </c>
      <c r="D199" s="379">
        <v>4607091387445</v>
      </c>
      <c r="E199" s="379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9" t="s">
        <v>109</v>
      </c>
      <c r="L199" s="38">
        <v>31</v>
      </c>
      <c r="M199" s="4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81"/>
      <c r="O199" s="381"/>
      <c r="P199" s="381"/>
      <c r="Q199" s="382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ref="V199:V213" si="10">IFERROR(IF(U199="",0,CEILING((U199/$H199),1)*$H199),"")</f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334</v>
      </c>
      <c r="B200" s="64" t="s">
        <v>335</v>
      </c>
      <c r="C200" s="37">
        <v>4301011362</v>
      </c>
      <c r="D200" s="379">
        <v>4607091386004</v>
      </c>
      <c r="E200" s="379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9" t="s">
        <v>117</v>
      </c>
      <c r="L200" s="38">
        <v>55</v>
      </c>
      <c r="M200" s="49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81"/>
      <c r="O200" s="381"/>
      <c r="P200" s="381"/>
      <c r="Q200" s="382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IFERROR(IF(V200=0,"",ROUNDUP(V200/H200,0)*0.02039),"")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334</v>
      </c>
      <c r="B201" s="64" t="s">
        <v>336</v>
      </c>
      <c r="C201" s="37">
        <v>4301011308</v>
      </c>
      <c r="D201" s="379">
        <v>4607091386004</v>
      </c>
      <c r="E201" s="379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9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81"/>
      <c r="O201" s="381"/>
      <c r="P201" s="381"/>
      <c r="Q201" s="382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4301011347</v>
      </c>
      <c r="D202" s="379">
        <v>4607091386073</v>
      </c>
      <c r="E202" s="379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9" t="s">
        <v>109</v>
      </c>
      <c r="L202" s="38">
        <v>31</v>
      </c>
      <c r="M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81"/>
      <c r="O202" s="381"/>
      <c r="P202" s="381"/>
      <c r="Q202" s="382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4301010928</v>
      </c>
      <c r="D203" s="379">
        <v>4607091387322</v>
      </c>
      <c r="E203" s="379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9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81"/>
      <c r="O203" s="381"/>
      <c r="P203" s="381"/>
      <c r="Q203" s="382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339</v>
      </c>
      <c r="B204" s="64" t="s">
        <v>341</v>
      </c>
      <c r="C204" s="37">
        <v>4301011395</v>
      </c>
      <c r="D204" s="379">
        <v>4607091387322</v>
      </c>
      <c r="E204" s="379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9" t="s">
        <v>117</v>
      </c>
      <c r="L204" s="38">
        <v>55</v>
      </c>
      <c r="M204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81"/>
      <c r="O204" s="381"/>
      <c r="P204" s="381"/>
      <c r="Q204" s="382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IFERROR(IF(V204=0,"",ROUNDUP(V204/H204,0)*0.02039),"")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342</v>
      </c>
      <c r="B205" s="64" t="s">
        <v>343</v>
      </c>
      <c r="C205" s="37">
        <v>4301011311</v>
      </c>
      <c r="D205" s="379">
        <v>4607091387377</v>
      </c>
      <c r="E205" s="379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9" t="s">
        <v>109</v>
      </c>
      <c r="L205" s="38">
        <v>55</v>
      </c>
      <c r="M205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81"/>
      <c r="O205" s="381"/>
      <c r="P205" s="381"/>
      <c r="Q205" s="382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344</v>
      </c>
      <c r="B206" s="64" t="s">
        <v>345</v>
      </c>
      <c r="C206" s="37">
        <v>4301010945</v>
      </c>
      <c r="D206" s="379">
        <v>4607091387353</v>
      </c>
      <c r="E206" s="379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9" t="s">
        <v>109</v>
      </c>
      <c r="L206" s="38">
        <v>55</v>
      </c>
      <c r="M206" s="50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81"/>
      <c r="O206" s="381"/>
      <c r="P206" s="381"/>
      <c r="Q206" s="382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346</v>
      </c>
      <c r="B207" s="64" t="s">
        <v>347</v>
      </c>
      <c r="C207" s="37">
        <v>4301011328</v>
      </c>
      <c r="D207" s="379">
        <v>4607091386011</v>
      </c>
      <c r="E207" s="379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9" t="s">
        <v>78</v>
      </c>
      <c r="L207" s="38">
        <v>55</v>
      </c>
      <c r="M207" s="50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81"/>
      <c r="O207" s="381"/>
      <c r="P207" s="381"/>
      <c r="Q207" s="382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ref="W207:W213" si="11"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348</v>
      </c>
      <c r="B208" s="64" t="s">
        <v>349</v>
      </c>
      <c r="C208" s="37">
        <v>4301011329</v>
      </c>
      <c r="D208" s="379">
        <v>4607091387308</v>
      </c>
      <c r="E208" s="379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9" t="s">
        <v>78</v>
      </c>
      <c r="L208" s="38">
        <v>55</v>
      </c>
      <c r="M208" s="50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81"/>
      <c r="O208" s="381"/>
      <c r="P208" s="381"/>
      <c r="Q208" s="382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350</v>
      </c>
      <c r="B209" s="64" t="s">
        <v>351</v>
      </c>
      <c r="C209" s="37">
        <v>4301011049</v>
      </c>
      <c r="D209" s="379">
        <v>4607091387339</v>
      </c>
      <c r="E209" s="379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9" t="s">
        <v>109</v>
      </c>
      <c r="L209" s="38">
        <v>55</v>
      </c>
      <c r="M209" s="5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81"/>
      <c r="O209" s="381"/>
      <c r="P209" s="381"/>
      <c r="Q209" s="382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352</v>
      </c>
      <c r="B210" s="64" t="s">
        <v>353</v>
      </c>
      <c r="C210" s="37">
        <v>4301011433</v>
      </c>
      <c r="D210" s="379">
        <v>4680115882638</v>
      </c>
      <c r="E210" s="379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90</v>
      </c>
      <c r="M210" s="5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81"/>
      <c r="O210" s="381"/>
      <c r="P210" s="381"/>
      <c r="Q210" s="382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354</v>
      </c>
      <c r="B211" s="64" t="s">
        <v>355</v>
      </c>
      <c r="C211" s="37">
        <v>4301011573</v>
      </c>
      <c r="D211" s="379">
        <v>4680115881938</v>
      </c>
      <c r="E211" s="379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90</v>
      </c>
      <c r="M211" s="50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81"/>
      <c r="O211" s="381"/>
      <c r="P211" s="381"/>
      <c r="Q211" s="382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ht="27" customHeight="1" x14ac:dyDescent="0.25">
      <c r="A212" s="64" t="s">
        <v>356</v>
      </c>
      <c r="B212" s="64" t="s">
        <v>357</v>
      </c>
      <c r="C212" s="37">
        <v>4301010944</v>
      </c>
      <c r="D212" s="379">
        <v>4607091387346</v>
      </c>
      <c r="E212" s="379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9" t="s">
        <v>109</v>
      </c>
      <c r="L212" s="38">
        <v>55</v>
      </c>
      <c r="M212" s="50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81"/>
      <c r="O212" s="381"/>
      <c r="P212" s="381"/>
      <c r="Q212" s="382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0"/>
        <v>0</v>
      </c>
      <c r="W212" s="42" t="str">
        <f t="shared" si="11"/>
        <v/>
      </c>
      <c r="X212" s="69" t="s">
        <v>48</v>
      </c>
      <c r="Y212" s="70" t="s">
        <v>48</v>
      </c>
      <c r="AC212" s="71"/>
      <c r="AZ212" s="193" t="s">
        <v>65</v>
      </c>
    </row>
    <row r="213" spans="1:52" ht="27" customHeight="1" x14ac:dyDescent="0.25">
      <c r="A213" s="64" t="s">
        <v>358</v>
      </c>
      <c r="B213" s="64" t="s">
        <v>359</v>
      </c>
      <c r="C213" s="37">
        <v>4301011353</v>
      </c>
      <c r="D213" s="379">
        <v>4607091389807</v>
      </c>
      <c r="E213" s="379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9" t="s">
        <v>109</v>
      </c>
      <c r="L213" s="38">
        <v>55</v>
      </c>
      <c r="M213" s="5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81"/>
      <c r="O213" s="381"/>
      <c r="P213" s="381"/>
      <c r="Q213" s="382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0"/>
        <v>0</v>
      </c>
      <c r="W213" s="42" t="str">
        <f t="shared" si="11"/>
        <v/>
      </c>
      <c r="X213" s="69" t="s">
        <v>48</v>
      </c>
      <c r="Y213" s="70" t="s">
        <v>48</v>
      </c>
      <c r="AC213" s="71"/>
      <c r="AZ213" s="194" t="s">
        <v>65</v>
      </c>
    </row>
    <row r="214" spans="1:52" x14ac:dyDescent="0.2">
      <c r="A214" s="386"/>
      <c r="B214" s="386"/>
      <c r="C214" s="386"/>
      <c r="D214" s="386"/>
      <c r="E214" s="386"/>
      <c r="F214" s="386"/>
      <c r="G214" s="386"/>
      <c r="H214" s="386"/>
      <c r="I214" s="386"/>
      <c r="J214" s="386"/>
      <c r="K214" s="386"/>
      <c r="L214" s="387"/>
      <c r="M214" s="383" t="s">
        <v>43</v>
      </c>
      <c r="N214" s="384"/>
      <c r="O214" s="384"/>
      <c r="P214" s="384"/>
      <c r="Q214" s="384"/>
      <c r="R214" s="384"/>
      <c r="S214" s="385"/>
      <c r="T214" s="43" t="s">
        <v>42</v>
      </c>
      <c r="U214" s="44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44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68"/>
      <c r="Y214" s="68"/>
    </row>
    <row r="215" spans="1:52" x14ac:dyDescent="0.2">
      <c r="A215" s="38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7"/>
      <c r="M215" s="383" t="s">
        <v>43</v>
      </c>
      <c r="N215" s="384"/>
      <c r="O215" s="384"/>
      <c r="P215" s="384"/>
      <c r="Q215" s="384"/>
      <c r="R215" s="384"/>
      <c r="S215" s="385"/>
      <c r="T215" s="43" t="s">
        <v>0</v>
      </c>
      <c r="U215" s="44">
        <f>IFERROR(SUM(U199:U213),"0")</f>
        <v>0</v>
      </c>
      <c r="V215" s="44">
        <f>IFERROR(SUM(V199:V213),"0")</f>
        <v>0</v>
      </c>
      <c r="W215" s="43"/>
      <c r="X215" s="68"/>
      <c r="Y215" s="68"/>
    </row>
    <row r="216" spans="1:52" ht="14.25" customHeight="1" x14ac:dyDescent="0.25">
      <c r="A216" s="378" t="s">
        <v>106</v>
      </c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8"/>
      <c r="M216" s="378"/>
      <c r="N216" s="378"/>
      <c r="O216" s="378"/>
      <c r="P216" s="378"/>
      <c r="Q216" s="378"/>
      <c r="R216" s="378"/>
      <c r="S216" s="378"/>
      <c r="T216" s="378"/>
      <c r="U216" s="378"/>
      <c r="V216" s="378"/>
      <c r="W216" s="378"/>
      <c r="X216" s="67"/>
      <c r="Y216" s="67"/>
    </row>
    <row r="217" spans="1:52" ht="27" customHeight="1" x14ac:dyDescent="0.25">
      <c r="A217" s="64" t="s">
        <v>360</v>
      </c>
      <c r="B217" s="64" t="s">
        <v>361</v>
      </c>
      <c r="C217" s="37">
        <v>4301020254</v>
      </c>
      <c r="D217" s="379">
        <v>4680115881914</v>
      </c>
      <c r="E217" s="379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9" t="s">
        <v>109</v>
      </c>
      <c r="L217" s="38">
        <v>90</v>
      </c>
      <c r="M217" s="5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81"/>
      <c r="O217" s="381"/>
      <c r="P217" s="381"/>
      <c r="Q217" s="382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IFERROR(IF(V217=0,"",ROUNDUP(V217/H217,0)*0.00937),"")</f>
        <v/>
      </c>
      <c r="X217" s="69" t="s">
        <v>48</v>
      </c>
      <c r="Y217" s="70" t="s">
        <v>48</v>
      </c>
      <c r="AC217" s="71"/>
      <c r="AZ217" s="195" t="s">
        <v>65</v>
      </c>
    </row>
    <row r="218" spans="1:52" x14ac:dyDescent="0.2">
      <c r="A218" s="386"/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7"/>
      <c r="M218" s="383" t="s">
        <v>43</v>
      </c>
      <c r="N218" s="384"/>
      <c r="O218" s="384"/>
      <c r="P218" s="384"/>
      <c r="Q218" s="384"/>
      <c r="R218" s="384"/>
      <c r="S218" s="385"/>
      <c r="T218" s="43" t="s">
        <v>42</v>
      </c>
      <c r="U218" s="44">
        <f>IFERROR(U217/H217,"0")</f>
        <v>0</v>
      </c>
      <c r="V218" s="44">
        <f>IFERROR(V217/H217,"0")</f>
        <v>0</v>
      </c>
      <c r="W218" s="44">
        <f>IFERROR(IF(W217="",0,W217),"0")</f>
        <v>0</v>
      </c>
      <c r="X218" s="68"/>
      <c r="Y218" s="68"/>
    </row>
    <row r="219" spans="1:52" x14ac:dyDescent="0.2">
      <c r="A219" s="386"/>
      <c r="B219" s="386"/>
      <c r="C219" s="386"/>
      <c r="D219" s="386"/>
      <c r="E219" s="386"/>
      <c r="F219" s="386"/>
      <c r="G219" s="386"/>
      <c r="H219" s="386"/>
      <c r="I219" s="386"/>
      <c r="J219" s="386"/>
      <c r="K219" s="386"/>
      <c r="L219" s="387"/>
      <c r="M219" s="383" t="s">
        <v>43</v>
      </c>
      <c r="N219" s="384"/>
      <c r="O219" s="384"/>
      <c r="P219" s="384"/>
      <c r="Q219" s="384"/>
      <c r="R219" s="384"/>
      <c r="S219" s="385"/>
      <c r="T219" s="43" t="s">
        <v>0</v>
      </c>
      <c r="U219" s="44">
        <f>IFERROR(SUM(U217:U217),"0")</f>
        <v>0</v>
      </c>
      <c r="V219" s="44">
        <f>IFERROR(SUM(V217:V217),"0")</f>
        <v>0</v>
      </c>
      <c r="W219" s="43"/>
      <c r="X219" s="68"/>
      <c r="Y219" s="68"/>
    </row>
    <row r="220" spans="1:52" ht="14.25" customHeight="1" x14ac:dyDescent="0.25">
      <c r="A220" s="378" t="s">
        <v>75</v>
      </c>
      <c r="B220" s="378"/>
      <c r="C220" s="378"/>
      <c r="D220" s="378"/>
      <c r="E220" s="378"/>
      <c r="F220" s="378"/>
      <c r="G220" s="378"/>
      <c r="H220" s="378"/>
      <c r="I220" s="378"/>
      <c r="J220" s="378"/>
      <c r="K220" s="378"/>
      <c r="L220" s="378"/>
      <c r="M220" s="378"/>
      <c r="N220" s="378"/>
      <c r="O220" s="378"/>
      <c r="P220" s="378"/>
      <c r="Q220" s="378"/>
      <c r="R220" s="378"/>
      <c r="S220" s="378"/>
      <c r="T220" s="378"/>
      <c r="U220" s="378"/>
      <c r="V220" s="378"/>
      <c r="W220" s="378"/>
      <c r="X220" s="67"/>
      <c r="Y220" s="67"/>
    </row>
    <row r="221" spans="1:52" ht="27" customHeight="1" x14ac:dyDescent="0.25">
      <c r="A221" s="64" t="s">
        <v>362</v>
      </c>
      <c r="B221" s="64" t="s">
        <v>363</v>
      </c>
      <c r="C221" s="37">
        <v>4301030878</v>
      </c>
      <c r="D221" s="379">
        <v>4607091387193</v>
      </c>
      <c r="E221" s="379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9" t="s">
        <v>78</v>
      </c>
      <c r="L221" s="38">
        <v>35</v>
      </c>
      <c r="M221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81"/>
      <c r="O221" s="381"/>
      <c r="P221" s="381"/>
      <c r="Q221" s="382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IFERROR(IF(V221=0,"",ROUNDUP(V221/H221,0)*0.00753),"")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364</v>
      </c>
      <c r="B222" s="64" t="s">
        <v>365</v>
      </c>
      <c r="C222" s="37">
        <v>4301031153</v>
      </c>
      <c r="D222" s="379">
        <v>4607091387230</v>
      </c>
      <c r="E222" s="379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9" t="s">
        <v>78</v>
      </c>
      <c r="L222" s="38">
        <v>40</v>
      </c>
      <c r="M222" s="5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81"/>
      <c r="O222" s="381"/>
      <c r="P222" s="381"/>
      <c r="Q222" s="382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366</v>
      </c>
      <c r="B223" s="64" t="s">
        <v>367</v>
      </c>
      <c r="C223" s="37">
        <v>4301031152</v>
      </c>
      <c r="D223" s="379">
        <v>4607091387285</v>
      </c>
      <c r="E223" s="379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9" t="s">
        <v>78</v>
      </c>
      <c r="L223" s="38">
        <v>40</v>
      </c>
      <c r="M223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81"/>
      <c r="O223" s="381"/>
      <c r="P223" s="381"/>
      <c r="Q223" s="382"/>
      <c r="R223" s="40" t="s">
        <v>48</v>
      </c>
      <c r="S223" s="40" t="s">
        <v>48</v>
      </c>
      <c r="T223" s="41" t="s">
        <v>0</v>
      </c>
      <c r="U223" s="59">
        <v>35.349999999999994</v>
      </c>
      <c r="V223" s="56">
        <f>IFERROR(IF(U223="",0,CEILING((U223/$H223),1)*$H223),"")</f>
        <v>35.700000000000003</v>
      </c>
      <c r="W223" s="42">
        <f>IFERROR(IF(V223=0,"",ROUNDUP(V223/H223,0)*0.00502),"")</f>
        <v>8.5339999999999999E-2</v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368</v>
      </c>
      <c r="B224" s="64" t="s">
        <v>369</v>
      </c>
      <c r="C224" s="37">
        <v>4301031151</v>
      </c>
      <c r="D224" s="379">
        <v>4607091389845</v>
      </c>
      <c r="E224" s="379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9" t="s">
        <v>78</v>
      </c>
      <c r="L224" s="38">
        <v>40</v>
      </c>
      <c r="M224" s="51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81"/>
      <c r="O224" s="381"/>
      <c r="P224" s="381"/>
      <c r="Q224" s="382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IFERROR(IF(V224=0,"",ROUNDUP(V224/H224,0)*0.00502),"")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86"/>
      <c r="B225" s="386"/>
      <c r="C225" s="386"/>
      <c r="D225" s="386"/>
      <c r="E225" s="386"/>
      <c r="F225" s="386"/>
      <c r="G225" s="386"/>
      <c r="H225" s="386"/>
      <c r="I225" s="386"/>
      <c r="J225" s="386"/>
      <c r="K225" s="386"/>
      <c r="L225" s="387"/>
      <c r="M225" s="383" t="s">
        <v>43</v>
      </c>
      <c r="N225" s="384"/>
      <c r="O225" s="384"/>
      <c r="P225" s="384"/>
      <c r="Q225" s="384"/>
      <c r="R225" s="384"/>
      <c r="S225" s="385"/>
      <c r="T225" s="43" t="s">
        <v>42</v>
      </c>
      <c r="U225" s="44">
        <f>IFERROR(U221/H221,"0")+IFERROR(U222/H222,"0")+IFERROR(U223/H223,"0")+IFERROR(U224/H224,"0")</f>
        <v>16.833333333333329</v>
      </c>
      <c r="V225" s="44">
        <f>IFERROR(V221/H221,"0")+IFERROR(V222/H222,"0")+IFERROR(V223/H223,"0")+IFERROR(V224/H224,"0")</f>
        <v>17</v>
      </c>
      <c r="W225" s="44">
        <f>IFERROR(IF(W221="",0,W221),"0")+IFERROR(IF(W222="",0,W222),"0")+IFERROR(IF(W223="",0,W223),"0")+IFERROR(IF(W224="",0,W224),"0")</f>
        <v>8.5339999999999999E-2</v>
      </c>
      <c r="X225" s="68"/>
      <c r="Y225" s="68"/>
    </row>
    <row r="226" spans="1:52" x14ac:dyDescent="0.2">
      <c r="A226" s="386"/>
      <c r="B226" s="386"/>
      <c r="C226" s="386"/>
      <c r="D226" s="386"/>
      <c r="E226" s="386"/>
      <c r="F226" s="386"/>
      <c r="G226" s="386"/>
      <c r="H226" s="386"/>
      <c r="I226" s="386"/>
      <c r="J226" s="386"/>
      <c r="K226" s="386"/>
      <c r="L226" s="387"/>
      <c r="M226" s="383" t="s">
        <v>43</v>
      </c>
      <c r="N226" s="384"/>
      <c r="O226" s="384"/>
      <c r="P226" s="384"/>
      <c r="Q226" s="384"/>
      <c r="R226" s="384"/>
      <c r="S226" s="385"/>
      <c r="T226" s="43" t="s">
        <v>0</v>
      </c>
      <c r="U226" s="44">
        <f>IFERROR(SUM(U221:U224),"0")</f>
        <v>35.349999999999994</v>
      </c>
      <c r="V226" s="44">
        <f>IFERROR(SUM(V221:V224),"0")</f>
        <v>35.700000000000003</v>
      </c>
      <c r="W226" s="43"/>
      <c r="X226" s="68"/>
      <c r="Y226" s="68"/>
    </row>
    <row r="227" spans="1:52" ht="14.25" customHeight="1" x14ac:dyDescent="0.25">
      <c r="A227" s="378" t="s">
        <v>79</v>
      </c>
      <c r="B227" s="378"/>
      <c r="C227" s="378"/>
      <c r="D227" s="378"/>
      <c r="E227" s="378"/>
      <c r="F227" s="378"/>
      <c r="G227" s="378"/>
      <c r="H227" s="378"/>
      <c r="I227" s="378"/>
      <c r="J227" s="378"/>
      <c r="K227" s="378"/>
      <c r="L227" s="378"/>
      <c r="M227" s="378"/>
      <c r="N227" s="378"/>
      <c r="O227" s="378"/>
      <c r="P227" s="378"/>
      <c r="Q227" s="378"/>
      <c r="R227" s="378"/>
      <c r="S227" s="378"/>
      <c r="T227" s="378"/>
      <c r="U227" s="378"/>
      <c r="V227" s="378"/>
      <c r="W227" s="378"/>
      <c r="X227" s="67"/>
      <c r="Y227" s="67"/>
    </row>
    <row r="228" spans="1:52" ht="16.5" customHeight="1" x14ac:dyDescent="0.25">
      <c r="A228" s="64" t="s">
        <v>370</v>
      </c>
      <c r="B228" s="64" t="s">
        <v>371</v>
      </c>
      <c r="C228" s="37">
        <v>4301051100</v>
      </c>
      <c r="D228" s="379">
        <v>4607091387766</v>
      </c>
      <c r="E228" s="379"/>
      <c r="F228" s="63">
        <v>1.35</v>
      </c>
      <c r="G228" s="38">
        <v>6</v>
      </c>
      <c r="H228" s="63">
        <v>8.1</v>
      </c>
      <c r="I228" s="63">
        <v>8.6579999999999995</v>
      </c>
      <c r="J228" s="38">
        <v>56</v>
      </c>
      <c r="K228" s="39" t="s">
        <v>138</v>
      </c>
      <c r="L228" s="38">
        <v>40</v>
      </c>
      <c r="M228" s="5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81"/>
      <c r="O228" s="381"/>
      <c r="P228" s="381"/>
      <c r="Q228" s="382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3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372</v>
      </c>
      <c r="B229" s="64" t="s">
        <v>373</v>
      </c>
      <c r="C229" s="37">
        <v>4301051116</v>
      </c>
      <c r="D229" s="379">
        <v>4607091387957</v>
      </c>
      <c r="E229" s="379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40</v>
      </c>
      <c r="M229" s="5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81"/>
      <c r="O229" s="381"/>
      <c r="P229" s="381"/>
      <c r="Q229" s="382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374</v>
      </c>
      <c r="B230" s="64" t="s">
        <v>375</v>
      </c>
      <c r="C230" s="37">
        <v>4301051115</v>
      </c>
      <c r="D230" s="379">
        <v>4607091387964</v>
      </c>
      <c r="E230" s="379"/>
      <c r="F230" s="63">
        <v>1.35</v>
      </c>
      <c r="G230" s="38">
        <v>6</v>
      </c>
      <c r="H230" s="63">
        <v>8.1</v>
      </c>
      <c r="I230" s="63">
        <v>8.6460000000000008</v>
      </c>
      <c r="J230" s="38">
        <v>56</v>
      </c>
      <c r="K230" s="39" t="s">
        <v>78</v>
      </c>
      <c r="L230" s="38">
        <v>40</v>
      </c>
      <c r="M230" s="5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81"/>
      <c r="O230" s="381"/>
      <c r="P230" s="381"/>
      <c r="Q230" s="382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376</v>
      </c>
      <c r="B231" s="64" t="s">
        <v>377</v>
      </c>
      <c r="C231" s="37">
        <v>4301051134</v>
      </c>
      <c r="D231" s="379">
        <v>4607091381672</v>
      </c>
      <c r="E231" s="379"/>
      <c r="F231" s="63">
        <v>0.6</v>
      </c>
      <c r="G231" s="38">
        <v>6</v>
      </c>
      <c r="H231" s="63">
        <v>3.6</v>
      </c>
      <c r="I231" s="63">
        <v>3.8759999999999999</v>
      </c>
      <c r="J231" s="38">
        <v>120</v>
      </c>
      <c r="K231" s="39" t="s">
        <v>78</v>
      </c>
      <c r="L231" s="38">
        <v>40</v>
      </c>
      <c r="M231" s="5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81"/>
      <c r="O231" s="381"/>
      <c r="P231" s="381"/>
      <c r="Q231" s="382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IFERROR(IF(V231=0,"",ROUNDUP(V231/H231,0)*0.00937),"")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27" customHeight="1" x14ac:dyDescent="0.25">
      <c r="A232" s="64" t="s">
        <v>378</v>
      </c>
      <c r="B232" s="64" t="s">
        <v>379</v>
      </c>
      <c r="C232" s="37">
        <v>4301051130</v>
      </c>
      <c r="D232" s="379">
        <v>4607091387537</v>
      </c>
      <c r="E232" s="379"/>
      <c r="F232" s="63">
        <v>0.45</v>
      </c>
      <c r="G232" s="38">
        <v>6</v>
      </c>
      <c r="H232" s="63">
        <v>2.7</v>
      </c>
      <c r="I232" s="63">
        <v>2.99</v>
      </c>
      <c r="J232" s="38">
        <v>156</v>
      </c>
      <c r="K232" s="39" t="s">
        <v>78</v>
      </c>
      <c r="L232" s="38">
        <v>40</v>
      </c>
      <c r="M232" s="5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81"/>
      <c r="O232" s="381"/>
      <c r="P232" s="381"/>
      <c r="Q232" s="382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IFERROR(IF(V232=0,"",ROUNDUP(V232/H232,0)*0.00753),"")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ht="27" customHeight="1" x14ac:dyDescent="0.25">
      <c r="A233" s="64" t="s">
        <v>380</v>
      </c>
      <c r="B233" s="64" t="s">
        <v>381</v>
      </c>
      <c r="C233" s="37">
        <v>4301051132</v>
      </c>
      <c r="D233" s="379">
        <v>4607091387513</v>
      </c>
      <c r="E233" s="379"/>
      <c r="F233" s="63">
        <v>0.45</v>
      </c>
      <c r="G233" s="38">
        <v>6</v>
      </c>
      <c r="H233" s="63">
        <v>2.7</v>
      </c>
      <c r="I233" s="63">
        <v>2.9780000000000002</v>
      </c>
      <c r="J233" s="38">
        <v>156</v>
      </c>
      <c r="K233" s="39" t="s">
        <v>78</v>
      </c>
      <c r="L233" s="38">
        <v>40</v>
      </c>
      <c r="M233" s="5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81"/>
      <c r="O233" s="381"/>
      <c r="P233" s="381"/>
      <c r="Q233" s="382"/>
      <c r="R233" s="40" t="s">
        <v>48</v>
      </c>
      <c r="S233" s="40" t="s">
        <v>48</v>
      </c>
      <c r="T233" s="41" t="s">
        <v>0</v>
      </c>
      <c r="U233" s="59">
        <v>34.65</v>
      </c>
      <c r="V233" s="56">
        <f t="shared" si="12"/>
        <v>35.1</v>
      </c>
      <c r="W233" s="42">
        <f>IFERROR(IF(V233=0,"",ROUNDUP(V233/H233,0)*0.00753),"")</f>
        <v>9.7890000000000005E-2</v>
      </c>
      <c r="X233" s="69" t="s">
        <v>48</v>
      </c>
      <c r="Y233" s="70" t="s">
        <v>48</v>
      </c>
      <c r="AC233" s="71"/>
      <c r="AZ233" s="205" t="s">
        <v>65</v>
      </c>
    </row>
    <row r="234" spans="1:52" x14ac:dyDescent="0.2">
      <c r="A234" s="386"/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7"/>
      <c r="M234" s="383" t="s">
        <v>43</v>
      </c>
      <c r="N234" s="384"/>
      <c r="O234" s="384"/>
      <c r="P234" s="384"/>
      <c r="Q234" s="384"/>
      <c r="R234" s="384"/>
      <c r="S234" s="385"/>
      <c r="T234" s="43" t="s">
        <v>42</v>
      </c>
      <c r="U234" s="44">
        <f>IFERROR(U228/H228,"0")+IFERROR(U229/H229,"0")+IFERROR(U230/H230,"0")+IFERROR(U231/H231,"0")+IFERROR(U232/H232,"0")+IFERROR(U233/H233,"0")</f>
        <v>12.833333333333332</v>
      </c>
      <c r="V234" s="44">
        <f>IFERROR(V228/H228,"0")+IFERROR(V229/H229,"0")+IFERROR(V230/H230,"0")+IFERROR(V231/H231,"0")+IFERROR(V232/H232,"0")+IFERROR(V233/H233,"0")</f>
        <v>13</v>
      </c>
      <c r="W234" s="44">
        <f>IFERROR(IF(W228="",0,W228),"0")+IFERROR(IF(W229="",0,W229),"0")+IFERROR(IF(W230="",0,W230),"0")+IFERROR(IF(W231="",0,W231),"0")+IFERROR(IF(W232="",0,W232),"0")+IFERROR(IF(W233="",0,W233),"0")</f>
        <v>9.7890000000000005E-2</v>
      </c>
      <c r="X234" s="68"/>
      <c r="Y234" s="68"/>
    </row>
    <row r="235" spans="1:52" x14ac:dyDescent="0.2">
      <c r="A235" s="386"/>
      <c r="B235" s="386"/>
      <c r="C235" s="386"/>
      <c r="D235" s="386"/>
      <c r="E235" s="386"/>
      <c r="F235" s="386"/>
      <c r="G235" s="386"/>
      <c r="H235" s="386"/>
      <c r="I235" s="386"/>
      <c r="J235" s="386"/>
      <c r="K235" s="386"/>
      <c r="L235" s="387"/>
      <c r="M235" s="383" t="s">
        <v>43</v>
      </c>
      <c r="N235" s="384"/>
      <c r="O235" s="384"/>
      <c r="P235" s="384"/>
      <c r="Q235" s="384"/>
      <c r="R235" s="384"/>
      <c r="S235" s="385"/>
      <c r="T235" s="43" t="s">
        <v>0</v>
      </c>
      <c r="U235" s="44">
        <f>IFERROR(SUM(U228:U233),"0")</f>
        <v>34.65</v>
      </c>
      <c r="V235" s="44">
        <f>IFERROR(SUM(V228:V233),"0")</f>
        <v>35.1</v>
      </c>
      <c r="W235" s="43"/>
      <c r="X235" s="68"/>
      <c r="Y235" s="68"/>
    </row>
    <row r="236" spans="1:52" ht="14.25" customHeight="1" x14ac:dyDescent="0.25">
      <c r="A236" s="378" t="s">
        <v>224</v>
      </c>
      <c r="B236" s="378"/>
      <c r="C236" s="378"/>
      <c r="D236" s="378"/>
      <c r="E236" s="378"/>
      <c r="F236" s="378"/>
      <c r="G236" s="378"/>
      <c r="H236" s="378"/>
      <c r="I236" s="378"/>
      <c r="J236" s="378"/>
      <c r="K236" s="378"/>
      <c r="L236" s="378"/>
      <c r="M236" s="378"/>
      <c r="N236" s="378"/>
      <c r="O236" s="378"/>
      <c r="P236" s="378"/>
      <c r="Q236" s="378"/>
      <c r="R236" s="378"/>
      <c r="S236" s="378"/>
      <c r="T236" s="378"/>
      <c r="U236" s="378"/>
      <c r="V236" s="378"/>
      <c r="W236" s="378"/>
      <c r="X236" s="67"/>
      <c r="Y236" s="67"/>
    </row>
    <row r="237" spans="1:52" ht="16.5" customHeight="1" x14ac:dyDescent="0.25">
      <c r="A237" s="64" t="s">
        <v>382</v>
      </c>
      <c r="B237" s="64" t="s">
        <v>383</v>
      </c>
      <c r="C237" s="37">
        <v>4301060326</v>
      </c>
      <c r="D237" s="379">
        <v>4607091380880</v>
      </c>
      <c r="E237" s="379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5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81"/>
      <c r="O237" s="381"/>
      <c r="P237" s="381"/>
      <c r="Q237" s="382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4301060308</v>
      </c>
      <c r="D238" s="379">
        <v>4607091384482</v>
      </c>
      <c r="E238" s="379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9" t="s">
        <v>78</v>
      </c>
      <c r="L238" s="38">
        <v>30</v>
      </c>
      <c r="M238" s="5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81"/>
      <c r="O238" s="381"/>
      <c r="P238" s="381"/>
      <c r="Q238" s="382"/>
      <c r="R238" s="40" t="s">
        <v>48</v>
      </c>
      <c r="S238" s="40" t="s">
        <v>48</v>
      </c>
      <c r="T238" s="41" t="s">
        <v>0</v>
      </c>
      <c r="U238" s="59">
        <v>35</v>
      </c>
      <c r="V238" s="56">
        <f>IFERROR(IF(U238="",0,CEILING((U238/$H238),1)*$H238),"")</f>
        <v>39</v>
      </c>
      <c r="W238" s="42">
        <f>IFERROR(IF(V238=0,"",ROUNDUP(V238/H238,0)*0.02175),"")</f>
        <v>0.10874999999999999</v>
      </c>
      <c r="X238" s="69" t="s">
        <v>48</v>
      </c>
      <c r="Y238" s="70" t="s">
        <v>48</v>
      </c>
      <c r="AC238" s="71"/>
      <c r="AZ238" s="207" t="s">
        <v>65</v>
      </c>
    </row>
    <row r="239" spans="1:52" ht="16.5" customHeight="1" x14ac:dyDescent="0.25">
      <c r="A239" s="64" t="s">
        <v>386</v>
      </c>
      <c r="B239" s="64" t="s">
        <v>387</v>
      </c>
      <c r="C239" s="37">
        <v>4301060325</v>
      </c>
      <c r="D239" s="379">
        <v>4607091380897</v>
      </c>
      <c r="E239" s="379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9" t="s">
        <v>78</v>
      </c>
      <c r="L239" s="38">
        <v>30</v>
      </c>
      <c r="M239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81"/>
      <c r="O239" s="381"/>
      <c r="P239" s="381"/>
      <c r="Q239" s="382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IFERROR(IF(V239=0,"",ROUNDUP(V239/H239,0)*0.02175),"")</f>
        <v/>
      </c>
      <c r="X239" s="69" t="s">
        <v>48</v>
      </c>
      <c r="Y239" s="70" t="s">
        <v>48</v>
      </c>
      <c r="AC239" s="71"/>
      <c r="AZ239" s="208" t="s">
        <v>65</v>
      </c>
    </row>
    <row r="240" spans="1:52" x14ac:dyDescent="0.2">
      <c r="A240" s="386"/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7"/>
      <c r="M240" s="383" t="s">
        <v>43</v>
      </c>
      <c r="N240" s="384"/>
      <c r="O240" s="384"/>
      <c r="P240" s="384"/>
      <c r="Q240" s="384"/>
      <c r="R240" s="384"/>
      <c r="S240" s="385"/>
      <c r="T240" s="43" t="s">
        <v>42</v>
      </c>
      <c r="U240" s="44">
        <f>IFERROR(U237/H237,"0")+IFERROR(U238/H238,"0")+IFERROR(U239/H239,"0")</f>
        <v>4.4871794871794872</v>
      </c>
      <c r="V240" s="44">
        <f>IFERROR(V237/H237,"0")+IFERROR(V238/H238,"0")+IFERROR(V239/H239,"0")</f>
        <v>5</v>
      </c>
      <c r="W240" s="44">
        <f>IFERROR(IF(W237="",0,W237),"0")+IFERROR(IF(W238="",0,W238),"0")+IFERROR(IF(W239="",0,W239),"0")</f>
        <v>0.10874999999999999</v>
      </c>
      <c r="X240" s="68"/>
      <c r="Y240" s="68"/>
    </row>
    <row r="241" spans="1:52" x14ac:dyDescent="0.2">
      <c r="A241" s="386"/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7"/>
      <c r="M241" s="383" t="s">
        <v>43</v>
      </c>
      <c r="N241" s="384"/>
      <c r="O241" s="384"/>
      <c r="P241" s="384"/>
      <c r="Q241" s="384"/>
      <c r="R241" s="384"/>
      <c r="S241" s="385"/>
      <c r="T241" s="43" t="s">
        <v>0</v>
      </c>
      <c r="U241" s="44">
        <f>IFERROR(SUM(U237:U239),"0")</f>
        <v>35</v>
      </c>
      <c r="V241" s="44">
        <f>IFERROR(SUM(V237:V239),"0")</f>
        <v>39</v>
      </c>
      <c r="W241" s="43"/>
      <c r="X241" s="68"/>
      <c r="Y241" s="68"/>
    </row>
    <row r="242" spans="1:52" ht="14.25" customHeight="1" x14ac:dyDescent="0.25">
      <c r="A242" s="378" t="s">
        <v>92</v>
      </c>
      <c r="B242" s="378"/>
      <c r="C242" s="378"/>
      <c r="D242" s="378"/>
      <c r="E242" s="378"/>
      <c r="F242" s="378"/>
      <c r="G242" s="378"/>
      <c r="H242" s="378"/>
      <c r="I242" s="378"/>
      <c r="J242" s="378"/>
      <c r="K242" s="378"/>
      <c r="L242" s="378"/>
      <c r="M242" s="378"/>
      <c r="N242" s="378"/>
      <c r="O242" s="378"/>
      <c r="P242" s="378"/>
      <c r="Q242" s="378"/>
      <c r="R242" s="378"/>
      <c r="S242" s="378"/>
      <c r="T242" s="378"/>
      <c r="U242" s="378"/>
      <c r="V242" s="378"/>
      <c r="W242" s="378"/>
      <c r="X242" s="67"/>
      <c r="Y242" s="67"/>
    </row>
    <row r="243" spans="1:52" ht="16.5" customHeight="1" x14ac:dyDescent="0.25">
      <c r="A243" s="64" t="s">
        <v>388</v>
      </c>
      <c r="B243" s="64" t="s">
        <v>389</v>
      </c>
      <c r="C243" s="37">
        <v>4301030232</v>
      </c>
      <c r="D243" s="379">
        <v>4607091388374</v>
      </c>
      <c r="E243" s="379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9" t="s">
        <v>96</v>
      </c>
      <c r="L243" s="38">
        <v>180</v>
      </c>
      <c r="M243" s="523" t="s">
        <v>390</v>
      </c>
      <c r="N243" s="381"/>
      <c r="O243" s="381"/>
      <c r="P243" s="381"/>
      <c r="Q243" s="382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391</v>
      </c>
      <c r="B244" s="64" t="s">
        <v>392</v>
      </c>
      <c r="C244" s="37">
        <v>4301030235</v>
      </c>
      <c r="D244" s="379">
        <v>4607091388381</v>
      </c>
      <c r="E244" s="379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9" t="s">
        <v>96</v>
      </c>
      <c r="L244" s="38">
        <v>180</v>
      </c>
      <c r="M244" s="524" t="s">
        <v>393</v>
      </c>
      <c r="N244" s="381"/>
      <c r="O244" s="381"/>
      <c r="P244" s="381"/>
      <c r="Q244" s="382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ht="27" customHeight="1" x14ac:dyDescent="0.25">
      <c r="A245" s="64" t="s">
        <v>394</v>
      </c>
      <c r="B245" s="64" t="s">
        <v>395</v>
      </c>
      <c r="C245" s="37">
        <v>4301030233</v>
      </c>
      <c r="D245" s="379">
        <v>4607091388404</v>
      </c>
      <c r="E245" s="379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9" t="s">
        <v>96</v>
      </c>
      <c r="L245" s="38">
        <v>180</v>
      </c>
      <c r="M245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81"/>
      <c r="O245" s="381"/>
      <c r="P245" s="381"/>
      <c r="Q245" s="382"/>
      <c r="R245" s="40" t="s">
        <v>48</v>
      </c>
      <c r="S245" s="40" t="s">
        <v>48</v>
      </c>
      <c r="T245" s="41" t="s">
        <v>0</v>
      </c>
      <c r="U245" s="59">
        <v>18.53</v>
      </c>
      <c r="V245" s="56">
        <f>IFERROR(IF(U245="",0,CEILING((U245/$H245),1)*$H245),"")</f>
        <v>20.399999999999999</v>
      </c>
      <c r="W245" s="42">
        <f>IFERROR(IF(V245=0,"",ROUNDUP(V245/H245,0)*0.00753),"")</f>
        <v>6.0240000000000002E-2</v>
      </c>
      <c r="X245" s="69" t="s">
        <v>48</v>
      </c>
      <c r="Y245" s="70" t="s">
        <v>48</v>
      </c>
      <c r="AC245" s="71"/>
      <c r="AZ245" s="211" t="s">
        <v>65</v>
      </c>
    </row>
    <row r="246" spans="1:52" x14ac:dyDescent="0.2">
      <c r="A246" s="386"/>
      <c r="B246" s="386"/>
      <c r="C246" s="386"/>
      <c r="D246" s="386"/>
      <c r="E246" s="386"/>
      <c r="F246" s="386"/>
      <c r="G246" s="386"/>
      <c r="H246" s="386"/>
      <c r="I246" s="386"/>
      <c r="J246" s="386"/>
      <c r="K246" s="386"/>
      <c r="L246" s="387"/>
      <c r="M246" s="383" t="s">
        <v>43</v>
      </c>
      <c r="N246" s="384"/>
      <c r="O246" s="384"/>
      <c r="P246" s="384"/>
      <c r="Q246" s="384"/>
      <c r="R246" s="384"/>
      <c r="S246" s="385"/>
      <c r="T246" s="43" t="s">
        <v>42</v>
      </c>
      <c r="U246" s="44">
        <f>IFERROR(U243/H243,"0")+IFERROR(U244/H244,"0")+IFERROR(U245/H245,"0")</f>
        <v>7.2666666666666675</v>
      </c>
      <c r="V246" s="44">
        <f>IFERROR(V243/H243,"0")+IFERROR(V244/H244,"0")+IFERROR(V245/H245,"0")</f>
        <v>8</v>
      </c>
      <c r="W246" s="44">
        <f>IFERROR(IF(W243="",0,W243),"0")+IFERROR(IF(W244="",0,W244),"0")+IFERROR(IF(W245="",0,W245),"0")</f>
        <v>6.0240000000000002E-2</v>
      </c>
      <c r="X246" s="68"/>
      <c r="Y246" s="68"/>
    </row>
    <row r="247" spans="1:52" x14ac:dyDescent="0.2">
      <c r="A247" s="386"/>
      <c r="B247" s="386"/>
      <c r="C247" s="386"/>
      <c r="D247" s="386"/>
      <c r="E247" s="386"/>
      <c r="F247" s="386"/>
      <c r="G247" s="386"/>
      <c r="H247" s="386"/>
      <c r="I247" s="386"/>
      <c r="J247" s="386"/>
      <c r="K247" s="386"/>
      <c r="L247" s="387"/>
      <c r="M247" s="383" t="s">
        <v>43</v>
      </c>
      <c r="N247" s="384"/>
      <c r="O247" s="384"/>
      <c r="P247" s="384"/>
      <c r="Q247" s="384"/>
      <c r="R247" s="384"/>
      <c r="S247" s="385"/>
      <c r="T247" s="43" t="s">
        <v>0</v>
      </c>
      <c r="U247" s="44">
        <f>IFERROR(SUM(U243:U245),"0")</f>
        <v>18.53</v>
      </c>
      <c r="V247" s="44">
        <f>IFERROR(SUM(V243:V245),"0")</f>
        <v>20.399999999999999</v>
      </c>
      <c r="W247" s="43"/>
      <c r="X247" s="68"/>
      <c r="Y247" s="68"/>
    </row>
    <row r="248" spans="1:52" ht="14.25" customHeight="1" x14ac:dyDescent="0.25">
      <c r="A248" s="378" t="s">
        <v>396</v>
      </c>
      <c r="B248" s="378"/>
      <c r="C248" s="378"/>
      <c r="D248" s="378"/>
      <c r="E248" s="378"/>
      <c r="F248" s="378"/>
      <c r="G248" s="378"/>
      <c r="H248" s="378"/>
      <c r="I248" s="378"/>
      <c r="J248" s="378"/>
      <c r="K248" s="378"/>
      <c r="L248" s="378"/>
      <c r="M248" s="378"/>
      <c r="N248" s="378"/>
      <c r="O248" s="378"/>
      <c r="P248" s="378"/>
      <c r="Q248" s="378"/>
      <c r="R248" s="378"/>
      <c r="S248" s="378"/>
      <c r="T248" s="378"/>
      <c r="U248" s="378"/>
      <c r="V248" s="378"/>
      <c r="W248" s="378"/>
      <c r="X248" s="67"/>
      <c r="Y248" s="67"/>
    </row>
    <row r="249" spans="1:52" ht="16.5" customHeight="1" x14ac:dyDescent="0.25">
      <c r="A249" s="64" t="s">
        <v>397</v>
      </c>
      <c r="B249" s="64" t="s">
        <v>398</v>
      </c>
      <c r="C249" s="37">
        <v>4301180007</v>
      </c>
      <c r="D249" s="379">
        <v>4680115881808</v>
      </c>
      <c r="E249" s="379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399</v>
      </c>
      <c r="L249" s="38">
        <v>730</v>
      </c>
      <c r="M249" s="5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81"/>
      <c r="O249" s="381"/>
      <c r="P249" s="381"/>
      <c r="Q249" s="382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ht="27" customHeight="1" x14ac:dyDescent="0.25">
      <c r="A250" s="64" t="s">
        <v>400</v>
      </c>
      <c r="B250" s="64" t="s">
        <v>401</v>
      </c>
      <c r="C250" s="37">
        <v>4301180006</v>
      </c>
      <c r="D250" s="379">
        <v>4680115881822</v>
      </c>
      <c r="E250" s="379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9" t="s">
        <v>399</v>
      </c>
      <c r="L250" s="38">
        <v>730</v>
      </c>
      <c r="M250" s="5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81"/>
      <c r="O250" s="381"/>
      <c r="P250" s="381"/>
      <c r="Q250" s="382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IFERROR(IF(V250=0,"",ROUNDUP(V250/H250,0)*0.00474),"")</f>
        <v/>
      </c>
      <c r="X250" s="69" t="s">
        <v>48</v>
      </c>
      <c r="Y250" s="70" t="s">
        <v>48</v>
      </c>
      <c r="AC250" s="71"/>
      <c r="AZ250" s="213" t="s">
        <v>65</v>
      </c>
    </row>
    <row r="251" spans="1:52" ht="27" customHeight="1" x14ac:dyDescent="0.25">
      <c r="A251" s="64" t="s">
        <v>402</v>
      </c>
      <c r="B251" s="64" t="s">
        <v>403</v>
      </c>
      <c r="C251" s="37">
        <v>4301180001</v>
      </c>
      <c r="D251" s="379">
        <v>4680115880016</v>
      </c>
      <c r="E251" s="379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9" t="s">
        <v>399</v>
      </c>
      <c r="L251" s="38">
        <v>730</v>
      </c>
      <c r="M251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81"/>
      <c r="O251" s="381"/>
      <c r="P251" s="381"/>
      <c r="Q251" s="382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IFERROR(IF(V251=0,"",ROUNDUP(V251/H251,0)*0.00474),"")</f>
        <v/>
      </c>
      <c r="X251" s="69" t="s">
        <v>48</v>
      </c>
      <c r="Y251" s="70" t="s">
        <v>48</v>
      </c>
      <c r="AC251" s="71"/>
      <c r="AZ251" s="214" t="s">
        <v>65</v>
      </c>
    </row>
    <row r="252" spans="1:52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7"/>
      <c r="M252" s="383" t="s">
        <v>43</v>
      </c>
      <c r="N252" s="384"/>
      <c r="O252" s="384"/>
      <c r="P252" s="384"/>
      <c r="Q252" s="384"/>
      <c r="R252" s="384"/>
      <c r="S252" s="385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52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7"/>
      <c r="M253" s="383" t="s">
        <v>43</v>
      </c>
      <c r="N253" s="384"/>
      <c r="O253" s="384"/>
      <c r="P253" s="384"/>
      <c r="Q253" s="384"/>
      <c r="R253" s="384"/>
      <c r="S253" s="385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52" ht="16.5" customHeight="1" x14ac:dyDescent="0.25">
      <c r="A254" s="377" t="s">
        <v>404</v>
      </c>
      <c r="B254" s="377"/>
      <c r="C254" s="377"/>
      <c r="D254" s="377"/>
      <c r="E254" s="377"/>
      <c r="F254" s="377"/>
      <c r="G254" s="377"/>
      <c r="H254" s="377"/>
      <c r="I254" s="377"/>
      <c r="J254" s="377"/>
      <c r="K254" s="377"/>
      <c r="L254" s="377"/>
      <c r="M254" s="377"/>
      <c r="N254" s="377"/>
      <c r="O254" s="377"/>
      <c r="P254" s="377"/>
      <c r="Q254" s="377"/>
      <c r="R254" s="377"/>
      <c r="S254" s="377"/>
      <c r="T254" s="377"/>
      <c r="U254" s="377"/>
      <c r="V254" s="377"/>
      <c r="W254" s="377"/>
      <c r="X254" s="66"/>
      <c r="Y254" s="66"/>
    </row>
    <row r="255" spans="1:52" ht="14.25" customHeight="1" x14ac:dyDescent="0.25">
      <c r="A255" s="378" t="s">
        <v>113</v>
      </c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8"/>
      <c r="M255" s="378"/>
      <c r="N255" s="378"/>
      <c r="O255" s="378"/>
      <c r="P255" s="378"/>
      <c r="Q255" s="378"/>
      <c r="R255" s="378"/>
      <c r="S255" s="378"/>
      <c r="T255" s="378"/>
      <c r="U255" s="378"/>
      <c r="V255" s="378"/>
      <c r="W255" s="378"/>
      <c r="X255" s="67"/>
      <c r="Y255" s="67"/>
    </row>
    <row r="256" spans="1:52" ht="27" customHeight="1" x14ac:dyDescent="0.25">
      <c r="A256" s="64" t="s">
        <v>405</v>
      </c>
      <c r="B256" s="64" t="s">
        <v>406</v>
      </c>
      <c r="C256" s="37">
        <v>4301011315</v>
      </c>
      <c r="D256" s="379">
        <v>4607091387421</v>
      </c>
      <c r="E256" s="379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9" t="s">
        <v>109</v>
      </c>
      <c r="L256" s="38">
        <v>55</v>
      </c>
      <c r="M256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81"/>
      <c r="O256" s="381"/>
      <c r="P256" s="381"/>
      <c r="Q256" s="382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ref="V256:V262" si="13">IFERROR(IF(U256="",0,CEILING((U256/$H256),1)*$H256),"")</f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405</v>
      </c>
      <c r="B257" s="64" t="s">
        <v>407</v>
      </c>
      <c r="C257" s="37">
        <v>4301011121</v>
      </c>
      <c r="D257" s="379">
        <v>4607091387421</v>
      </c>
      <c r="E257" s="379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81"/>
      <c r="O257" s="381"/>
      <c r="P257" s="381"/>
      <c r="Q257" s="382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408</v>
      </c>
      <c r="B258" s="64" t="s">
        <v>409</v>
      </c>
      <c r="C258" s="37">
        <v>4301011619</v>
      </c>
      <c r="D258" s="379">
        <v>4607091387452</v>
      </c>
      <c r="E258" s="379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9" t="s">
        <v>109</v>
      </c>
      <c r="L258" s="38">
        <v>55</v>
      </c>
      <c r="M258" s="531" t="s">
        <v>410</v>
      </c>
      <c r="N258" s="381"/>
      <c r="O258" s="381"/>
      <c r="P258" s="381"/>
      <c r="Q258" s="382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411</v>
      </c>
      <c r="C259" s="37">
        <v>4301011396</v>
      </c>
      <c r="D259" s="379">
        <v>4607091387452</v>
      </c>
      <c r="E259" s="379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9" t="s">
        <v>117</v>
      </c>
      <c r="L259" s="38">
        <v>55</v>
      </c>
      <c r="M259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81"/>
      <c r="O259" s="381"/>
      <c r="P259" s="381"/>
      <c r="Q259" s="382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IFERROR(IF(V259=0,"",ROUNDUP(V259/H259,0)*0.02039),"")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412</v>
      </c>
      <c r="B260" s="64" t="s">
        <v>413</v>
      </c>
      <c r="C260" s="37">
        <v>4301011313</v>
      </c>
      <c r="D260" s="379">
        <v>4607091385984</v>
      </c>
      <c r="E260" s="379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9" t="s">
        <v>109</v>
      </c>
      <c r="L260" s="38">
        <v>55</v>
      </c>
      <c r="M260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81"/>
      <c r="O260" s="381"/>
      <c r="P260" s="381"/>
      <c r="Q260" s="382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IFERROR(IF(V260=0,"",ROUNDUP(V260/H260,0)*0.02175),"")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ht="27" customHeight="1" x14ac:dyDescent="0.25">
      <c r="A261" s="64" t="s">
        <v>414</v>
      </c>
      <c r="B261" s="64" t="s">
        <v>415</v>
      </c>
      <c r="C261" s="37">
        <v>4301011316</v>
      </c>
      <c r="D261" s="379">
        <v>4607091387438</v>
      </c>
      <c r="E261" s="379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9" t="s">
        <v>109</v>
      </c>
      <c r="L261" s="38">
        <v>55</v>
      </c>
      <c r="M261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81"/>
      <c r="O261" s="381"/>
      <c r="P261" s="381"/>
      <c r="Q261" s="382"/>
      <c r="R261" s="40" t="s">
        <v>48</v>
      </c>
      <c r="S261" s="40" t="s">
        <v>48</v>
      </c>
      <c r="T261" s="41" t="s">
        <v>0</v>
      </c>
      <c r="U261" s="59">
        <v>0</v>
      </c>
      <c r="V261" s="56">
        <f t="shared" si="13"/>
        <v>0</v>
      </c>
      <c r="W261" s="42" t="str">
        <f>IFERROR(IF(V261=0,"",ROUNDUP(V261/H261,0)*0.00937),"")</f>
        <v/>
      </c>
      <c r="X261" s="69" t="s">
        <v>48</v>
      </c>
      <c r="Y261" s="70" t="s">
        <v>48</v>
      </c>
      <c r="AC261" s="71"/>
      <c r="AZ261" s="220" t="s">
        <v>65</v>
      </c>
    </row>
    <row r="262" spans="1:52" ht="27" customHeight="1" x14ac:dyDescent="0.25">
      <c r="A262" s="64" t="s">
        <v>416</v>
      </c>
      <c r="B262" s="64" t="s">
        <v>417</v>
      </c>
      <c r="C262" s="37">
        <v>4301011318</v>
      </c>
      <c r="D262" s="379">
        <v>4607091387469</v>
      </c>
      <c r="E262" s="379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9" t="s">
        <v>78</v>
      </c>
      <c r="L262" s="38">
        <v>55</v>
      </c>
      <c r="M262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81"/>
      <c r="O262" s="381"/>
      <c r="P262" s="381"/>
      <c r="Q262" s="382"/>
      <c r="R262" s="40" t="s">
        <v>48</v>
      </c>
      <c r="S262" s="40" t="s">
        <v>48</v>
      </c>
      <c r="T262" s="41" t="s">
        <v>0</v>
      </c>
      <c r="U262" s="59">
        <v>0</v>
      </c>
      <c r="V262" s="56">
        <f t="shared" si="13"/>
        <v>0</v>
      </c>
      <c r="W262" s="42" t="str">
        <f>IFERROR(IF(V262=0,"",ROUNDUP(V262/H262,0)*0.00937),"")</f>
        <v/>
      </c>
      <c r="X262" s="69" t="s">
        <v>48</v>
      </c>
      <c r="Y262" s="70" t="s">
        <v>48</v>
      </c>
      <c r="AC262" s="71"/>
      <c r="AZ262" s="221" t="s">
        <v>65</v>
      </c>
    </row>
    <row r="263" spans="1:52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7"/>
      <c r="M263" s="383" t="s">
        <v>43</v>
      </c>
      <c r="N263" s="384"/>
      <c r="O263" s="384"/>
      <c r="P263" s="384"/>
      <c r="Q263" s="384"/>
      <c r="R263" s="384"/>
      <c r="S263" s="385"/>
      <c r="T263" s="43" t="s">
        <v>42</v>
      </c>
      <c r="U263" s="44">
        <f>IFERROR(U256/H256,"0")+IFERROR(U257/H257,"0")+IFERROR(U258/H258,"0")+IFERROR(U259/H259,"0")+IFERROR(U260/H260,"0")+IFERROR(U261/H261,"0")+IFERROR(U262/H262,"0")</f>
        <v>0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68"/>
      <c r="Y263" s="68"/>
    </row>
    <row r="264" spans="1:52" x14ac:dyDescent="0.2">
      <c r="A264" s="386"/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7"/>
      <c r="M264" s="383" t="s">
        <v>43</v>
      </c>
      <c r="N264" s="384"/>
      <c r="O264" s="384"/>
      <c r="P264" s="384"/>
      <c r="Q264" s="384"/>
      <c r="R264" s="384"/>
      <c r="S264" s="385"/>
      <c r="T264" s="43" t="s">
        <v>0</v>
      </c>
      <c r="U264" s="44">
        <f>IFERROR(SUM(U256:U262),"0")</f>
        <v>0</v>
      </c>
      <c r="V264" s="44">
        <f>IFERROR(SUM(V256:V262),"0")</f>
        <v>0</v>
      </c>
      <c r="W264" s="43"/>
      <c r="X264" s="68"/>
      <c r="Y264" s="68"/>
    </row>
    <row r="265" spans="1:52" ht="14.25" customHeight="1" x14ac:dyDescent="0.25">
      <c r="A265" s="378" t="s">
        <v>75</v>
      </c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8"/>
      <c r="M265" s="378"/>
      <c r="N265" s="378"/>
      <c r="O265" s="378"/>
      <c r="P265" s="378"/>
      <c r="Q265" s="378"/>
      <c r="R265" s="378"/>
      <c r="S265" s="378"/>
      <c r="T265" s="378"/>
      <c r="U265" s="378"/>
      <c r="V265" s="378"/>
      <c r="W265" s="378"/>
      <c r="X265" s="67"/>
      <c r="Y265" s="67"/>
    </row>
    <row r="266" spans="1:52" ht="27" customHeight="1" x14ac:dyDescent="0.25">
      <c r="A266" s="64" t="s">
        <v>418</v>
      </c>
      <c r="B266" s="64" t="s">
        <v>419</v>
      </c>
      <c r="C266" s="37">
        <v>4301031154</v>
      </c>
      <c r="D266" s="379">
        <v>4607091387292</v>
      </c>
      <c r="E266" s="379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9" t="s">
        <v>78</v>
      </c>
      <c r="L266" s="38">
        <v>45</v>
      </c>
      <c r="M266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81"/>
      <c r="O266" s="381"/>
      <c r="P266" s="381"/>
      <c r="Q266" s="382"/>
      <c r="R266" s="40" t="s">
        <v>48</v>
      </c>
      <c r="S266" s="40" t="s">
        <v>48</v>
      </c>
      <c r="T266" s="41" t="s">
        <v>0</v>
      </c>
      <c r="U266" s="59">
        <v>0</v>
      </c>
      <c r="V266" s="56">
        <f>IFERROR(IF(U266="",0,CEILING((U266/$H266),1)*$H266),"")</f>
        <v>0</v>
      </c>
      <c r="W266" s="42" t="str">
        <f>IFERROR(IF(V266=0,"",ROUNDUP(V266/H266,0)*0.00753),"")</f>
        <v/>
      </c>
      <c r="X266" s="69" t="s">
        <v>48</v>
      </c>
      <c r="Y266" s="70" t="s">
        <v>48</v>
      </c>
      <c r="AC266" s="71"/>
      <c r="AZ266" s="222" t="s">
        <v>65</v>
      </c>
    </row>
    <row r="267" spans="1:52" ht="27" customHeight="1" x14ac:dyDescent="0.25">
      <c r="A267" s="64" t="s">
        <v>420</v>
      </c>
      <c r="B267" s="64" t="s">
        <v>421</v>
      </c>
      <c r="C267" s="37">
        <v>4301031155</v>
      </c>
      <c r="D267" s="379">
        <v>4607091387315</v>
      </c>
      <c r="E267" s="379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9" t="s">
        <v>78</v>
      </c>
      <c r="L267" s="38">
        <v>45</v>
      </c>
      <c r="M26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81"/>
      <c r="O267" s="381"/>
      <c r="P267" s="381"/>
      <c r="Q267" s="382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71"/>
      <c r="AZ267" s="223" t="s">
        <v>65</v>
      </c>
    </row>
    <row r="268" spans="1:52" x14ac:dyDescent="0.2">
      <c r="A268" s="386"/>
      <c r="B268" s="386"/>
      <c r="C268" s="386"/>
      <c r="D268" s="386"/>
      <c r="E268" s="386"/>
      <c r="F268" s="386"/>
      <c r="G268" s="386"/>
      <c r="H268" s="386"/>
      <c r="I268" s="386"/>
      <c r="J268" s="386"/>
      <c r="K268" s="386"/>
      <c r="L268" s="387"/>
      <c r="M268" s="383" t="s">
        <v>43</v>
      </c>
      <c r="N268" s="384"/>
      <c r="O268" s="384"/>
      <c r="P268" s="384"/>
      <c r="Q268" s="384"/>
      <c r="R268" s="384"/>
      <c r="S268" s="385"/>
      <c r="T268" s="43" t="s">
        <v>42</v>
      </c>
      <c r="U268" s="44">
        <f>IFERROR(U266/H266,"0")+IFERROR(U267/H267,"0")</f>
        <v>0</v>
      </c>
      <c r="V268" s="44">
        <f>IFERROR(V266/H266,"0")+IFERROR(V267/H267,"0")</f>
        <v>0</v>
      </c>
      <c r="W268" s="44">
        <f>IFERROR(IF(W266="",0,W266),"0")+IFERROR(IF(W267="",0,W267),"0")</f>
        <v>0</v>
      </c>
      <c r="X268" s="68"/>
      <c r="Y268" s="68"/>
    </row>
    <row r="269" spans="1:52" x14ac:dyDescent="0.2">
      <c r="A269" s="386"/>
      <c r="B269" s="386"/>
      <c r="C269" s="386"/>
      <c r="D269" s="386"/>
      <c r="E269" s="386"/>
      <c r="F269" s="386"/>
      <c r="G269" s="386"/>
      <c r="H269" s="386"/>
      <c r="I269" s="386"/>
      <c r="J269" s="386"/>
      <c r="K269" s="386"/>
      <c r="L269" s="387"/>
      <c r="M269" s="383" t="s">
        <v>43</v>
      </c>
      <c r="N269" s="384"/>
      <c r="O269" s="384"/>
      <c r="P269" s="384"/>
      <c r="Q269" s="384"/>
      <c r="R269" s="384"/>
      <c r="S269" s="385"/>
      <c r="T269" s="43" t="s">
        <v>0</v>
      </c>
      <c r="U269" s="44">
        <f>IFERROR(SUM(U266:U267),"0")</f>
        <v>0</v>
      </c>
      <c r="V269" s="44">
        <f>IFERROR(SUM(V266:V267),"0")</f>
        <v>0</v>
      </c>
      <c r="W269" s="43"/>
      <c r="X269" s="68"/>
      <c r="Y269" s="68"/>
    </row>
    <row r="270" spans="1:52" ht="16.5" customHeight="1" x14ac:dyDescent="0.25">
      <c r="A270" s="377" t="s">
        <v>422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66"/>
      <c r="Y270" s="66"/>
    </row>
    <row r="271" spans="1:52" ht="14.25" customHeight="1" x14ac:dyDescent="0.25">
      <c r="A271" s="378" t="s">
        <v>75</v>
      </c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8"/>
      <c r="M271" s="378"/>
      <c r="N271" s="378"/>
      <c r="O271" s="378"/>
      <c r="P271" s="378"/>
      <c r="Q271" s="378"/>
      <c r="R271" s="378"/>
      <c r="S271" s="378"/>
      <c r="T271" s="378"/>
      <c r="U271" s="378"/>
      <c r="V271" s="378"/>
      <c r="W271" s="378"/>
      <c r="X271" s="67"/>
      <c r="Y271" s="67"/>
    </row>
    <row r="272" spans="1:52" ht="27" customHeight="1" x14ac:dyDescent="0.25">
      <c r="A272" s="64" t="s">
        <v>423</v>
      </c>
      <c r="B272" s="64" t="s">
        <v>424</v>
      </c>
      <c r="C272" s="37">
        <v>4301031066</v>
      </c>
      <c r="D272" s="379">
        <v>4607091383836</v>
      </c>
      <c r="E272" s="379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9" t="s">
        <v>78</v>
      </c>
      <c r="L272" s="38">
        <v>40</v>
      </c>
      <c r="M272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81"/>
      <c r="O272" s="381"/>
      <c r="P272" s="381"/>
      <c r="Q272" s="382"/>
      <c r="R272" s="40" t="s">
        <v>48</v>
      </c>
      <c r="S272" s="40" t="s">
        <v>48</v>
      </c>
      <c r="T272" s="41" t="s">
        <v>0</v>
      </c>
      <c r="U272" s="59">
        <v>30.299999999999997</v>
      </c>
      <c r="V272" s="56">
        <f>IFERROR(IF(U272="",0,CEILING((U272/$H272),1)*$H272),"")</f>
        <v>30.6</v>
      </c>
      <c r="W272" s="42">
        <f>IFERROR(IF(V272=0,"",ROUNDUP(V272/H272,0)*0.00753),"")</f>
        <v>0.12801000000000001</v>
      </c>
      <c r="X272" s="69" t="s">
        <v>48</v>
      </c>
      <c r="Y272" s="70" t="s">
        <v>48</v>
      </c>
      <c r="AC272" s="71"/>
      <c r="AZ272" s="224" t="s">
        <v>65</v>
      </c>
    </row>
    <row r="273" spans="1:52" x14ac:dyDescent="0.2">
      <c r="A273" s="386"/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7"/>
      <c r="M273" s="383" t="s">
        <v>43</v>
      </c>
      <c r="N273" s="384"/>
      <c r="O273" s="384"/>
      <c r="P273" s="384"/>
      <c r="Q273" s="384"/>
      <c r="R273" s="384"/>
      <c r="S273" s="385"/>
      <c r="T273" s="43" t="s">
        <v>42</v>
      </c>
      <c r="U273" s="44">
        <f>IFERROR(U272/H272,"0")</f>
        <v>16.833333333333332</v>
      </c>
      <c r="V273" s="44">
        <f>IFERROR(V272/H272,"0")</f>
        <v>17</v>
      </c>
      <c r="W273" s="44">
        <f>IFERROR(IF(W272="",0,W272),"0")</f>
        <v>0.12801000000000001</v>
      </c>
      <c r="X273" s="68"/>
      <c r="Y273" s="68"/>
    </row>
    <row r="274" spans="1:52" x14ac:dyDescent="0.2">
      <c r="A274" s="386"/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7"/>
      <c r="M274" s="383" t="s">
        <v>43</v>
      </c>
      <c r="N274" s="384"/>
      <c r="O274" s="384"/>
      <c r="P274" s="384"/>
      <c r="Q274" s="384"/>
      <c r="R274" s="384"/>
      <c r="S274" s="385"/>
      <c r="T274" s="43" t="s">
        <v>0</v>
      </c>
      <c r="U274" s="44">
        <f>IFERROR(SUM(U272:U272),"0")</f>
        <v>30.299999999999997</v>
      </c>
      <c r="V274" s="44">
        <f>IFERROR(SUM(V272:V272),"0")</f>
        <v>30.6</v>
      </c>
      <c r="W274" s="43"/>
      <c r="X274" s="68"/>
      <c r="Y274" s="68"/>
    </row>
    <row r="275" spans="1:52" ht="14.25" customHeight="1" x14ac:dyDescent="0.25">
      <c r="A275" s="378" t="s">
        <v>79</v>
      </c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8"/>
      <c r="M275" s="378"/>
      <c r="N275" s="378"/>
      <c r="O275" s="378"/>
      <c r="P275" s="378"/>
      <c r="Q275" s="378"/>
      <c r="R275" s="378"/>
      <c r="S275" s="378"/>
      <c r="T275" s="378"/>
      <c r="U275" s="378"/>
      <c r="V275" s="378"/>
      <c r="W275" s="378"/>
      <c r="X275" s="67"/>
      <c r="Y275" s="67"/>
    </row>
    <row r="276" spans="1:52" ht="27" customHeight="1" x14ac:dyDescent="0.25">
      <c r="A276" s="64" t="s">
        <v>425</v>
      </c>
      <c r="B276" s="64" t="s">
        <v>426</v>
      </c>
      <c r="C276" s="37">
        <v>4301051142</v>
      </c>
      <c r="D276" s="379">
        <v>4607091387919</v>
      </c>
      <c r="E276" s="379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9" t="s">
        <v>78</v>
      </c>
      <c r="L276" s="38">
        <v>45</v>
      </c>
      <c r="M276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81"/>
      <c r="O276" s="381"/>
      <c r="P276" s="381"/>
      <c r="Q276" s="382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IFERROR(IF(V276=0,"",ROUNDUP(V276/H276,0)*0.02175),"")</f>
        <v/>
      </c>
      <c r="X276" s="69" t="s">
        <v>48</v>
      </c>
      <c r="Y276" s="70" t="s">
        <v>48</v>
      </c>
      <c r="AC276" s="71"/>
      <c r="AZ276" s="225" t="s">
        <v>65</v>
      </c>
    </row>
    <row r="277" spans="1:52" ht="27" customHeight="1" x14ac:dyDescent="0.25">
      <c r="A277" s="64" t="s">
        <v>427</v>
      </c>
      <c r="B277" s="64" t="s">
        <v>428</v>
      </c>
      <c r="C277" s="37">
        <v>4301051109</v>
      </c>
      <c r="D277" s="379">
        <v>4607091383942</v>
      </c>
      <c r="E277" s="379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9" t="s">
        <v>138</v>
      </c>
      <c r="L277" s="38">
        <v>45</v>
      </c>
      <c r="M277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81"/>
      <c r="O277" s="381"/>
      <c r="P277" s="381"/>
      <c r="Q277" s="382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6" t="s">
        <v>65</v>
      </c>
    </row>
    <row r="278" spans="1:52" ht="27" customHeight="1" x14ac:dyDescent="0.25">
      <c r="A278" s="64" t="s">
        <v>429</v>
      </c>
      <c r="B278" s="64" t="s">
        <v>430</v>
      </c>
      <c r="C278" s="37">
        <v>4301051518</v>
      </c>
      <c r="D278" s="379">
        <v>4607091383959</v>
      </c>
      <c r="E278" s="379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9" t="s">
        <v>78</v>
      </c>
      <c r="L278" s="38">
        <v>40</v>
      </c>
      <c r="M278" s="541" t="s">
        <v>431</v>
      </c>
      <c r="N278" s="381"/>
      <c r="O278" s="381"/>
      <c r="P278" s="381"/>
      <c r="Q278" s="382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7" t="s">
        <v>65</v>
      </c>
    </row>
    <row r="279" spans="1:52" x14ac:dyDescent="0.2">
      <c r="A279" s="386"/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7"/>
      <c r="M279" s="383" t="s">
        <v>43</v>
      </c>
      <c r="N279" s="384"/>
      <c r="O279" s="384"/>
      <c r="P279" s="384"/>
      <c r="Q279" s="384"/>
      <c r="R279" s="384"/>
      <c r="S279" s="385"/>
      <c r="T279" s="43" t="s">
        <v>42</v>
      </c>
      <c r="U279" s="44">
        <f>IFERROR(U276/H276,"0")+IFERROR(U277/H277,"0")+IFERROR(U278/H278,"0")</f>
        <v>0</v>
      </c>
      <c r="V279" s="44">
        <f>IFERROR(V276/H276,"0")+IFERROR(V277/H277,"0")+IFERROR(V278/H278,"0")</f>
        <v>0</v>
      </c>
      <c r="W279" s="44">
        <f>IFERROR(IF(W276="",0,W276),"0")+IFERROR(IF(W277="",0,W277),"0")+IFERROR(IF(W278="",0,W278),"0")</f>
        <v>0</v>
      </c>
      <c r="X279" s="68"/>
      <c r="Y279" s="68"/>
    </row>
    <row r="280" spans="1:52" x14ac:dyDescent="0.2">
      <c r="A280" s="386"/>
      <c r="B280" s="386"/>
      <c r="C280" s="386"/>
      <c r="D280" s="386"/>
      <c r="E280" s="386"/>
      <c r="F280" s="386"/>
      <c r="G280" s="386"/>
      <c r="H280" s="386"/>
      <c r="I280" s="386"/>
      <c r="J280" s="386"/>
      <c r="K280" s="386"/>
      <c r="L280" s="387"/>
      <c r="M280" s="383" t="s">
        <v>43</v>
      </c>
      <c r="N280" s="384"/>
      <c r="O280" s="384"/>
      <c r="P280" s="384"/>
      <c r="Q280" s="384"/>
      <c r="R280" s="384"/>
      <c r="S280" s="385"/>
      <c r="T280" s="43" t="s">
        <v>0</v>
      </c>
      <c r="U280" s="44">
        <f>IFERROR(SUM(U276:U278),"0")</f>
        <v>0</v>
      </c>
      <c r="V280" s="44">
        <f>IFERROR(SUM(V276:V278),"0")</f>
        <v>0</v>
      </c>
      <c r="W280" s="43"/>
      <c r="X280" s="68"/>
      <c r="Y280" s="68"/>
    </row>
    <row r="281" spans="1:52" ht="14.25" customHeight="1" x14ac:dyDescent="0.25">
      <c r="A281" s="378" t="s">
        <v>224</v>
      </c>
      <c r="B281" s="378"/>
      <c r="C281" s="378"/>
      <c r="D281" s="378"/>
      <c r="E281" s="378"/>
      <c r="F281" s="378"/>
      <c r="G281" s="378"/>
      <c r="H281" s="378"/>
      <c r="I281" s="378"/>
      <c r="J281" s="378"/>
      <c r="K281" s="378"/>
      <c r="L281" s="378"/>
      <c r="M281" s="378"/>
      <c r="N281" s="378"/>
      <c r="O281" s="378"/>
      <c r="P281" s="378"/>
      <c r="Q281" s="378"/>
      <c r="R281" s="378"/>
      <c r="S281" s="378"/>
      <c r="T281" s="378"/>
      <c r="U281" s="378"/>
      <c r="V281" s="378"/>
      <c r="W281" s="378"/>
      <c r="X281" s="67"/>
      <c r="Y281" s="67"/>
    </row>
    <row r="282" spans="1:52" ht="27" customHeight="1" x14ac:dyDescent="0.25">
      <c r="A282" s="64" t="s">
        <v>432</v>
      </c>
      <c r="B282" s="64" t="s">
        <v>433</v>
      </c>
      <c r="C282" s="37">
        <v>4301060324</v>
      </c>
      <c r="D282" s="379">
        <v>4607091388831</v>
      </c>
      <c r="E282" s="379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9" t="s">
        <v>78</v>
      </c>
      <c r="L282" s="38">
        <v>40</v>
      </c>
      <c r="M282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81"/>
      <c r="O282" s="381"/>
      <c r="P282" s="381"/>
      <c r="Q282" s="382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71"/>
      <c r="AZ282" s="228" t="s">
        <v>65</v>
      </c>
    </row>
    <row r="283" spans="1:52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7"/>
      <c r="M283" s="383" t="s">
        <v>43</v>
      </c>
      <c r="N283" s="384"/>
      <c r="O283" s="384"/>
      <c r="P283" s="384"/>
      <c r="Q283" s="384"/>
      <c r="R283" s="384"/>
      <c r="S283" s="385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52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7"/>
      <c r="M284" s="383" t="s">
        <v>43</v>
      </c>
      <c r="N284" s="384"/>
      <c r="O284" s="384"/>
      <c r="P284" s="384"/>
      <c r="Q284" s="384"/>
      <c r="R284" s="384"/>
      <c r="S284" s="385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52" ht="14.25" customHeight="1" x14ac:dyDescent="0.25">
      <c r="A285" s="378" t="s">
        <v>92</v>
      </c>
      <c r="B285" s="378"/>
      <c r="C285" s="378"/>
      <c r="D285" s="378"/>
      <c r="E285" s="378"/>
      <c r="F285" s="378"/>
      <c r="G285" s="378"/>
      <c r="H285" s="378"/>
      <c r="I285" s="378"/>
      <c r="J285" s="378"/>
      <c r="K285" s="378"/>
      <c r="L285" s="378"/>
      <c r="M285" s="378"/>
      <c r="N285" s="378"/>
      <c r="O285" s="378"/>
      <c r="P285" s="378"/>
      <c r="Q285" s="378"/>
      <c r="R285" s="378"/>
      <c r="S285" s="378"/>
      <c r="T285" s="378"/>
      <c r="U285" s="378"/>
      <c r="V285" s="378"/>
      <c r="W285" s="378"/>
      <c r="X285" s="67"/>
      <c r="Y285" s="67"/>
    </row>
    <row r="286" spans="1:52" ht="27" customHeight="1" x14ac:dyDescent="0.25">
      <c r="A286" s="64" t="s">
        <v>434</v>
      </c>
      <c r="B286" s="64" t="s">
        <v>435</v>
      </c>
      <c r="C286" s="37">
        <v>4301032015</v>
      </c>
      <c r="D286" s="379">
        <v>4607091383102</v>
      </c>
      <c r="E286" s="379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9" t="s">
        <v>96</v>
      </c>
      <c r="L286" s="38">
        <v>180</v>
      </c>
      <c r="M286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81"/>
      <c r="O286" s="381"/>
      <c r="P286" s="381"/>
      <c r="Q286" s="382"/>
      <c r="R286" s="40" t="s">
        <v>48</v>
      </c>
      <c r="S286" s="40" t="s">
        <v>48</v>
      </c>
      <c r="T286" s="41" t="s">
        <v>0</v>
      </c>
      <c r="U286" s="59">
        <v>18.53</v>
      </c>
      <c r="V286" s="56">
        <f>IFERROR(IF(U286="",0,CEILING((U286/$H286),1)*$H286),"")</f>
        <v>20.399999999999999</v>
      </c>
      <c r="W286" s="42">
        <f>IFERROR(IF(V286=0,"",ROUNDUP(V286/H286,0)*0.00753),"")</f>
        <v>6.0240000000000002E-2</v>
      </c>
      <c r="X286" s="69" t="s">
        <v>48</v>
      </c>
      <c r="Y286" s="70" t="s">
        <v>48</v>
      </c>
      <c r="AC286" s="71"/>
      <c r="AZ286" s="229" t="s">
        <v>65</v>
      </c>
    </row>
    <row r="287" spans="1:52" x14ac:dyDescent="0.2">
      <c r="A287" s="386"/>
      <c r="B287" s="386"/>
      <c r="C287" s="386"/>
      <c r="D287" s="386"/>
      <c r="E287" s="386"/>
      <c r="F287" s="386"/>
      <c r="G287" s="386"/>
      <c r="H287" s="386"/>
      <c r="I287" s="386"/>
      <c r="J287" s="386"/>
      <c r="K287" s="386"/>
      <c r="L287" s="387"/>
      <c r="M287" s="383" t="s">
        <v>43</v>
      </c>
      <c r="N287" s="384"/>
      <c r="O287" s="384"/>
      <c r="P287" s="384"/>
      <c r="Q287" s="384"/>
      <c r="R287" s="384"/>
      <c r="S287" s="385"/>
      <c r="T287" s="43" t="s">
        <v>42</v>
      </c>
      <c r="U287" s="44">
        <f>IFERROR(U286/H286,"0")</f>
        <v>7.2666666666666675</v>
      </c>
      <c r="V287" s="44">
        <f>IFERROR(V286/H286,"0")</f>
        <v>8</v>
      </c>
      <c r="W287" s="44">
        <f>IFERROR(IF(W286="",0,W286),"0")</f>
        <v>6.0240000000000002E-2</v>
      </c>
      <c r="X287" s="68"/>
      <c r="Y287" s="68"/>
    </row>
    <row r="288" spans="1:52" x14ac:dyDescent="0.2">
      <c r="A288" s="386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7"/>
      <c r="M288" s="383" t="s">
        <v>43</v>
      </c>
      <c r="N288" s="384"/>
      <c r="O288" s="384"/>
      <c r="P288" s="384"/>
      <c r="Q288" s="384"/>
      <c r="R288" s="384"/>
      <c r="S288" s="385"/>
      <c r="T288" s="43" t="s">
        <v>0</v>
      </c>
      <c r="U288" s="44">
        <f>IFERROR(SUM(U286:U286),"0")</f>
        <v>18.53</v>
      </c>
      <c r="V288" s="44">
        <f>IFERROR(SUM(V286:V286),"0")</f>
        <v>20.399999999999999</v>
      </c>
      <c r="W288" s="43"/>
      <c r="X288" s="68"/>
      <c r="Y288" s="68"/>
    </row>
    <row r="289" spans="1:52" ht="27.75" customHeight="1" x14ac:dyDescent="0.2">
      <c r="A289" s="376" t="s">
        <v>436</v>
      </c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55"/>
      <c r="Y289" s="55"/>
    </row>
    <row r="290" spans="1:52" ht="16.5" customHeight="1" x14ac:dyDescent="0.25">
      <c r="A290" s="377" t="s">
        <v>437</v>
      </c>
      <c r="B290" s="377"/>
      <c r="C290" s="377"/>
      <c r="D290" s="377"/>
      <c r="E290" s="377"/>
      <c r="F290" s="377"/>
      <c r="G290" s="377"/>
      <c r="H290" s="377"/>
      <c r="I290" s="377"/>
      <c r="J290" s="377"/>
      <c r="K290" s="377"/>
      <c r="L290" s="377"/>
      <c r="M290" s="377"/>
      <c r="N290" s="377"/>
      <c r="O290" s="377"/>
      <c r="P290" s="377"/>
      <c r="Q290" s="377"/>
      <c r="R290" s="377"/>
      <c r="S290" s="377"/>
      <c r="T290" s="377"/>
      <c r="U290" s="377"/>
      <c r="V290" s="377"/>
      <c r="W290" s="377"/>
      <c r="X290" s="66"/>
      <c r="Y290" s="66"/>
    </row>
    <row r="291" spans="1:52" ht="14.25" customHeight="1" x14ac:dyDescent="0.25">
      <c r="A291" s="378" t="s">
        <v>113</v>
      </c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8"/>
      <c r="M291" s="378"/>
      <c r="N291" s="378"/>
      <c r="O291" s="378"/>
      <c r="P291" s="378"/>
      <c r="Q291" s="378"/>
      <c r="R291" s="378"/>
      <c r="S291" s="378"/>
      <c r="T291" s="378"/>
      <c r="U291" s="378"/>
      <c r="V291" s="378"/>
      <c r="W291" s="378"/>
      <c r="X291" s="67"/>
      <c r="Y291" s="67"/>
    </row>
    <row r="292" spans="1:52" ht="27" customHeight="1" x14ac:dyDescent="0.25">
      <c r="A292" s="64" t="s">
        <v>438</v>
      </c>
      <c r="B292" s="64" t="s">
        <v>439</v>
      </c>
      <c r="C292" s="37">
        <v>4301011239</v>
      </c>
      <c r="D292" s="379">
        <v>4607091383997</v>
      </c>
      <c r="E292" s="379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117</v>
      </c>
      <c r="L292" s="38">
        <v>60</v>
      </c>
      <c r="M292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81"/>
      <c r="O292" s="381"/>
      <c r="P292" s="381"/>
      <c r="Q292" s="382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ref="V292:V299" si="14">IFERROR(IF(U292="",0,CEILING((U292/$H292),1)*$H292),"")</f>
        <v>0</v>
      </c>
      <c r="W292" s="42" t="str">
        <f>IFERROR(IF(V292=0,"",ROUNDUP(V292/H292,0)*0.02039),"")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438</v>
      </c>
      <c r="B293" s="64" t="s">
        <v>440</v>
      </c>
      <c r="C293" s="37">
        <v>4301011339</v>
      </c>
      <c r="D293" s="379">
        <v>4607091383997</v>
      </c>
      <c r="E293" s="379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78</v>
      </c>
      <c r="L293" s="38">
        <v>60</v>
      </c>
      <c r="M293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81"/>
      <c r="O293" s="381"/>
      <c r="P293" s="381"/>
      <c r="Q293" s="382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27" customHeight="1" x14ac:dyDescent="0.25">
      <c r="A294" s="64" t="s">
        <v>441</v>
      </c>
      <c r="B294" s="64" t="s">
        <v>442</v>
      </c>
      <c r="C294" s="37">
        <v>4301011326</v>
      </c>
      <c r="D294" s="379">
        <v>4607091384130</v>
      </c>
      <c r="E294" s="379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81"/>
      <c r="O294" s="381"/>
      <c r="P294" s="381"/>
      <c r="Q294" s="382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441</v>
      </c>
      <c r="B295" s="64" t="s">
        <v>443</v>
      </c>
      <c r="C295" s="37">
        <v>4301011240</v>
      </c>
      <c r="D295" s="379">
        <v>4607091384130</v>
      </c>
      <c r="E295" s="379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81"/>
      <c r="O295" s="381"/>
      <c r="P295" s="381"/>
      <c r="Q295" s="382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16.5" customHeight="1" x14ac:dyDescent="0.25">
      <c r="A296" s="64" t="s">
        <v>444</v>
      </c>
      <c r="B296" s="64" t="s">
        <v>445</v>
      </c>
      <c r="C296" s="37">
        <v>4301011330</v>
      </c>
      <c r="D296" s="379">
        <v>4607091384147</v>
      </c>
      <c r="E296" s="379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78</v>
      </c>
      <c r="L296" s="38">
        <v>60</v>
      </c>
      <c r="M296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81"/>
      <c r="O296" s="381"/>
      <c r="P296" s="381"/>
      <c r="Q296" s="382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16.5" customHeight="1" x14ac:dyDescent="0.25">
      <c r="A297" s="64" t="s">
        <v>444</v>
      </c>
      <c r="B297" s="64" t="s">
        <v>446</v>
      </c>
      <c r="C297" s="37">
        <v>4301011238</v>
      </c>
      <c r="D297" s="379">
        <v>4607091384147</v>
      </c>
      <c r="E297" s="379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9" t="s">
        <v>117</v>
      </c>
      <c r="L297" s="38">
        <v>60</v>
      </c>
      <c r="M297" s="549" t="s">
        <v>447</v>
      </c>
      <c r="N297" s="381"/>
      <c r="O297" s="381"/>
      <c r="P297" s="381"/>
      <c r="Q297" s="382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IFERROR(IF(V297=0,"",ROUNDUP(V297/H297,0)*0.02039),"")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ht="27" customHeight="1" x14ac:dyDescent="0.25">
      <c r="A298" s="64" t="s">
        <v>448</v>
      </c>
      <c r="B298" s="64" t="s">
        <v>449</v>
      </c>
      <c r="C298" s="37">
        <v>4301011327</v>
      </c>
      <c r="D298" s="379">
        <v>4607091384154</v>
      </c>
      <c r="E298" s="379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9" t="s">
        <v>78</v>
      </c>
      <c r="L298" s="38">
        <v>60</v>
      </c>
      <c r="M298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81"/>
      <c r="O298" s="381"/>
      <c r="P298" s="381"/>
      <c r="Q298" s="382"/>
      <c r="R298" s="40" t="s">
        <v>48</v>
      </c>
      <c r="S298" s="40" t="s">
        <v>48</v>
      </c>
      <c r="T298" s="41" t="s">
        <v>0</v>
      </c>
      <c r="U298" s="59">
        <v>0</v>
      </c>
      <c r="V298" s="56">
        <f t="shared" si="14"/>
        <v>0</v>
      </c>
      <c r="W298" s="42" t="str">
        <f>IFERROR(IF(V298=0,"",ROUNDUP(V298/H298,0)*0.00937),"")</f>
        <v/>
      </c>
      <c r="X298" s="69" t="s">
        <v>48</v>
      </c>
      <c r="Y298" s="70" t="s">
        <v>48</v>
      </c>
      <c r="AC298" s="71"/>
      <c r="AZ298" s="236" t="s">
        <v>65</v>
      </c>
    </row>
    <row r="299" spans="1:52" ht="27" customHeight="1" x14ac:dyDescent="0.25">
      <c r="A299" s="64" t="s">
        <v>450</v>
      </c>
      <c r="B299" s="64" t="s">
        <v>451</v>
      </c>
      <c r="C299" s="37">
        <v>4301011332</v>
      </c>
      <c r="D299" s="379">
        <v>4607091384161</v>
      </c>
      <c r="E299" s="379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9" t="s">
        <v>78</v>
      </c>
      <c r="L299" s="38">
        <v>60</v>
      </c>
      <c r="M299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81"/>
      <c r="O299" s="381"/>
      <c r="P299" s="381"/>
      <c r="Q299" s="382"/>
      <c r="R299" s="40" t="s">
        <v>48</v>
      </c>
      <c r="S299" s="40" t="s">
        <v>48</v>
      </c>
      <c r="T299" s="41" t="s">
        <v>0</v>
      </c>
      <c r="U299" s="59">
        <v>0</v>
      </c>
      <c r="V299" s="56">
        <f t="shared" si="14"/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  <c r="AC299" s="71"/>
      <c r="AZ299" s="237" t="s">
        <v>65</v>
      </c>
    </row>
    <row r="300" spans="1:52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7"/>
      <c r="M300" s="383" t="s">
        <v>43</v>
      </c>
      <c r="N300" s="384"/>
      <c r="O300" s="384"/>
      <c r="P300" s="384"/>
      <c r="Q300" s="384"/>
      <c r="R300" s="384"/>
      <c r="S300" s="385"/>
      <c r="T300" s="43" t="s">
        <v>42</v>
      </c>
      <c r="U300" s="44">
        <f>IFERROR(U292/H292,"0")+IFERROR(U293/H293,"0")+IFERROR(U294/H294,"0")+IFERROR(U295/H295,"0")+IFERROR(U296/H296,"0")+IFERROR(U297/H297,"0")+IFERROR(U298/H298,"0")+IFERROR(U299/H299,"0")</f>
        <v>0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68"/>
      <c r="Y300" s="68"/>
    </row>
    <row r="301" spans="1:52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7"/>
      <c r="M301" s="383" t="s">
        <v>43</v>
      </c>
      <c r="N301" s="384"/>
      <c r="O301" s="384"/>
      <c r="P301" s="384"/>
      <c r="Q301" s="384"/>
      <c r="R301" s="384"/>
      <c r="S301" s="385"/>
      <c r="T301" s="43" t="s">
        <v>0</v>
      </c>
      <c r="U301" s="44">
        <f>IFERROR(SUM(U292:U299),"0")</f>
        <v>0</v>
      </c>
      <c r="V301" s="44">
        <f>IFERROR(SUM(V292:V299),"0")</f>
        <v>0</v>
      </c>
      <c r="W301" s="43"/>
      <c r="X301" s="68"/>
      <c r="Y301" s="68"/>
    </row>
    <row r="302" spans="1:52" ht="14.25" customHeight="1" x14ac:dyDescent="0.25">
      <c r="A302" s="378" t="s">
        <v>106</v>
      </c>
      <c r="B302" s="378"/>
      <c r="C302" s="378"/>
      <c r="D302" s="378"/>
      <c r="E302" s="378"/>
      <c r="F302" s="378"/>
      <c r="G302" s="378"/>
      <c r="H302" s="378"/>
      <c r="I302" s="378"/>
      <c r="J302" s="378"/>
      <c r="K302" s="378"/>
      <c r="L302" s="378"/>
      <c r="M302" s="378"/>
      <c r="N302" s="378"/>
      <c r="O302" s="378"/>
      <c r="P302" s="378"/>
      <c r="Q302" s="378"/>
      <c r="R302" s="378"/>
      <c r="S302" s="378"/>
      <c r="T302" s="378"/>
      <c r="U302" s="378"/>
      <c r="V302" s="378"/>
      <c r="W302" s="378"/>
      <c r="X302" s="67"/>
      <c r="Y302" s="67"/>
    </row>
    <row r="303" spans="1:52" ht="27" customHeight="1" x14ac:dyDescent="0.25">
      <c r="A303" s="64" t="s">
        <v>452</v>
      </c>
      <c r="B303" s="64" t="s">
        <v>453</v>
      </c>
      <c r="C303" s="37">
        <v>4301020178</v>
      </c>
      <c r="D303" s="379">
        <v>4607091383980</v>
      </c>
      <c r="E303" s="379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9" t="s">
        <v>109</v>
      </c>
      <c r="L303" s="38">
        <v>50</v>
      </c>
      <c r="M303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81"/>
      <c r="O303" s="381"/>
      <c r="P303" s="381"/>
      <c r="Q303" s="382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8" t="s">
        <v>65</v>
      </c>
    </row>
    <row r="304" spans="1:52" ht="27" customHeight="1" x14ac:dyDescent="0.25">
      <c r="A304" s="64" t="s">
        <v>454</v>
      </c>
      <c r="B304" s="64" t="s">
        <v>455</v>
      </c>
      <c r="C304" s="37">
        <v>4301020179</v>
      </c>
      <c r="D304" s="379">
        <v>4607091384178</v>
      </c>
      <c r="E304" s="379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9" t="s">
        <v>109</v>
      </c>
      <c r="L304" s="38">
        <v>50</v>
      </c>
      <c r="M304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81"/>
      <c r="O304" s="381"/>
      <c r="P304" s="381"/>
      <c r="Q304" s="382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IFERROR(IF(V304=0,"",ROUNDUP(V304/H304,0)*0.00937),"")</f>
        <v/>
      </c>
      <c r="X304" s="69" t="s">
        <v>48</v>
      </c>
      <c r="Y304" s="70" t="s">
        <v>48</v>
      </c>
      <c r="AC304" s="71"/>
      <c r="AZ304" s="239" t="s">
        <v>65</v>
      </c>
    </row>
    <row r="305" spans="1:52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7"/>
      <c r="M305" s="383" t="s">
        <v>43</v>
      </c>
      <c r="N305" s="384"/>
      <c r="O305" s="384"/>
      <c r="P305" s="384"/>
      <c r="Q305" s="384"/>
      <c r="R305" s="384"/>
      <c r="S305" s="385"/>
      <c r="T305" s="43" t="s">
        <v>42</v>
      </c>
      <c r="U305" s="44">
        <f>IFERROR(U303/H303,"0")+IFERROR(U304/H304,"0")</f>
        <v>0</v>
      </c>
      <c r="V305" s="44">
        <f>IFERROR(V303/H303,"0")+IFERROR(V304/H304,"0")</f>
        <v>0</v>
      </c>
      <c r="W305" s="44">
        <f>IFERROR(IF(W303="",0,W303),"0")+IFERROR(IF(W304="",0,W304),"0")</f>
        <v>0</v>
      </c>
      <c r="X305" s="68"/>
      <c r="Y305" s="68"/>
    </row>
    <row r="306" spans="1:52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7"/>
      <c r="M306" s="383" t="s">
        <v>43</v>
      </c>
      <c r="N306" s="384"/>
      <c r="O306" s="384"/>
      <c r="P306" s="384"/>
      <c r="Q306" s="384"/>
      <c r="R306" s="384"/>
      <c r="S306" s="385"/>
      <c r="T306" s="43" t="s">
        <v>0</v>
      </c>
      <c r="U306" s="44">
        <f>IFERROR(SUM(U303:U304),"0")</f>
        <v>0</v>
      </c>
      <c r="V306" s="44">
        <f>IFERROR(SUM(V303:V304),"0")</f>
        <v>0</v>
      </c>
      <c r="W306" s="43"/>
      <c r="X306" s="68"/>
      <c r="Y306" s="68"/>
    </row>
    <row r="307" spans="1:52" ht="14.25" customHeight="1" x14ac:dyDescent="0.25">
      <c r="A307" s="378" t="s">
        <v>79</v>
      </c>
      <c r="B307" s="378"/>
      <c r="C307" s="378"/>
      <c r="D307" s="378"/>
      <c r="E307" s="378"/>
      <c r="F307" s="378"/>
      <c r="G307" s="378"/>
      <c r="H307" s="378"/>
      <c r="I307" s="378"/>
      <c r="J307" s="378"/>
      <c r="K307" s="378"/>
      <c r="L307" s="378"/>
      <c r="M307" s="378"/>
      <c r="N307" s="378"/>
      <c r="O307" s="378"/>
      <c r="P307" s="378"/>
      <c r="Q307" s="378"/>
      <c r="R307" s="378"/>
      <c r="S307" s="378"/>
      <c r="T307" s="378"/>
      <c r="U307" s="378"/>
      <c r="V307" s="378"/>
      <c r="W307" s="378"/>
      <c r="X307" s="67"/>
      <c r="Y307" s="67"/>
    </row>
    <row r="308" spans="1:52" ht="27" customHeight="1" x14ac:dyDescent="0.25">
      <c r="A308" s="64" t="s">
        <v>456</v>
      </c>
      <c r="B308" s="64" t="s">
        <v>457</v>
      </c>
      <c r="C308" s="37">
        <v>4301051298</v>
      </c>
      <c r="D308" s="379">
        <v>4607091384260</v>
      </c>
      <c r="E308" s="379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1"/>
      <c r="O308" s="381"/>
      <c r="P308" s="381"/>
      <c r="Q308" s="382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40" t="s">
        <v>65</v>
      </c>
    </row>
    <row r="309" spans="1:52" x14ac:dyDescent="0.2">
      <c r="A309" s="386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7"/>
      <c r="M309" s="383" t="s">
        <v>43</v>
      </c>
      <c r="N309" s="384"/>
      <c r="O309" s="384"/>
      <c r="P309" s="384"/>
      <c r="Q309" s="384"/>
      <c r="R309" s="384"/>
      <c r="S309" s="385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7"/>
      <c r="M310" s="383" t="s">
        <v>43</v>
      </c>
      <c r="N310" s="384"/>
      <c r="O310" s="384"/>
      <c r="P310" s="384"/>
      <c r="Q310" s="384"/>
      <c r="R310" s="384"/>
      <c r="S310" s="385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4.25" customHeight="1" x14ac:dyDescent="0.25">
      <c r="A311" s="378" t="s">
        <v>224</v>
      </c>
      <c r="B311" s="378"/>
      <c r="C311" s="378"/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8"/>
      <c r="U311" s="378"/>
      <c r="V311" s="378"/>
      <c r="W311" s="378"/>
      <c r="X311" s="67"/>
      <c r="Y311" s="67"/>
    </row>
    <row r="312" spans="1:52" ht="16.5" customHeight="1" x14ac:dyDescent="0.25">
      <c r="A312" s="64" t="s">
        <v>458</v>
      </c>
      <c r="B312" s="64" t="s">
        <v>459</v>
      </c>
      <c r="C312" s="37">
        <v>4301060314</v>
      </c>
      <c r="D312" s="379">
        <v>4607091384673</v>
      </c>
      <c r="E312" s="379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1"/>
      <c r="O312" s="381"/>
      <c r="P312" s="381"/>
      <c r="Q312" s="382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1" t="s">
        <v>65</v>
      </c>
    </row>
    <row r="313" spans="1:52" x14ac:dyDescent="0.2">
      <c r="A313" s="386"/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7"/>
      <c r="M313" s="383" t="s">
        <v>43</v>
      </c>
      <c r="N313" s="384"/>
      <c r="O313" s="384"/>
      <c r="P313" s="384"/>
      <c r="Q313" s="384"/>
      <c r="R313" s="384"/>
      <c r="S313" s="385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52" x14ac:dyDescent="0.2">
      <c r="A314" s="386"/>
      <c r="B314" s="386"/>
      <c r="C314" s="386"/>
      <c r="D314" s="386"/>
      <c r="E314" s="386"/>
      <c r="F314" s="386"/>
      <c r="G314" s="386"/>
      <c r="H314" s="386"/>
      <c r="I314" s="386"/>
      <c r="J314" s="386"/>
      <c r="K314" s="386"/>
      <c r="L314" s="387"/>
      <c r="M314" s="383" t="s">
        <v>43</v>
      </c>
      <c r="N314" s="384"/>
      <c r="O314" s="384"/>
      <c r="P314" s="384"/>
      <c r="Q314" s="384"/>
      <c r="R314" s="384"/>
      <c r="S314" s="385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52" ht="16.5" customHeight="1" x14ac:dyDescent="0.25">
      <c r="A315" s="377" t="s">
        <v>460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66"/>
      <c r="Y315" s="66"/>
    </row>
    <row r="316" spans="1:52" ht="14.25" customHeight="1" x14ac:dyDescent="0.25">
      <c r="A316" s="378" t="s">
        <v>113</v>
      </c>
      <c r="B316" s="378"/>
      <c r="C316" s="378"/>
      <c r="D316" s="378"/>
      <c r="E316" s="378"/>
      <c r="F316" s="378"/>
      <c r="G316" s="378"/>
      <c r="H316" s="378"/>
      <c r="I316" s="378"/>
      <c r="J316" s="378"/>
      <c r="K316" s="378"/>
      <c r="L316" s="378"/>
      <c r="M316" s="378"/>
      <c r="N316" s="378"/>
      <c r="O316" s="378"/>
      <c r="P316" s="378"/>
      <c r="Q316" s="378"/>
      <c r="R316" s="378"/>
      <c r="S316" s="378"/>
      <c r="T316" s="378"/>
      <c r="U316" s="378"/>
      <c r="V316" s="378"/>
      <c r="W316" s="378"/>
      <c r="X316" s="67"/>
      <c r="Y316" s="67"/>
    </row>
    <row r="317" spans="1:52" ht="27" customHeight="1" x14ac:dyDescent="0.25">
      <c r="A317" s="64" t="s">
        <v>461</v>
      </c>
      <c r="B317" s="64" t="s">
        <v>462</v>
      </c>
      <c r="C317" s="37">
        <v>4301011324</v>
      </c>
      <c r="D317" s="379">
        <v>4607091384185</v>
      </c>
      <c r="E317" s="379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1"/>
      <c r="O317" s="381"/>
      <c r="P317" s="381"/>
      <c r="Q317" s="382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463</v>
      </c>
      <c r="B318" s="64" t="s">
        <v>464</v>
      </c>
      <c r="C318" s="37">
        <v>4301011312</v>
      </c>
      <c r="D318" s="379">
        <v>4607091384192</v>
      </c>
      <c r="E318" s="379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109</v>
      </c>
      <c r="L318" s="38">
        <v>60</v>
      </c>
      <c r="M318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1"/>
      <c r="O318" s="381"/>
      <c r="P318" s="381"/>
      <c r="Q318" s="382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ht="27" customHeight="1" x14ac:dyDescent="0.25">
      <c r="A319" s="64" t="s">
        <v>465</v>
      </c>
      <c r="B319" s="64" t="s">
        <v>466</v>
      </c>
      <c r="C319" s="37">
        <v>4301011483</v>
      </c>
      <c r="D319" s="379">
        <v>4680115881907</v>
      </c>
      <c r="E319" s="379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1"/>
      <c r="O319" s="381"/>
      <c r="P319" s="381"/>
      <c r="Q319" s="382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71"/>
      <c r="AZ319" s="244" t="s">
        <v>65</v>
      </c>
    </row>
    <row r="320" spans="1:52" ht="27" customHeight="1" x14ac:dyDescent="0.25">
      <c r="A320" s="64" t="s">
        <v>467</v>
      </c>
      <c r="B320" s="64" t="s">
        <v>468</v>
      </c>
      <c r="C320" s="37">
        <v>4301011303</v>
      </c>
      <c r="D320" s="379">
        <v>4607091384680</v>
      </c>
      <c r="E320" s="379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1"/>
      <c r="O320" s="381"/>
      <c r="P320" s="381"/>
      <c r="Q320" s="382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71"/>
      <c r="AZ320" s="245" t="s">
        <v>65</v>
      </c>
    </row>
    <row r="321" spans="1:52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7"/>
      <c r="M321" s="383" t="s">
        <v>43</v>
      </c>
      <c r="N321" s="384"/>
      <c r="O321" s="384"/>
      <c r="P321" s="384"/>
      <c r="Q321" s="384"/>
      <c r="R321" s="384"/>
      <c r="S321" s="385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52" x14ac:dyDescent="0.2">
      <c r="A322" s="386"/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7"/>
      <c r="M322" s="383" t="s">
        <v>43</v>
      </c>
      <c r="N322" s="384"/>
      <c r="O322" s="384"/>
      <c r="P322" s="384"/>
      <c r="Q322" s="384"/>
      <c r="R322" s="384"/>
      <c r="S322" s="385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52" ht="14.25" customHeight="1" x14ac:dyDescent="0.25">
      <c r="A323" s="378" t="s">
        <v>75</v>
      </c>
      <c r="B323" s="378"/>
      <c r="C323" s="378"/>
      <c r="D323" s="378"/>
      <c r="E323" s="378"/>
      <c r="F323" s="378"/>
      <c r="G323" s="378"/>
      <c r="H323" s="378"/>
      <c r="I323" s="378"/>
      <c r="J323" s="378"/>
      <c r="K323" s="378"/>
      <c r="L323" s="378"/>
      <c r="M323" s="378"/>
      <c r="N323" s="378"/>
      <c r="O323" s="378"/>
      <c r="P323" s="378"/>
      <c r="Q323" s="378"/>
      <c r="R323" s="378"/>
      <c r="S323" s="378"/>
      <c r="T323" s="378"/>
      <c r="U323" s="378"/>
      <c r="V323" s="378"/>
      <c r="W323" s="378"/>
      <c r="X323" s="67"/>
      <c r="Y323" s="67"/>
    </row>
    <row r="324" spans="1:52" ht="27" customHeight="1" x14ac:dyDescent="0.25">
      <c r="A324" s="64" t="s">
        <v>469</v>
      </c>
      <c r="B324" s="64" t="s">
        <v>470</v>
      </c>
      <c r="C324" s="37">
        <v>4301031139</v>
      </c>
      <c r="D324" s="379">
        <v>4607091384802</v>
      </c>
      <c r="E324" s="379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1"/>
      <c r="O324" s="381"/>
      <c r="P324" s="381"/>
      <c r="Q324" s="382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471</v>
      </c>
      <c r="B325" s="64" t="s">
        <v>472</v>
      </c>
      <c r="C325" s="37">
        <v>4301031140</v>
      </c>
      <c r="D325" s="379">
        <v>4607091384826</v>
      </c>
      <c r="E325" s="379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1"/>
      <c r="O325" s="381"/>
      <c r="P325" s="381"/>
      <c r="Q325" s="382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7"/>
      <c r="M326" s="383" t="s">
        <v>43</v>
      </c>
      <c r="N326" s="384"/>
      <c r="O326" s="384"/>
      <c r="P326" s="384"/>
      <c r="Q326" s="384"/>
      <c r="R326" s="384"/>
      <c r="S326" s="385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52" x14ac:dyDescent="0.2">
      <c r="A327" s="386"/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7"/>
      <c r="M327" s="383" t="s">
        <v>43</v>
      </c>
      <c r="N327" s="384"/>
      <c r="O327" s="384"/>
      <c r="P327" s="384"/>
      <c r="Q327" s="384"/>
      <c r="R327" s="384"/>
      <c r="S327" s="385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52" ht="14.25" customHeight="1" x14ac:dyDescent="0.25">
      <c r="A328" s="378" t="s">
        <v>79</v>
      </c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8"/>
      <c r="M328" s="378"/>
      <c r="N328" s="378"/>
      <c r="O328" s="378"/>
      <c r="P328" s="378"/>
      <c r="Q328" s="378"/>
      <c r="R328" s="378"/>
      <c r="S328" s="378"/>
      <c r="T328" s="378"/>
      <c r="U328" s="378"/>
      <c r="V328" s="378"/>
      <c r="W328" s="378"/>
      <c r="X328" s="67"/>
      <c r="Y328" s="67"/>
    </row>
    <row r="329" spans="1:52" ht="27" customHeight="1" x14ac:dyDescent="0.25">
      <c r="A329" s="64" t="s">
        <v>473</v>
      </c>
      <c r="B329" s="64" t="s">
        <v>474</v>
      </c>
      <c r="C329" s="37">
        <v>4301051303</v>
      </c>
      <c r="D329" s="379">
        <v>4607091384246</v>
      </c>
      <c r="E329" s="379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1"/>
      <c r="O329" s="381"/>
      <c r="P329" s="381"/>
      <c r="Q329" s="382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475</v>
      </c>
      <c r="B330" s="64" t="s">
        <v>476</v>
      </c>
      <c r="C330" s="37">
        <v>4301051445</v>
      </c>
      <c r="D330" s="379">
        <v>4680115881976</v>
      </c>
      <c r="E330" s="379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1"/>
      <c r="O330" s="381"/>
      <c r="P330" s="381"/>
      <c r="Q330" s="382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ht="27" customHeight="1" x14ac:dyDescent="0.25">
      <c r="A331" s="64" t="s">
        <v>477</v>
      </c>
      <c r="B331" s="64" t="s">
        <v>478</v>
      </c>
      <c r="C331" s="37">
        <v>4301051297</v>
      </c>
      <c r="D331" s="379">
        <v>4607091384253</v>
      </c>
      <c r="E331" s="379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1"/>
      <c r="O331" s="381"/>
      <c r="P331" s="381"/>
      <c r="Q331" s="382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71"/>
      <c r="AZ331" s="250" t="s">
        <v>65</v>
      </c>
    </row>
    <row r="332" spans="1:52" ht="27" customHeight="1" x14ac:dyDescent="0.25">
      <c r="A332" s="64" t="s">
        <v>479</v>
      </c>
      <c r="B332" s="64" t="s">
        <v>480</v>
      </c>
      <c r="C332" s="37">
        <v>4301051444</v>
      </c>
      <c r="D332" s="379">
        <v>4680115881969</v>
      </c>
      <c r="E332" s="379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1"/>
      <c r="O332" s="381"/>
      <c r="P332" s="381"/>
      <c r="Q332" s="382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71"/>
      <c r="AZ332" s="251" t="s">
        <v>65</v>
      </c>
    </row>
    <row r="333" spans="1:52" x14ac:dyDescent="0.2">
      <c r="A333" s="386"/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7"/>
      <c r="M333" s="383" t="s">
        <v>43</v>
      </c>
      <c r="N333" s="384"/>
      <c r="O333" s="384"/>
      <c r="P333" s="384"/>
      <c r="Q333" s="384"/>
      <c r="R333" s="384"/>
      <c r="S333" s="385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52" x14ac:dyDescent="0.2">
      <c r="A334" s="386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7"/>
      <c r="M334" s="383" t="s">
        <v>43</v>
      </c>
      <c r="N334" s="384"/>
      <c r="O334" s="384"/>
      <c r="P334" s="384"/>
      <c r="Q334" s="384"/>
      <c r="R334" s="384"/>
      <c r="S334" s="385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52" ht="14.25" customHeight="1" x14ac:dyDescent="0.25">
      <c r="A335" s="378" t="s">
        <v>224</v>
      </c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8"/>
      <c r="M335" s="378"/>
      <c r="N335" s="378"/>
      <c r="O335" s="378"/>
      <c r="P335" s="378"/>
      <c r="Q335" s="378"/>
      <c r="R335" s="378"/>
      <c r="S335" s="378"/>
      <c r="T335" s="378"/>
      <c r="U335" s="378"/>
      <c r="V335" s="378"/>
      <c r="W335" s="378"/>
      <c r="X335" s="67"/>
      <c r="Y335" s="67"/>
    </row>
    <row r="336" spans="1:52" ht="27" customHeight="1" x14ac:dyDescent="0.25">
      <c r="A336" s="64" t="s">
        <v>481</v>
      </c>
      <c r="B336" s="64" t="s">
        <v>482</v>
      </c>
      <c r="C336" s="37">
        <v>4301060322</v>
      </c>
      <c r="D336" s="379">
        <v>4607091389357</v>
      </c>
      <c r="E336" s="379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1"/>
      <c r="O336" s="381"/>
      <c r="P336" s="381"/>
      <c r="Q336" s="382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71"/>
      <c r="AZ336" s="252" t="s">
        <v>65</v>
      </c>
    </row>
    <row r="337" spans="1:52" x14ac:dyDescent="0.2">
      <c r="A337" s="386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7"/>
      <c r="M337" s="383" t="s">
        <v>43</v>
      </c>
      <c r="N337" s="384"/>
      <c r="O337" s="384"/>
      <c r="P337" s="384"/>
      <c r="Q337" s="384"/>
      <c r="R337" s="384"/>
      <c r="S337" s="385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52" x14ac:dyDescent="0.2">
      <c r="A338" s="386"/>
      <c r="B338" s="386"/>
      <c r="C338" s="386"/>
      <c r="D338" s="386"/>
      <c r="E338" s="386"/>
      <c r="F338" s="386"/>
      <c r="G338" s="386"/>
      <c r="H338" s="386"/>
      <c r="I338" s="386"/>
      <c r="J338" s="386"/>
      <c r="K338" s="386"/>
      <c r="L338" s="387"/>
      <c r="M338" s="383" t="s">
        <v>43</v>
      </c>
      <c r="N338" s="384"/>
      <c r="O338" s="384"/>
      <c r="P338" s="384"/>
      <c r="Q338" s="384"/>
      <c r="R338" s="384"/>
      <c r="S338" s="385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52" ht="27.75" customHeight="1" x14ac:dyDescent="0.2">
      <c r="A339" s="376" t="s">
        <v>483</v>
      </c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6"/>
      <c r="O339" s="376"/>
      <c r="P339" s="376"/>
      <c r="Q339" s="376"/>
      <c r="R339" s="376"/>
      <c r="S339" s="376"/>
      <c r="T339" s="376"/>
      <c r="U339" s="376"/>
      <c r="V339" s="376"/>
      <c r="W339" s="376"/>
      <c r="X339" s="55"/>
      <c r="Y339" s="55"/>
    </row>
    <row r="340" spans="1:52" ht="16.5" customHeight="1" x14ac:dyDescent="0.25">
      <c r="A340" s="377" t="s">
        <v>484</v>
      </c>
      <c r="B340" s="377"/>
      <c r="C340" s="377"/>
      <c r="D340" s="377"/>
      <c r="E340" s="377"/>
      <c r="F340" s="377"/>
      <c r="G340" s="377"/>
      <c r="H340" s="377"/>
      <c r="I340" s="377"/>
      <c r="J340" s="377"/>
      <c r="K340" s="377"/>
      <c r="L340" s="377"/>
      <c r="M340" s="377"/>
      <c r="N340" s="377"/>
      <c r="O340" s="377"/>
      <c r="P340" s="377"/>
      <c r="Q340" s="377"/>
      <c r="R340" s="377"/>
      <c r="S340" s="377"/>
      <c r="T340" s="377"/>
      <c r="U340" s="377"/>
      <c r="V340" s="377"/>
      <c r="W340" s="377"/>
      <c r="X340" s="66"/>
      <c r="Y340" s="66"/>
    </row>
    <row r="341" spans="1:52" ht="14.25" customHeight="1" x14ac:dyDescent="0.25">
      <c r="A341" s="378" t="s">
        <v>113</v>
      </c>
      <c r="B341" s="378"/>
      <c r="C341" s="378"/>
      <c r="D341" s="378"/>
      <c r="E341" s="378"/>
      <c r="F341" s="378"/>
      <c r="G341" s="378"/>
      <c r="H341" s="378"/>
      <c r="I341" s="378"/>
      <c r="J341" s="378"/>
      <c r="K341" s="378"/>
      <c r="L341" s="378"/>
      <c r="M341" s="378"/>
      <c r="N341" s="378"/>
      <c r="O341" s="378"/>
      <c r="P341" s="378"/>
      <c r="Q341" s="378"/>
      <c r="R341" s="378"/>
      <c r="S341" s="378"/>
      <c r="T341" s="378"/>
      <c r="U341" s="378"/>
      <c r="V341" s="378"/>
      <c r="W341" s="378"/>
      <c r="X341" s="67"/>
      <c r="Y341" s="67"/>
    </row>
    <row r="342" spans="1:52" ht="27" customHeight="1" x14ac:dyDescent="0.25">
      <c r="A342" s="64" t="s">
        <v>485</v>
      </c>
      <c r="B342" s="64" t="s">
        <v>486</v>
      </c>
      <c r="C342" s="37">
        <v>4301011428</v>
      </c>
      <c r="D342" s="379">
        <v>4607091389708</v>
      </c>
      <c r="E342" s="379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109</v>
      </c>
      <c r="L342" s="38">
        <v>50</v>
      </c>
      <c r="M342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1"/>
      <c r="O342" s="381"/>
      <c r="P342" s="381"/>
      <c r="Q342" s="382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487</v>
      </c>
      <c r="B343" s="64" t="s">
        <v>488</v>
      </c>
      <c r="C343" s="37">
        <v>4301011427</v>
      </c>
      <c r="D343" s="379">
        <v>4607091389692</v>
      </c>
      <c r="E343" s="379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109</v>
      </c>
      <c r="L343" s="38">
        <v>50</v>
      </c>
      <c r="M343" s="56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1"/>
      <c r="O343" s="381"/>
      <c r="P343" s="381"/>
      <c r="Q343" s="382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x14ac:dyDescent="0.2">
      <c r="A344" s="386"/>
      <c r="B344" s="386"/>
      <c r="C344" s="386"/>
      <c r="D344" s="386"/>
      <c r="E344" s="386"/>
      <c r="F344" s="386"/>
      <c r="G344" s="386"/>
      <c r="H344" s="386"/>
      <c r="I344" s="386"/>
      <c r="J344" s="386"/>
      <c r="K344" s="386"/>
      <c r="L344" s="387"/>
      <c r="M344" s="383" t="s">
        <v>43</v>
      </c>
      <c r="N344" s="384"/>
      <c r="O344" s="384"/>
      <c r="P344" s="384"/>
      <c r="Q344" s="384"/>
      <c r="R344" s="384"/>
      <c r="S344" s="385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52" x14ac:dyDescent="0.2">
      <c r="A345" s="38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7"/>
      <c r="M345" s="383" t="s">
        <v>43</v>
      </c>
      <c r="N345" s="384"/>
      <c r="O345" s="384"/>
      <c r="P345" s="384"/>
      <c r="Q345" s="384"/>
      <c r="R345" s="384"/>
      <c r="S345" s="385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52" ht="14.25" customHeight="1" x14ac:dyDescent="0.25">
      <c r="A346" s="378" t="s">
        <v>75</v>
      </c>
      <c r="B346" s="378"/>
      <c r="C346" s="378"/>
      <c r="D346" s="378"/>
      <c r="E346" s="378"/>
      <c r="F346" s="378"/>
      <c r="G346" s="378"/>
      <c r="H346" s="378"/>
      <c r="I346" s="378"/>
      <c r="J346" s="378"/>
      <c r="K346" s="378"/>
      <c r="L346" s="378"/>
      <c r="M346" s="378"/>
      <c r="N346" s="378"/>
      <c r="O346" s="378"/>
      <c r="P346" s="378"/>
      <c r="Q346" s="378"/>
      <c r="R346" s="378"/>
      <c r="S346" s="378"/>
      <c r="T346" s="378"/>
      <c r="U346" s="378"/>
      <c r="V346" s="378"/>
      <c r="W346" s="378"/>
      <c r="X346" s="67"/>
      <c r="Y346" s="67"/>
    </row>
    <row r="347" spans="1:52" ht="27" customHeight="1" x14ac:dyDescent="0.25">
      <c r="A347" s="64" t="s">
        <v>489</v>
      </c>
      <c r="B347" s="64" t="s">
        <v>490</v>
      </c>
      <c r="C347" s="37">
        <v>4301031177</v>
      </c>
      <c r="D347" s="379">
        <v>4607091389753</v>
      </c>
      <c r="E347" s="379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5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1"/>
      <c r="O347" s="381"/>
      <c r="P347" s="381"/>
      <c r="Q347" s="382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4301031174</v>
      </c>
      <c r="D348" s="379">
        <v>4607091389760</v>
      </c>
      <c r="E348" s="379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9" t="s">
        <v>78</v>
      </c>
      <c r="L348" s="38">
        <v>45</v>
      </c>
      <c r="M348" s="5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1"/>
      <c r="O348" s="381"/>
      <c r="P348" s="381"/>
      <c r="Q348" s="382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4301031175</v>
      </c>
      <c r="D349" s="379">
        <v>4607091389746</v>
      </c>
      <c r="E349" s="379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1"/>
      <c r="O349" s="381"/>
      <c r="P349" s="381"/>
      <c r="Q349" s="382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495</v>
      </c>
      <c r="B350" s="64" t="s">
        <v>496</v>
      </c>
      <c r="C350" s="37">
        <v>4301031236</v>
      </c>
      <c r="D350" s="379">
        <v>4680115882928</v>
      </c>
      <c r="E350" s="379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9" t="s">
        <v>78</v>
      </c>
      <c r="L350" s="38">
        <v>35</v>
      </c>
      <c r="M350" s="57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1"/>
      <c r="O350" s="381"/>
      <c r="P350" s="381"/>
      <c r="Q350" s="382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497</v>
      </c>
      <c r="B351" s="64" t="s">
        <v>498</v>
      </c>
      <c r="C351" s="37">
        <v>4301031257</v>
      </c>
      <c r="D351" s="379">
        <v>4680115883147</v>
      </c>
      <c r="E351" s="379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1"/>
      <c r="O351" s="381"/>
      <c r="P351" s="381"/>
      <c r="Q351" s="382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ref="W351:W359" si="16">IFERROR(IF(V351=0,"",ROUNDUP(V351/H351,0)*0.00502),"")</f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499</v>
      </c>
      <c r="B352" s="64" t="s">
        <v>500</v>
      </c>
      <c r="C352" s="37">
        <v>4301031178</v>
      </c>
      <c r="D352" s="379">
        <v>4607091384338</v>
      </c>
      <c r="E352" s="379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1"/>
      <c r="O352" s="381"/>
      <c r="P352" s="381"/>
      <c r="Q352" s="382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37.5" customHeight="1" x14ac:dyDescent="0.25">
      <c r="A353" s="64" t="s">
        <v>501</v>
      </c>
      <c r="B353" s="64" t="s">
        <v>502</v>
      </c>
      <c r="C353" s="37">
        <v>4301031254</v>
      </c>
      <c r="D353" s="379">
        <v>4680115883154</v>
      </c>
      <c r="E353" s="379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7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1"/>
      <c r="O353" s="381"/>
      <c r="P353" s="381"/>
      <c r="Q353" s="382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37.5" customHeight="1" x14ac:dyDescent="0.25">
      <c r="A354" s="64" t="s">
        <v>503</v>
      </c>
      <c r="B354" s="64" t="s">
        <v>504</v>
      </c>
      <c r="C354" s="37">
        <v>4301031171</v>
      </c>
      <c r="D354" s="379">
        <v>4607091389524</v>
      </c>
      <c r="E354" s="379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1"/>
      <c r="O354" s="381"/>
      <c r="P354" s="381"/>
      <c r="Q354" s="382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505</v>
      </c>
      <c r="B355" s="64" t="s">
        <v>506</v>
      </c>
      <c r="C355" s="37">
        <v>4301031258</v>
      </c>
      <c r="D355" s="379">
        <v>4680115883161</v>
      </c>
      <c r="E355" s="379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1"/>
      <c r="O355" s="381"/>
      <c r="P355" s="381"/>
      <c r="Q355" s="382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507</v>
      </c>
      <c r="B356" s="64" t="s">
        <v>508</v>
      </c>
      <c r="C356" s="37">
        <v>4301031170</v>
      </c>
      <c r="D356" s="379">
        <v>4607091384345</v>
      </c>
      <c r="E356" s="379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5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1"/>
      <c r="O356" s="381"/>
      <c r="P356" s="381"/>
      <c r="Q356" s="382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509</v>
      </c>
      <c r="B357" s="64" t="s">
        <v>510</v>
      </c>
      <c r="C357" s="37">
        <v>4301031256</v>
      </c>
      <c r="D357" s="379">
        <v>4680115883178</v>
      </c>
      <c r="E357" s="379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5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1"/>
      <c r="O357" s="381"/>
      <c r="P357" s="381"/>
      <c r="Q357" s="382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511</v>
      </c>
      <c r="B358" s="64" t="s">
        <v>512</v>
      </c>
      <c r="C358" s="37">
        <v>4301031172</v>
      </c>
      <c r="D358" s="379">
        <v>4607091389531</v>
      </c>
      <c r="E358" s="379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5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1"/>
      <c r="O358" s="381"/>
      <c r="P358" s="381"/>
      <c r="Q358" s="382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513</v>
      </c>
      <c r="B359" s="64" t="s">
        <v>514</v>
      </c>
      <c r="C359" s="37">
        <v>4301031255</v>
      </c>
      <c r="D359" s="379">
        <v>4680115883185</v>
      </c>
      <c r="E359" s="379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581" t="s">
        <v>515</v>
      </c>
      <c r="N359" s="381"/>
      <c r="O359" s="381"/>
      <c r="P359" s="381"/>
      <c r="Q359" s="382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86"/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7"/>
      <c r="M360" s="383" t="s">
        <v>43</v>
      </c>
      <c r="N360" s="384"/>
      <c r="O360" s="384"/>
      <c r="P360" s="384"/>
      <c r="Q360" s="384"/>
      <c r="R360" s="384"/>
      <c r="S360" s="38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86"/>
      <c r="B361" s="386"/>
      <c r="C361" s="386"/>
      <c r="D361" s="386"/>
      <c r="E361" s="386"/>
      <c r="F361" s="386"/>
      <c r="G361" s="386"/>
      <c r="H361" s="386"/>
      <c r="I361" s="386"/>
      <c r="J361" s="386"/>
      <c r="K361" s="386"/>
      <c r="L361" s="387"/>
      <c r="M361" s="383" t="s">
        <v>43</v>
      </c>
      <c r="N361" s="384"/>
      <c r="O361" s="384"/>
      <c r="P361" s="384"/>
      <c r="Q361" s="384"/>
      <c r="R361" s="384"/>
      <c r="S361" s="385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52" ht="14.25" customHeight="1" x14ac:dyDescent="0.25">
      <c r="A362" s="378" t="s">
        <v>79</v>
      </c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8"/>
      <c r="M362" s="378"/>
      <c r="N362" s="378"/>
      <c r="O362" s="378"/>
      <c r="P362" s="378"/>
      <c r="Q362" s="378"/>
      <c r="R362" s="378"/>
      <c r="S362" s="378"/>
      <c r="T362" s="378"/>
      <c r="U362" s="378"/>
      <c r="V362" s="378"/>
      <c r="W362" s="378"/>
      <c r="X362" s="67"/>
      <c r="Y362" s="67"/>
    </row>
    <row r="363" spans="1:52" ht="27" customHeight="1" x14ac:dyDescent="0.25">
      <c r="A363" s="64" t="s">
        <v>516</v>
      </c>
      <c r="B363" s="64" t="s">
        <v>517</v>
      </c>
      <c r="C363" s="37">
        <v>4301051258</v>
      </c>
      <c r="D363" s="379">
        <v>4607091389685</v>
      </c>
      <c r="E363" s="379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138</v>
      </c>
      <c r="L363" s="38">
        <v>45</v>
      </c>
      <c r="M363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1"/>
      <c r="O363" s="381"/>
      <c r="P363" s="381"/>
      <c r="Q363" s="382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518</v>
      </c>
      <c r="B364" s="64" t="s">
        <v>519</v>
      </c>
      <c r="C364" s="37">
        <v>4301051431</v>
      </c>
      <c r="D364" s="379">
        <v>4607091389654</v>
      </c>
      <c r="E364" s="379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138</v>
      </c>
      <c r="L364" s="38">
        <v>45</v>
      </c>
      <c r="M364" s="5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1"/>
      <c r="O364" s="381"/>
      <c r="P364" s="381"/>
      <c r="Q364" s="382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ht="27" customHeight="1" x14ac:dyDescent="0.25">
      <c r="A365" s="64" t="s">
        <v>520</v>
      </c>
      <c r="B365" s="64" t="s">
        <v>521</v>
      </c>
      <c r="C365" s="37">
        <v>4301051284</v>
      </c>
      <c r="D365" s="379">
        <v>4607091384352</v>
      </c>
      <c r="E365" s="379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138</v>
      </c>
      <c r="L365" s="38">
        <v>45</v>
      </c>
      <c r="M365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1"/>
      <c r="O365" s="381"/>
      <c r="P365" s="381"/>
      <c r="Q365" s="382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71"/>
      <c r="AZ365" s="270" t="s">
        <v>65</v>
      </c>
    </row>
    <row r="366" spans="1:52" ht="27" customHeight="1" x14ac:dyDescent="0.25">
      <c r="A366" s="64" t="s">
        <v>522</v>
      </c>
      <c r="B366" s="64" t="s">
        <v>523</v>
      </c>
      <c r="C366" s="37">
        <v>4301051257</v>
      </c>
      <c r="D366" s="379">
        <v>4607091389661</v>
      </c>
      <c r="E366" s="379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138</v>
      </c>
      <c r="L366" s="38">
        <v>45</v>
      </c>
      <c r="M366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1"/>
      <c r="O366" s="381"/>
      <c r="P366" s="381"/>
      <c r="Q366" s="382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71"/>
      <c r="AZ366" s="271" t="s">
        <v>65</v>
      </c>
    </row>
    <row r="367" spans="1:52" x14ac:dyDescent="0.2">
      <c r="A367" s="386"/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7"/>
      <c r="M367" s="383" t="s">
        <v>43</v>
      </c>
      <c r="N367" s="384"/>
      <c r="O367" s="384"/>
      <c r="P367" s="384"/>
      <c r="Q367" s="384"/>
      <c r="R367" s="384"/>
      <c r="S367" s="385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52" x14ac:dyDescent="0.2">
      <c r="A368" s="38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7"/>
      <c r="M368" s="383" t="s">
        <v>43</v>
      </c>
      <c r="N368" s="384"/>
      <c r="O368" s="384"/>
      <c r="P368" s="384"/>
      <c r="Q368" s="384"/>
      <c r="R368" s="384"/>
      <c r="S368" s="385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52" ht="14.25" customHeight="1" x14ac:dyDescent="0.25">
      <c r="A369" s="378" t="s">
        <v>224</v>
      </c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8"/>
      <c r="M369" s="378"/>
      <c r="N369" s="378"/>
      <c r="O369" s="378"/>
      <c r="P369" s="378"/>
      <c r="Q369" s="378"/>
      <c r="R369" s="378"/>
      <c r="S369" s="378"/>
      <c r="T369" s="378"/>
      <c r="U369" s="378"/>
      <c r="V369" s="378"/>
      <c r="W369" s="378"/>
      <c r="X369" s="67"/>
      <c r="Y369" s="67"/>
    </row>
    <row r="370" spans="1:52" ht="27" customHeight="1" x14ac:dyDescent="0.25">
      <c r="A370" s="64" t="s">
        <v>524</v>
      </c>
      <c r="B370" s="64" t="s">
        <v>525</v>
      </c>
      <c r="C370" s="37">
        <v>4301060352</v>
      </c>
      <c r="D370" s="379">
        <v>4680115881648</v>
      </c>
      <c r="E370" s="379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1"/>
      <c r="O370" s="381"/>
      <c r="P370" s="381"/>
      <c r="Q370" s="382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71"/>
      <c r="AZ370" s="272" t="s">
        <v>65</v>
      </c>
    </row>
    <row r="371" spans="1:52" x14ac:dyDescent="0.2">
      <c r="A371" s="386"/>
      <c r="B371" s="386"/>
      <c r="C371" s="386"/>
      <c r="D371" s="386"/>
      <c r="E371" s="386"/>
      <c r="F371" s="386"/>
      <c r="G371" s="386"/>
      <c r="H371" s="386"/>
      <c r="I371" s="386"/>
      <c r="J371" s="386"/>
      <c r="K371" s="386"/>
      <c r="L371" s="387"/>
      <c r="M371" s="383" t="s">
        <v>43</v>
      </c>
      <c r="N371" s="384"/>
      <c r="O371" s="384"/>
      <c r="P371" s="384"/>
      <c r="Q371" s="384"/>
      <c r="R371" s="384"/>
      <c r="S371" s="38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52" x14ac:dyDescent="0.2">
      <c r="A372" s="386"/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7"/>
      <c r="M372" s="383" t="s">
        <v>43</v>
      </c>
      <c r="N372" s="384"/>
      <c r="O372" s="384"/>
      <c r="P372" s="384"/>
      <c r="Q372" s="384"/>
      <c r="R372" s="384"/>
      <c r="S372" s="38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52" ht="14.25" customHeight="1" x14ac:dyDescent="0.25">
      <c r="A373" s="378" t="s">
        <v>92</v>
      </c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8"/>
      <c r="M373" s="378"/>
      <c r="N373" s="378"/>
      <c r="O373" s="378"/>
      <c r="P373" s="378"/>
      <c r="Q373" s="378"/>
      <c r="R373" s="378"/>
      <c r="S373" s="378"/>
      <c r="T373" s="378"/>
      <c r="U373" s="378"/>
      <c r="V373" s="378"/>
      <c r="W373" s="378"/>
      <c r="X373" s="67"/>
      <c r="Y373" s="67"/>
    </row>
    <row r="374" spans="1:52" ht="27" customHeight="1" x14ac:dyDescent="0.25">
      <c r="A374" s="64" t="s">
        <v>526</v>
      </c>
      <c r="B374" s="64" t="s">
        <v>527</v>
      </c>
      <c r="C374" s="37">
        <v>4301032042</v>
      </c>
      <c r="D374" s="379">
        <v>4680115883017</v>
      </c>
      <c r="E374" s="379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528</v>
      </c>
      <c r="L374" s="38">
        <v>60</v>
      </c>
      <c r="M374" s="58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1"/>
      <c r="O374" s="381"/>
      <c r="P374" s="381"/>
      <c r="Q374" s="382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ht="27" customHeight="1" x14ac:dyDescent="0.25">
      <c r="A375" s="64" t="s">
        <v>529</v>
      </c>
      <c r="B375" s="64" t="s">
        <v>530</v>
      </c>
      <c r="C375" s="37">
        <v>4301032043</v>
      </c>
      <c r="D375" s="379">
        <v>4680115883031</v>
      </c>
      <c r="E375" s="379"/>
      <c r="F375" s="63">
        <v>0.03</v>
      </c>
      <c r="G375" s="38">
        <v>20</v>
      </c>
      <c r="H375" s="63">
        <v>0.6</v>
      </c>
      <c r="I375" s="63">
        <v>0.9</v>
      </c>
      <c r="J375" s="38">
        <v>350</v>
      </c>
      <c r="K375" s="39" t="s">
        <v>528</v>
      </c>
      <c r="L375" s="38">
        <v>60</v>
      </c>
      <c r="M375" s="58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1"/>
      <c r="O375" s="381"/>
      <c r="P375" s="381"/>
      <c r="Q375" s="382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71"/>
      <c r="AZ375" s="274" t="s">
        <v>65</v>
      </c>
    </row>
    <row r="376" spans="1:52" ht="27" customHeight="1" x14ac:dyDescent="0.25">
      <c r="A376" s="64" t="s">
        <v>531</v>
      </c>
      <c r="B376" s="64" t="s">
        <v>532</v>
      </c>
      <c r="C376" s="37">
        <v>4301032041</v>
      </c>
      <c r="D376" s="379">
        <v>4680115883024</v>
      </c>
      <c r="E376" s="379"/>
      <c r="F376" s="63">
        <v>0.03</v>
      </c>
      <c r="G376" s="38">
        <v>20</v>
      </c>
      <c r="H376" s="63">
        <v>0.6</v>
      </c>
      <c r="I376" s="63">
        <v>0.9</v>
      </c>
      <c r="J376" s="38">
        <v>350</v>
      </c>
      <c r="K376" s="39" t="s">
        <v>528</v>
      </c>
      <c r="L376" s="38">
        <v>60</v>
      </c>
      <c r="M376" s="58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1"/>
      <c r="O376" s="381"/>
      <c r="P376" s="381"/>
      <c r="Q376" s="382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71"/>
      <c r="AZ376" s="275" t="s">
        <v>65</v>
      </c>
    </row>
    <row r="377" spans="1:52" x14ac:dyDescent="0.2">
      <c r="A377" s="386"/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7"/>
      <c r="M377" s="383" t="s">
        <v>43</v>
      </c>
      <c r="N377" s="384"/>
      <c r="O377" s="384"/>
      <c r="P377" s="384"/>
      <c r="Q377" s="384"/>
      <c r="R377" s="384"/>
      <c r="S377" s="38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52" x14ac:dyDescent="0.2">
      <c r="A378" s="386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7"/>
      <c r="M378" s="383" t="s">
        <v>43</v>
      </c>
      <c r="N378" s="384"/>
      <c r="O378" s="384"/>
      <c r="P378" s="384"/>
      <c r="Q378" s="384"/>
      <c r="R378" s="384"/>
      <c r="S378" s="38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52" ht="14.25" customHeight="1" x14ac:dyDescent="0.25">
      <c r="A379" s="378" t="s">
        <v>101</v>
      </c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8"/>
      <c r="M379" s="378"/>
      <c r="N379" s="378"/>
      <c r="O379" s="378"/>
      <c r="P379" s="378"/>
      <c r="Q379" s="378"/>
      <c r="R379" s="378"/>
      <c r="S379" s="378"/>
      <c r="T379" s="378"/>
      <c r="U379" s="378"/>
      <c r="V379" s="378"/>
      <c r="W379" s="378"/>
      <c r="X379" s="67"/>
      <c r="Y379" s="67"/>
    </row>
    <row r="380" spans="1:52" ht="27" customHeight="1" x14ac:dyDescent="0.25">
      <c r="A380" s="64" t="s">
        <v>533</v>
      </c>
      <c r="B380" s="64" t="s">
        <v>534</v>
      </c>
      <c r="C380" s="37">
        <v>4301170009</v>
      </c>
      <c r="D380" s="379">
        <v>4680115882997</v>
      </c>
      <c r="E380" s="379"/>
      <c r="F380" s="63">
        <v>0.13</v>
      </c>
      <c r="G380" s="38">
        <v>10</v>
      </c>
      <c r="H380" s="63">
        <v>1.3</v>
      </c>
      <c r="I380" s="63">
        <v>1.46</v>
      </c>
      <c r="J380" s="38">
        <v>200</v>
      </c>
      <c r="K380" s="39" t="s">
        <v>528</v>
      </c>
      <c r="L380" s="38">
        <v>150</v>
      </c>
      <c r="M380" s="590" t="s">
        <v>535</v>
      </c>
      <c r="N380" s="381"/>
      <c r="O380" s="381"/>
      <c r="P380" s="381"/>
      <c r="Q380" s="382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IFERROR(IF(V380=0,"",ROUNDUP(V380/H380,0)*0.00673),"")</f>
        <v/>
      </c>
      <c r="X380" s="69" t="s">
        <v>48</v>
      </c>
      <c r="Y380" s="70" t="s">
        <v>48</v>
      </c>
      <c r="AC380" s="71"/>
      <c r="AZ380" s="276" t="s">
        <v>65</v>
      </c>
    </row>
    <row r="381" spans="1:52" x14ac:dyDescent="0.2">
      <c r="A381" s="386"/>
      <c r="B381" s="386"/>
      <c r="C381" s="386"/>
      <c r="D381" s="386"/>
      <c r="E381" s="386"/>
      <c r="F381" s="386"/>
      <c r="G381" s="386"/>
      <c r="H381" s="386"/>
      <c r="I381" s="386"/>
      <c r="J381" s="386"/>
      <c r="K381" s="386"/>
      <c r="L381" s="387"/>
      <c r="M381" s="383" t="s">
        <v>43</v>
      </c>
      <c r="N381" s="384"/>
      <c r="O381" s="384"/>
      <c r="P381" s="384"/>
      <c r="Q381" s="384"/>
      <c r="R381" s="384"/>
      <c r="S381" s="385"/>
      <c r="T381" s="43" t="s">
        <v>42</v>
      </c>
      <c r="U381" s="44">
        <f>IFERROR(U380/H380,"0")</f>
        <v>0</v>
      </c>
      <c r="V381" s="44">
        <f>IFERROR(V380/H380,"0")</f>
        <v>0</v>
      </c>
      <c r="W381" s="44">
        <f>IFERROR(IF(W380="",0,W380),"0")</f>
        <v>0</v>
      </c>
      <c r="X381" s="68"/>
      <c r="Y381" s="68"/>
    </row>
    <row r="382" spans="1:52" x14ac:dyDescent="0.2">
      <c r="A382" s="386"/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7"/>
      <c r="M382" s="383" t="s">
        <v>43</v>
      </c>
      <c r="N382" s="384"/>
      <c r="O382" s="384"/>
      <c r="P382" s="384"/>
      <c r="Q382" s="384"/>
      <c r="R382" s="384"/>
      <c r="S382" s="385"/>
      <c r="T382" s="43" t="s">
        <v>0</v>
      </c>
      <c r="U382" s="44">
        <f>IFERROR(SUM(U380:U380),"0")</f>
        <v>0</v>
      </c>
      <c r="V382" s="44">
        <f>IFERROR(SUM(V380:V380),"0")</f>
        <v>0</v>
      </c>
      <c r="W382" s="43"/>
      <c r="X382" s="68"/>
      <c r="Y382" s="68"/>
    </row>
    <row r="383" spans="1:52" ht="16.5" customHeight="1" x14ac:dyDescent="0.25">
      <c r="A383" s="377" t="s">
        <v>536</v>
      </c>
      <c r="B383" s="377"/>
      <c r="C383" s="377"/>
      <c r="D383" s="377"/>
      <c r="E383" s="377"/>
      <c r="F383" s="377"/>
      <c r="G383" s="377"/>
      <c r="H383" s="377"/>
      <c r="I383" s="377"/>
      <c r="J383" s="377"/>
      <c r="K383" s="377"/>
      <c r="L383" s="377"/>
      <c r="M383" s="377"/>
      <c r="N383" s="377"/>
      <c r="O383" s="377"/>
      <c r="P383" s="377"/>
      <c r="Q383" s="377"/>
      <c r="R383" s="377"/>
      <c r="S383" s="377"/>
      <c r="T383" s="377"/>
      <c r="U383" s="377"/>
      <c r="V383" s="377"/>
      <c r="W383" s="377"/>
      <c r="X383" s="66"/>
      <c r="Y383" s="66"/>
    </row>
    <row r="384" spans="1:52" ht="14.25" customHeight="1" x14ac:dyDescent="0.25">
      <c r="A384" s="378" t="s">
        <v>106</v>
      </c>
      <c r="B384" s="378"/>
      <c r="C384" s="378"/>
      <c r="D384" s="378"/>
      <c r="E384" s="378"/>
      <c r="F384" s="378"/>
      <c r="G384" s="378"/>
      <c r="H384" s="378"/>
      <c r="I384" s="378"/>
      <c r="J384" s="378"/>
      <c r="K384" s="378"/>
      <c r="L384" s="378"/>
      <c r="M384" s="378"/>
      <c r="N384" s="378"/>
      <c r="O384" s="378"/>
      <c r="P384" s="378"/>
      <c r="Q384" s="378"/>
      <c r="R384" s="378"/>
      <c r="S384" s="378"/>
      <c r="T384" s="378"/>
      <c r="U384" s="378"/>
      <c r="V384" s="378"/>
      <c r="W384" s="378"/>
      <c r="X384" s="67"/>
      <c r="Y384" s="67"/>
    </row>
    <row r="385" spans="1:52" ht="27" customHeight="1" x14ac:dyDescent="0.25">
      <c r="A385" s="64" t="s">
        <v>537</v>
      </c>
      <c r="B385" s="64" t="s">
        <v>538</v>
      </c>
      <c r="C385" s="37">
        <v>4301020196</v>
      </c>
      <c r="D385" s="379">
        <v>4607091389388</v>
      </c>
      <c r="E385" s="379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9" t="s">
        <v>138</v>
      </c>
      <c r="L385" s="38">
        <v>35</v>
      </c>
      <c r="M385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1"/>
      <c r="O385" s="381"/>
      <c r="P385" s="381"/>
      <c r="Q385" s="382"/>
      <c r="R385" s="40" t="s">
        <v>48</v>
      </c>
      <c r="S385" s="40" t="s">
        <v>48</v>
      </c>
      <c r="T385" s="41" t="s">
        <v>0</v>
      </c>
      <c r="U385" s="59">
        <v>0</v>
      </c>
      <c r="V385" s="56">
        <f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539</v>
      </c>
      <c r="B386" s="64" t="s">
        <v>540</v>
      </c>
      <c r="C386" s="37">
        <v>4301020185</v>
      </c>
      <c r="D386" s="379">
        <v>4607091389364</v>
      </c>
      <c r="E386" s="379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9" t="s">
        <v>138</v>
      </c>
      <c r="L386" s="38">
        <v>35</v>
      </c>
      <c r="M386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1"/>
      <c r="O386" s="381"/>
      <c r="P386" s="381"/>
      <c r="Q386" s="382"/>
      <c r="R386" s="40" t="s">
        <v>48</v>
      </c>
      <c r="S386" s="40" t="s">
        <v>48</v>
      </c>
      <c r="T386" s="41" t="s">
        <v>0</v>
      </c>
      <c r="U386" s="59">
        <v>0</v>
      </c>
      <c r="V386" s="56">
        <f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7"/>
      <c r="M387" s="383" t="s">
        <v>43</v>
      </c>
      <c r="N387" s="384"/>
      <c r="O387" s="384"/>
      <c r="P387" s="384"/>
      <c r="Q387" s="384"/>
      <c r="R387" s="384"/>
      <c r="S387" s="385"/>
      <c r="T387" s="43" t="s">
        <v>42</v>
      </c>
      <c r="U387" s="44">
        <f>IFERROR(U385/H385,"0")+IFERROR(U386/H386,"0")</f>
        <v>0</v>
      </c>
      <c r="V387" s="44">
        <f>IFERROR(V385/H385,"0")+IFERROR(V386/H386,"0")</f>
        <v>0</v>
      </c>
      <c r="W387" s="44">
        <f>IFERROR(IF(W385="",0,W385),"0")+IFERROR(IF(W386="",0,W386),"0")</f>
        <v>0</v>
      </c>
      <c r="X387" s="68"/>
      <c r="Y387" s="68"/>
    </row>
    <row r="388" spans="1:52" x14ac:dyDescent="0.2">
      <c r="A388" s="386"/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7"/>
      <c r="M388" s="383" t="s">
        <v>43</v>
      </c>
      <c r="N388" s="384"/>
      <c r="O388" s="384"/>
      <c r="P388" s="384"/>
      <c r="Q388" s="384"/>
      <c r="R388" s="384"/>
      <c r="S388" s="385"/>
      <c r="T388" s="43" t="s">
        <v>0</v>
      </c>
      <c r="U388" s="44">
        <f>IFERROR(SUM(U385:U386),"0")</f>
        <v>0</v>
      </c>
      <c r="V388" s="44">
        <f>IFERROR(SUM(V385:V386),"0")</f>
        <v>0</v>
      </c>
      <c r="W388" s="43"/>
      <c r="X388" s="68"/>
      <c r="Y388" s="68"/>
    </row>
    <row r="389" spans="1:52" ht="14.25" customHeight="1" x14ac:dyDescent="0.25">
      <c r="A389" s="378" t="s">
        <v>75</v>
      </c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8"/>
      <c r="M389" s="378"/>
      <c r="N389" s="378"/>
      <c r="O389" s="378"/>
      <c r="P389" s="378"/>
      <c r="Q389" s="378"/>
      <c r="R389" s="378"/>
      <c r="S389" s="378"/>
      <c r="T389" s="378"/>
      <c r="U389" s="378"/>
      <c r="V389" s="378"/>
      <c r="W389" s="378"/>
      <c r="X389" s="67"/>
      <c r="Y389" s="67"/>
    </row>
    <row r="390" spans="1:52" ht="27" customHeight="1" x14ac:dyDescent="0.25">
      <c r="A390" s="64" t="s">
        <v>541</v>
      </c>
      <c r="B390" s="64" t="s">
        <v>542</v>
      </c>
      <c r="C390" s="37">
        <v>4301031212</v>
      </c>
      <c r="D390" s="379">
        <v>4607091389739</v>
      </c>
      <c r="E390" s="379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9" t="s">
        <v>109</v>
      </c>
      <c r="L390" s="38">
        <v>45</v>
      </c>
      <c r="M390" s="5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1"/>
      <c r="O390" s="381"/>
      <c r="P390" s="381"/>
      <c r="Q390" s="382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ref="V390:V396" si="17">IFERROR(IF(U390="",0,CEILING((U390/$H390),1)*$H390),"")</f>
        <v>0</v>
      </c>
      <c r="W390" s="42" t="str">
        <f>IFERROR(IF(V390=0,"",ROUNDUP(V390/H390,0)*0.00753),"")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543</v>
      </c>
      <c r="B391" s="64" t="s">
        <v>544</v>
      </c>
      <c r="C391" s="37">
        <v>4301031247</v>
      </c>
      <c r="D391" s="379">
        <v>4680115883048</v>
      </c>
      <c r="E391" s="379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9" t="s">
        <v>78</v>
      </c>
      <c r="L391" s="38">
        <v>40</v>
      </c>
      <c r="M391" s="5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1"/>
      <c r="O391" s="381"/>
      <c r="P391" s="381"/>
      <c r="Q391" s="382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545</v>
      </c>
      <c r="B392" s="64" t="s">
        <v>546</v>
      </c>
      <c r="C392" s="37">
        <v>4301031176</v>
      </c>
      <c r="D392" s="379">
        <v>4607091389425</v>
      </c>
      <c r="E392" s="379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9" t="s">
        <v>78</v>
      </c>
      <c r="L392" s="38">
        <v>45</v>
      </c>
      <c r="M392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1"/>
      <c r="O392" s="381"/>
      <c r="P392" s="381"/>
      <c r="Q392" s="382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547</v>
      </c>
      <c r="B393" s="64" t="s">
        <v>548</v>
      </c>
      <c r="C393" s="37">
        <v>4301031215</v>
      </c>
      <c r="D393" s="379">
        <v>4680115882911</v>
      </c>
      <c r="E393" s="379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9" t="s">
        <v>78</v>
      </c>
      <c r="L393" s="38">
        <v>40</v>
      </c>
      <c r="M393" s="596" t="s">
        <v>549</v>
      </c>
      <c r="N393" s="381"/>
      <c r="O393" s="381"/>
      <c r="P393" s="381"/>
      <c r="Q393" s="382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550</v>
      </c>
      <c r="B394" s="64" t="s">
        <v>551</v>
      </c>
      <c r="C394" s="37">
        <v>4301031167</v>
      </c>
      <c r="D394" s="379">
        <v>4680115880771</v>
      </c>
      <c r="E394" s="379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9" t="s">
        <v>78</v>
      </c>
      <c r="L394" s="38">
        <v>45</v>
      </c>
      <c r="M394" s="5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1"/>
      <c r="O394" s="381"/>
      <c r="P394" s="381"/>
      <c r="Q394" s="382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ht="27" customHeight="1" x14ac:dyDescent="0.25">
      <c r="A395" s="64" t="s">
        <v>552</v>
      </c>
      <c r="B395" s="64" t="s">
        <v>553</v>
      </c>
      <c r="C395" s="37">
        <v>4301031173</v>
      </c>
      <c r="D395" s="379">
        <v>4607091389500</v>
      </c>
      <c r="E395" s="379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9" t="s">
        <v>78</v>
      </c>
      <c r="L395" s="38">
        <v>45</v>
      </c>
      <c r="M395" s="5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1"/>
      <c r="O395" s="381"/>
      <c r="P395" s="381"/>
      <c r="Q395" s="382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7"/>
        <v>0</v>
      </c>
      <c r="W395" s="42" t="str">
        <f>IFERROR(IF(V395=0,"",ROUNDUP(V395/H395,0)*0.00502),"")</f>
        <v/>
      </c>
      <c r="X395" s="69" t="s">
        <v>48</v>
      </c>
      <c r="Y395" s="70" t="s">
        <v>48</v>
      </c>
      <c r="AC395" s="71"/>
      <c r="AZ395" s="284" t="s">
        <v>65</v>
      </c>
    </row>
    <row r="396" spans="1:52" ht="27" customHeight="1" x14ac:dyDescent="0.25">
      <c r="A396" s="64" t="s">
        <v>554</v>
      </c>
      <c r="B396" s="64" t="s">
        <v>555</v>
      </c>
      <c r="C396" s="37">
        <v>4301031103</v>
      </c>
      <c r="D396" s="379">
        <v>4680115881983</v>
      </c>
      <c r="E396" s="379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9" t="s">
        <v>78</v>
      </c>
      <c r="L396" s="38">
        <v>40</v>
      </c>
      <c r="M396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1"/>
      <c r="O396" s="381"/>
      <c r="P396" s="381"/>
      <c r="Q396" s="382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7"/>
        <v>0</v>
      </c>
      <c r="W396" s="42" t="str">
        <f>IFERROR(IF(V396=0,"",ROUNDUP(V396/H396,0)*0.00502),"")</f>
        <v/>
      </c>
      <c r="X396" s="69" t="s">
        <v>48</v>
      </c>
      <c r="Y396" s="70" t="s">
        <v>48</v>
      </c>
      <c r="AC396" s="71"/>
      <c r="AZ396" s="285" t="s">
        <v>65</v>
      </c>
    </row>
    <row r="397" spans="1:52" x14ac:dyDescent="0.2">
      <c r="A397" s="386"/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7"/>
      <c r="M397" s="383" t="s">
        <v>43</v>
      </c>
      <c r="N397" s="384"/>
      <c r="O397" s="384"/>
      <c r="P397" s="384"/>
      <c r="Q397" s="384"/>
      <c r="R397" s="384"/>
      <c r="S397" s="385"/>
      <c r="T397" s="43" t="s">
        <v>42</v>
      </c>
      <c r="U397" s="44">
        <f>IFERROR(U390/H390,"0")+IFERROR(U391/H391,"0")+IFERROR(U392/H392,"0")+IFERROR(U393/H393,"0")+IFERROR(U394/H394,"0")+IFERROR(U395/H395,"0")+IFERROR(U396/H396,"0")</f>
        <v>0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68"/>
      <c r="Y397" s="68"/>
    </row>
    <row r="398" spans="1:52" x14ac:dyDescent="0.2">
      <c r="A398" s="386"/>
      <c r="B398" s="386"/>
      <c r="C398" s="386"/>
      <c r="D398" s="386"/>
      <c r="E398" s="386"/>
      <c r="F398" s="386"/>
      <c r="G398" s="386"/>
      <c r="H398" s="386"/>
      <c r="I398" s="386"/>
      <c r="J398" s="386"/>
      <c r="K398" s="386"/>
      <c r="L398" s="387"/>
      <c r="M398" s="383" t="s">
        <v>43</v>
      </c>
      <c r="N398" s="384"/>
      <c r="O398" s="384"/>
      <c r="P398" s="384"/>
      <c r="Q398" s="384"/>
      <c r="R398" s="384"/>
      <c r="S398" s="385"/>
      <c r="T398" s="43" t="s">
        <v>0</v>
      </c>
      <c r="U398" s="44">
        <f>IFERROR(SUM(U390:U396),"0")</f>
        <v>0</v>
      </c>
      <c r="V398" s="44">
        <f>IFERROR(SUM(V390:V396),"0")</f>
        <v>0</v>
      </c>
      <c r="W398" s="43"/>
      <c r="X398" s="68"/>
      <c r="Y398" s="68"/>
    </row>
    <row r="399" spans="1:52" ht="14.25" customHeight="1" x14ac:dyDescent="0.25">
      <c r="A399" s="378" t="s">
        <v>92</v>
      </c>
      <c r="B399" s="378"/>
      <c r="C399" s="378"/>
      <c r="D399" s="378"/>
      <c r="E399" s="378"/>
      <c r="F399" s="378"/>
      <c r="G399" s="378"/>
      <c r="H399" s="378"/>
      <c r="I399" s="378"/>
      <c r="J399" s="378"/>
      <c r="K399" s="378"/>
      <c r="L399" s="378"/>
      <c r="M399" s="378"/>
      <c r="N399" s="378"/>
      <c r="O399" s="378"/>
      <c r="P399" s="378"/>
      <c r="Q399" s="378"/>
      <c r="R399" s="378"/>
      <c r="S399" s="378"/>
      <c r="T399" s="378"/>
      <c r="U399" s="378"/>
      <c r="V399" s="378"/>
      <c r="W399" s="378"/>
      <c r="X399" s="67"/>
      <c r="Y399" s="67"/>
    </row>
    <row r="400" spans="1:52" ht="27" customHeight="1" x14ac:dyDescent="0.25">
      <c r="A400" s="64" t="s">
        <v>556</v>
      </c>
      <c r="B400" s="64" t="s">
        <v>557</v>
      </c>
      <c r="C400" s="37">
        <v>4301032044</v>
      </c>
      <c r="D400" s="379">
        <v>4680115883000</v>
      </c>
      <c r="E400" s="379"/>
      <c r="F400" s="63">
        <v>0.03</v>
      </c>
      <c r="G400" s="38">
        <v>20</v>
      </c>
      <c r="H400" s="63">
        <v>0.6</v>
      </c>
      <c r="I400" s="63">
        <v>0.9</v>
      </c>
      <c r="J400" s="38">
        <v>350</v>
      </c>
      <c r="K400" s="39" t="s">
        <v>528</v>
      </c>
      <c r="L400" s="38">
        <v>60</v>
      </c>
      <c r="M400" s="60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1"/>
      <c r="O400" s="381"/>
      <c r="P400" s="381"/>
      <c r="Q400" s="382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IFERROR(IF(V400=0,"",ROUNDUP(V400/H400,0)*0.00349),"")</f>
        <v/>
      </c>
      <c r="X400" s="69" t="s">
        <v>48</v>
      </c>
      <c r="Y400" s="70" t="s">
        <v>48</v>
      </c>
      <c r="AC400" s="71"/>
      <c r="AZ400" s="286" t="s">
        <v>65</v>
      </c>
    </row>
    <row r="401" spans="1:52" x14ac:dyDescent="0.2">
      <c r="A401" s="386"/>
      <c r="B401" s="386"/>
      <c r="C401" s="386"/>
      <c r="D401" s="386"/>
      <c r="E401" s="386"/>
      <c r="F401" s="386"/>
      <c r="G401" s="386"/>
      <c r="H401" s="386"/>
      <c r="I401" s="386"/>
      <c r="J401" s="386"/>
      <c r="K401" s="386"/>
      <c r="L401" s="387"/>
      <c r="M401" s="383" t="s">
        <v>43</v>
      </c>
      <c r="N401" s="384"/>
      <c r="O401" s="384"/>
      <c r="P401" s="384"/>
      <c r="Q401" s="384"/>
      <c r="R401" s="384"/>
      <c r="S401" s="38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8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7"/>
      <c r="M402" s="383" t="s">
        <v>43</v>
      </c>
      <c r="N402" s="384"/>
      <c r="O402" s="384"/>
      <c r="P402" s="384"/>
      <c r="Q402" s="384"/>
      <c r="R402" s="384"/>
      <c r="S402" s="38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14.25" customHeight="1" x14ac:dyDescent="0.25">
      <c r="A403" s="378" t="s">
        <v>101</v>
      </c>
      <c r="B403" s="378"/>
      <c r="C403" s="378"/>
      <c r="D403" s="378"/>
      <c r="E403" s="378"/>
      <c r="F403" s="378"/>
      <c r="G403" s="378"/>
      <c r="H403" s="378"/>
      <c r="I403" s="378"/>
      <c r="J403" s="378"/>
      <c r="K403" s="378"/>
      <c r="L403" s="378"/>
      <c r="M403" s="378"/>
      <c r="N403" s="378"/>
      <c r="O403" s="378"/>
      <c r="P403" s="378"/>
      <c r="Q403" s="378"/>
      <c r="R403" s="378"/>
      <c r="S403" s="378"/>
      <c r="T403" s="378"/>
      <c r="U403" s="378"/>
      <c r="V403" s="378"/>
      <c r="W403" s="378"/>
      <c r="X403" s="67"/>
      <c r="Y403" s="67"/>
    </row>
    <row r="404" spans="1:52" ht="27" customHeight="1" x14ac:dyDescent="0.25">
      <c r="A404" s="64" t="s">
        <v>558</v>
      </c>
      <c r="B404" s="64" t="s">
        <v>559</v>
      </c>
      <c r="C404" s="37">
        <v>4301170008</v>
      </c>
      <c r="D404" s="379">
        <v>4680115882980</v>
      </c>
      <c r="E404" s="379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9" t="s">
        <v>528</v>
      </c>
      <c r="L404" s="38">
        <v>150</v>
      </c>
      <c r="M404" s="60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1"/>
      <c r="O404" s="381"/>
      <c r="P404" s="381"/>
      <c r="Q404" s="382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IFERROR(IF(V404=0,"",ROUNDUP(V404/H404,0)*0.00673),"")</f>
        <v/>
      </c>
      <c r="X404" s="69" t="s">
        <v>48</v>
      </c>
      <c r="Y404" s="70" t="s">
        <v>48</v>
      </c>
      <c r="AC404" s="71"/>
      <c r="AZ404" s="287" t="s">
        <v>65</v>
      </c>
    </row>
    <row r="405" spans="1:52" x14ac:dyDescent="0.2">
      <c r="A405" s="386"/>
      <c r="B405" s="386"/>
      <c r="C405" s="386"/>
      <c r="D405" s="386"/>
      <c r="E405" s="386"/>
      <c r="F405" s="386"/>
      <c r="G405" s="386"/>
      <c r="H405" s="386"/>
      <c r="I405" s="386"/>
      <c r="J405" s="386"/>
      <c r="K405" s="386"/>
      <c r="L405" s="387"/>
      <c r="M405" s="383" t="s">
        <v>43</v>
      </c>
      <c r="N405" s="384"/>
      <c r="O405" s="384"/>
      <c r="P405" s="384"/>
      <c r="Q405" s="384"/>
      <c r="R405" s="384"/>
      <c r="S405" s="385"/>
      <c r="T405" s="43" t="s">
        <v>42</v>
      </c>
      <c r="U405" s="44">
        <f>IFERROR(U404/H404,"0")</f>
        <v>0</v>
      </c>
      <c r="V405" s="44">
        <f>IFERROR(V404/H404,"0")</f>
        <v>0</v>
      </c>
      <c r="W405" s="44">
        <f>IFERROR(IF(W404="",0,W404),"0")</f>
        <v>0</v>
      </c>
      <c r="X405" s="68"/>
      <c r="Y405" s="68"/>
    </row>
    <row r="406" spans="1:52" x14ac:dyDescent="0.2">
      <c r="A406" s="386"/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7"/>
      <c r="M406" s="383" t="s">
        <v>43</v>
      </c>
      <c r="N406" s="384"/>
      <c r="O406" s="384"/>
      <c r="P406" s="384"/>
      <c r="Q406" s="384"/>
      <c r="R406" s="384"/>
      <c r="S406" s="385"/>
      <c r="T406" s="43" t="s">
        <v>0</v>
      </c>
      <c r="U406" s="44">
        <f>IFERROR(SUM(U404:U404),"0")</f>
        <v>0</v>
      </c>
      <c r="V406" s="44">
        <f>IFERROR(SUM(V404:V404),"0")</f>
        <v>0</v>
      </c>
      <c r="W406" s="43"/>
      <c r="X406" s="68"/>
      <c r="Y406" s="68"/>
    </row>
    <row r="407" spans="1:52" ht="27.75" customHeight="1" x14ac:dyDescent="0.2">
      <c r="A407" s="376" t="s">
        <v>560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55"/>
      <c r="Y407" s="55"/>
    </row>
    <row r="408" spans="1:52" ht="16.5" customHeight="1" x14ac:dyDescent="0.25">
      <c r="A408" s="377" t="s">
        <v>560</v>
      </c>
      <c r="B408" s="377"/>
      <c r="C408" s="377"/>
      <c r="D408" s="377"/>
      <c r="E408" s="377"/>
      <c r="F408" s="377"/>
      <c r="G408" s="377"/>
      <c r="H408" s="377"/>
      <c r="I408" s="377"/>
      <c r="J408" s="377"/>
      <c r="K408" s="377"/>
      <c r="L408" s="377"/>
      <c r="M408" s="377"/>
      <c r="N408" s="377"/>
      <c r="O408" s="377"/>
      <c r="P408" s="377"/>
      <c r="Q408" s="377"/>
      <c r="R408" s="377"/>
      <c r="S408" s="377"/>
      <c r="T408" s="377"/>
      <c r="U408" s="377"/>
      <c r="V408" s="377"/>
      <c r="W408" s="377"/>
      <c r="X408" s="66"/>
      <c r="Y408" s="66"/>
    </row>
    <row r="409" spans="1:52" ht="14.25" customHeight="1" x14ac:dyDescent="0.25">
      <c r="A409" s="378" t="s">
        <v>113</v>
      </c>
      <c r="B409" s="378"/>
      <c r="C409" s="378"/>
      <c r="D409" s="378"/>
      <c r="E409" s="378"/>
      <c r="F409" s="378"/>
      <c r="G409" s="378"/>
      <c r="H409" s="378"/>
      <c r="I409" s="378"/>
      <c r="J409" s="378"/>
      <c r="K409" s="378"/>
      <c r="L409" s="378"/>
      <c r="M409" s="378"/>
      <c r="N409" s="378"/>
      <c r="O409" s="378"/>
      <c r="P409" s="378"/>
      <c r="Q409" s="378"/>
      <c r="R409" s="378"/>
      <c r="S409" s="378"/>
      <c r="T409" s="378"/>
      <c r="U409" s="378"/>
      <c r="V409" s="378"/>
      <c r="W409" s="378"/>
      <c r="X409" s="67"/>
      <c r="Y409" s="67"/>
    </row>
    <row r="410" spans="1:52" ht="27" customHeight="1" x14ac:dyDescent="0.25">
      <c r="A410" s="64" t="s">
        <v>561</v>
      </c>
      <c r="B410" s="64" t="s">
        <v>562</v>
      </c>
      <c r="C410" s="37">
        <v>4301011371</v>
      </c>
      <c r="D410" s="379">
        <v>4607091389067</v>
      </c>
      <c r="E410" s="379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138</v>
      </c>
      <c r="L410" s="38">
        <v>55</v>
      </c>
      <c r="M410" s="60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1"/>
      <c r="O410" s="381"/>
      <c r="P410" s="381"/>
      <c r="Q410" s="382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ref="V410:V418" si="18">IFERROR(IF(U410="",0,CEILING((U410/$H410),1)*$H410),"")</f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563</v>
      </c>
      <c r="B411" s="64" t="s">
        <v>564</v>
      </c>
      <c r="C411" s="37">
        <v>4301011363</v>
      </c>
      <c r="D411" s="379">
        <v>4607091383522</v>
      </c>
      <c r="E411" s="379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60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1"/>
      <c r="O411" s="381"/>
      <c r="P411" s="381"/>
      <c r="Q411" s="382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565</v>
      </c>
      <c r="B412" s="64" t="s">
        <v>566</v>
      </c>
      <c r="C412" s="37">
        <v>4301011431</v>
      </c>
      <c r="D412" s="379">
        <v>4607091384437</v>
      </c>
      <c r="E412" s="379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9" t="s">
        <v>109</v>
      </c>
      <c r="L412" s="38">
        <v>50</v>
      </c>
      <c r="M412" s="6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1"/>
      <c r="O412" s="381"/>
      <c r="P412" s="381"/>
      <c r="Q412" s="382"/>
      <c r="R412" s="40" t="s">
        <v>48</v>
      </c>
      <c r="S412" s="40" t="s">
        <v>48</v>
      </c>
      <c r="T412" s="41" t="s">
        <v>0</v>
      </c>
      <c r="U412" s="59">
        <v>46</v>
      </c>
      <c r="V412" s="56">
        <f t="shared" si="18"/>
        <v>47.52</v>
      </c>
      <c r="W412" s="42">
        <f>IFERROR(IF(V412=0,"",ROUNDUP(V412/H412,0)*0.01196),"")</f>
        <v>0.10764</v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567</v>
      </c>
      <c r="B413" s="64" t="s">
        <v>568</v>
      </c>
      <c r="C413" s="37">
        <v>4301011365</v>
      </c>
      <c r="D413" s="379">
        <v>4607091389104</v>
      </c>
      <c r="E413" s="379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6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1"/>
      <c r="O413" s="381"/>
      <c r="P413" s="381"/>
      <c r="Q413" s="382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569</v>
      </c>
      <c r="B414" s="64" t="s">
        <v>570</v>
      </c>
      <c r="C414" s="37">
        <v>4301011367</v>
      </c>
      <c r="D414" s="379">
        <v>4680115880603</v>
      </c>
      <c r="E414" s="379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6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1"/>
      <c r="O414" s="381"/>
      <c r="P414" s="381"/>
      <c r="Q414" s="382"/>
      <c r="R414" s="40" t="s">
        <v>48</v>
      </c>
      <c r="S414" s="40" t="s">
        <v>48</v>
      </c>
      <c r="T414" s="41" t="s">
        <v>0</v>
      </c>
      <c r="U414" s="59">
        <v>44.4</v>
      </c>
      <c r="V414" s="56">
        <f t="shared" si="18"/>
        <v>46.800000000000004</v>
      </c>
      <c r="W414" s="42">
        <f>IFERROR(IF(V414=0,"",ROUNDUP(V414/H414,0)*0.00937),"")</f>
        <v>0.12181</v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571</v>
      </c>
      <c r="B415" s="64" t="s">
        <v>572</v>
      </c>
      <c r="C415" s="37">
        <v>4301011168</v>
      </c>
      <c r="D415" s="379">
        <v>4607091389999</v>
      </c>
      <c r="E415" s="379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1"/>
      <c r="O415" s="381"/>
      <c r="P415" s="381"/>
      <c r="Q415" s="382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573</v>
      </c>
      <c r="B416" s="64" t="s">
        <v>574</v>
      </c>
      <c r="C416" s="37">
        <v>4301011372</v>
      </c>
      <c r="D416" s="379">
        <v>4680115882782</v>
      </c>
      <c r="E416" s="379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50</v>
      </c>
      <c r="M416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1"/>
      <c r="O416" s="381"/>
      <c r="P416" s="381"/>
      <c r="Q416" s="382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ht="27" customHeight="1" x14ac:dyDescent="0.25">
      <c r="A417" s="64" t="s">
        <v>575</v>
      </c>
      <c r="B417" s="64" t="s">
        <v>576</v>
      </c>
      <c r="C417" s="37">
        <v>4301011190</v>
      </c>
      <c r="D417" s="379">
        <v>4607091389098</v>
      </c>
      <c r="E417" s="379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9" t="s">
        <v>138</v>
      </c>
      <c r="L417" s="38">
        <v>50</v>
      </c>
      <c r="M417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1"/>
      <c r="O417" s="381"/>
      <c r="P417" s="381"/>
      <c r="Q417" s="382"/>
      <c r="R417" s="40" t="s">
        <v>48</v>
      </c>
      <c r="S417" s="40" t="s">
        <v>48</v>
      </c>
      <c r="T417" s="41" t="s">
        <v>0</v>
      </c>
      <c r="U417" s="59">
        <v>29.6</v>
      </c>
      <c r="V417" s="56">
        <f t="shared" si="18"/>
        <v>31.2</v>
      </c>
      <c r="W417" s="42">
        <f>IFERROR(IF(V417=0,"",ROUNDUP(V417/H417,0)*0.00753),"")</f>
        <v>9.7890000000000005E-2</v>
      </c>
      <c r="X417" s="69" t="s">
        <v>48</v>
      </c>
      <c r="Y417" s="70" t="s">
        <v>48</v>
      </c>
      <c r="AC417" s="71"/>
      <c r="AZ417" s="295" t="s">
        <v>65</v>
      </c>
    </row>
    <row r="418" spans="1:52" ht="27" customHeight="1" x14ac:dyDescent="0.25">
      <c r="A418" s="64" t="s">
        <v>577</v>
      </c>
      <c r="B418" s="64" t="s">
        <v>578</v>
      </c>
      <c r="C418" s="37">
        <v>4301011366</v>
      </c>
      <c r="D418" s="379">
        <v>4607091389982</v>
      </c>
      <c r="E418" s="379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9" t="s">
        <v>109</v>
      </c>
      <c r="L418" s="38">
        <v>55</v>
      </c>
      <c r="M418" s="6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1"/>
      <c r="O418" s="381"/>
      <c r="P418" s="381"/>
      <c r="Q418" s="382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si="18"/>
        <v>0</v>
      </c>
      <c r="W418" s="42" t="str">
        <f>IFERROR(IF(V418=0,"",ROUNDUP(V418/H418,0)*0.00937),"")</f>
        <v/>
      </c>
      <c r="X418" s="69" t="s">
        <v>48</v>
      </c>
      <c r="Y418" s="70" t="s">
        <v>48</v>
      </c>
      <c r="AC418" s="71"/>
      <c r="AZ418" s="296" t="s">
        <v>65</v>
      </c>
    </row>
    <row r="419" spans="1:52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7"/>
      <c r="M419" s="383" t="s">
        <v>43</v>
      </c>
      <c r="N419" s="384"/>
      <c r="O419" s="384"/>
      <c r="P419" s="384"/>
      <c r="Q419" s="384"/>
      <c r="R419" s="384"/>
      <c r="S419" s="385"/>
      <c r="T419" s="43" t="s">
        <v>42</v>
      </c>
      <c r="U419" s="44">
        <f>IFERROR(U410/H410,"0")+IFERROR(U411/H411,"0")+IFERROR(U412/H412,"0")+IFERROR(U413/H413,"0")+IFERROR(U414/H414,"0")+IFERROR(U415/H415,"0")+IFERROR(U416/H416,"0")+IFERROR(U417/H417,"0")+IFERROR(U418/H418,"0")</f>
        <v>33.378787878787875</v>
      </c>
      <c r="V419" s="44">
        <f>IFERROR(V410/H410,"0")+IFERROR(V411/H411,"0")+IFERROR(V412/H412,"0")+IFERROR(V413/H413,"0")+IFERROR(V414/H414,"0")+IFERROR(V415/H415,"0")+IFERROR(V416/H416,"0")+IFERROR(V417/H417,"0")+IFERROR(V418/H418,"0")</f>
        <v>35</v>
      </c>
      <c r="W419" s="44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0.32733999999999996</v>
      </c>
      <c r="X419" s="68"/>
      <c r="Y419" s="68"/>
    </row>
    <row r="420" spans="1:52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7"/>
      <c r="M420" s="383" t="s">
        <v>43</v>
      </c>
      <c r="N420" s="384"/>
      <c r="O420" s="384"/>
      <c r="P420" s="384"/>
      <c r="Q420" s="384"/>
      <c r="R420" s="384"/>
      <c r="S420" s="385"/>
      <c r="T420" s="43" t="s">
        <v>0</v>
      </c>
      <c r="U420" s="44">
        <f>IFERROR(SUM(U410:U418),"0")</f>
        <v>120</v>
      </c>
      <c r="V420" s="44">
        <f>IFERROR(SUM(V410:V418),"0")</f>
        <v>125.52000000000001</v>
      </c>
      <c r="W420" s="43"/>
      <c r="X420" s="68"/>
      <c r="Y420" s="68"/>
    </row>
    <row r="421" spans="1:52" ht="14.25" customHeight="1" x14ac:dyDescent="0.25">
      <c r="A421" s="378" t="s">
        <v>106</v>
      </c>
      <c r="B421" s="378"/>
      <c r="C421" s="378"/>
      <c r="D421" s="378"/>
      <c r="E421" s="378"/>
      <c r="F421" s="378"/>
      <c r="G421" s="378"/>
      <c r="H421" s="378"/>
      <c r="I421" s="378"/>
      <c r="J421" s="378"/>
      <c r="K421" s="378"/>
      <c r="L421" s="378"/>
      <c r="M421" s="378"/>
      <c r="N421" s="378"/>
      <c r="O421" s="378"/>
      <c r="P421" s="378"/>
      <c r="Q421" s="378"/>
      <c r="R421" s="378"/>
      <c r="S421" s="378"/>
      <c r="T421" s="378"/>
      <c r="U421" s="378"/>
      <c r="V421" s="378"/>
      <c r="W421" s="378"/>
      <c r="X421" s="67"/>
      <c r="Y421" s="67"/>
    </row>
    <row r="422" spans="1:52" ht="16.5" customHeight="1" x14ac:dyDescent="0.25">
      <c r="A422" s="64" t="s">
        <v>579</v>
      </c>
      <c r="B422" s="64" t="s">
        <v>580</v>
      </c>
      <c r="C422" s="37">
        <v>4301020222</v>
      </c>
      <c r="D422" s="379">
        <v>4607091388930</v>
      </c>
      <c r="E422" s="379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109</v>
      </c>
      <c r="L422" s="38">
        <v>55</v>
      </c>
      <c r="M422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1"/>
      <c r="O422" s="381"/>
      <c r="P422" s="381"/>
      <c r="Q422" s="382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16.5" customHeight="1" x14ac:dyDescent="0.25">
      <c r="A423" s="64" t="s">
        <v>581</v>
      </c>
      <c r="B423" s="64" t="s">
        <v>582</v>
      </c>
      <c r="C423" s="37">
        <v>4301020206</v>
      </c>
      <c r="D423" s="379">
        <v>4680115880054</v>
      </c>
      <c r="E423" s="379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55</v>
      </c>
      <c r="M423" s="6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1"/>
      <c r="O423" s="381"/>
      <c r="P423" s="381"/>
      <c r="Q423" s="382"/>
      <c r="R423" s="40" t="s">
        <v>48</v>
      </c>
      <c r="S423" s="40" t="s">
        <v>48</v>
      </c>
      <c r="T423" s="41" t="s">
        <v>0</v>
      </c>
      <c r="U423" s="59">
        <v>47.4</v>
      </c>
      <c r="V423" s="56">
        <f>IFERROR(IF(U423="",0,CEILING((U423/$H423),1)*$H423),"")</f>
        <v>50.4</v>
      </c>
      <c r="W423" s="42">
        <f>IFERROR(IF(V423=0,"",ROUNDUP(V423/H423,0)*0.00937),"")</f>
        <v>0.13117999999999999</v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8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7"/>
      <c r="M424" s="383" t="s">
        <v>43</v>
      </c>
      <c r="N424" s="384"/>
      <c r="O424" s="384"/>
      <c r="P424" s="384"/>
      <c r="Q424" s="384"/>
      <c r="R424" s="384"/>
      <c r="S424" s="385"/>
      <c r="T424" s="43" t="s">
        <v>42</v>
      </c>
      <c r="U424" s="44">
        <f>IFERROR(U422/H422,"0")+IFERROR(U423/H423,"0")</f>
        <v>13.166666666666666</v>
      </c>
      <c r="V424" s="44">
        <f>IFERROR(V422/H422,"0")+IFERROR(V423/H423,"0")</f>
        <v>14</v>
      </c>
      <c r="W424" s="44">
        <f>IFERROR(IF(W422="",0,W422),"0")+IFERROR(IF(W423="",0,W423),"0")</f>
        <v>0.13117999999999999</v>
      </c>
      <c r="X424" s="68"/>
      <c r="Y424" s="68"/>
    </row>
    <row r="425" spans="1:52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7"/>
      <c r="M425" s="383" t="s">
        <v>43</v>
      </c>
      <c r="N425" s="384"/>
      <c r="O425" s="384"/>
      <c r="P425" s="384"/>
      <c r="Q425" s="384"/>
      <c r="R425" s="384"/>
      <c r="S425" s="385"/>
      <c r="T425" s="43" t="s">
        <v>0</v>
      </c>
      <c r="U425" s="44">
        <f>IFERROR(SUM(U422:U423),"0")</f>
        <v>47.4</v>
      </c>
      <c r="V425" s="44">
        <f>IFERROR(SUM(V422:V423),"0")</f>
        <v>50.4</v>
      </c>
      <c r="W425" s="43"/>
      <c r="X425" s="68"/>
      <c r="Y425" s="68"/>
    </row>
    <row r="426" spans="1:52" ht="14.25" customHeight="1" x14ac:dyDescent="0.25">
      <c r="A426" s="378" t="s">
        <v>75</v>
      </c>
      <c r="B426" s="378"/>
      <c r="C426" s="378"/>
      <c r="D426" s="378"/>
      <c r="E426" s="378"/>
      <c r="F426" s="378"/>
      <c r="G426" s="378"/>
      <c r="H426" s="378"/>
      <c r="I426" s="378"/>
      <c r="J426" s="378"/>
      <c r="K426" s="378"/>
      <c r="L426" s="378"/>
      <c r="M426" s="378"/>
      <c r="N426" s="378"/>
      <c r="O426" s="378"/>
      <c r="P426" s="378"/>
      <c r="Q426" s="378"/>
      <c r="R426" s="378"/>
      <c r="S426" s="378"/>
      <c r="T426" s="378"/>
      <c r="U426" s="378"/>
      <c r="V426" s="378"/>
      <c r="W426" s="378"/>
      <c r="X426" s="67"/>
      <c r="Y426" s="67"/>
    </row>
    <row r="427" spans="1:52" ht="27" customHeight="1" x14ac:dyDescent="0.25">
      <c r="A427" s="64" t="s">
        <v>583</v>
      </c>
      <c r="B427" s="64" t="s">
        <v>584</v>
      </c>
      <c r="C427" s="37">
        <v>4301031252</v>
      </c>
      <c r="D427" s="379">
        <v>4680115883116</v>
      </c>
      <c r="E427" s="379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109</v>
      </c>
      <c r="L427" s="38">
        <v>60</v>
      </c>
      <c r="M427" s="6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1"/>
      <c r="O427" s="381"/>
      <c r="P427" s="381"/>
      <c r="Q427" s="382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ref="V427:V432" si="19">IFERROR(IF(U427="",0,CEILING((U427/$H427),1)*$H427),"")</f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585</v>
      </c>
      <c r="B428" s="64" t="s">
        <v>586</v>
      </c>
      <c r="C428" s="37">
        <v>4301031248</v>
      </c>
      <c r="D428" s="379">
        <v>4680115883093</v>
      </c>
      <c r="E428" s="379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9" t="s">
        <v>78</v>
      </c>
      <c r="L428" s="38">
        <v>60</v>
      </c>
      <c r="M428" s="6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1"/>
      <c r="O428" s="381"/>
      <c r="P428" s="381"/>
      <c r="Q428" s="382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IFERROR(IF(V428=0,"",ROUNDUP(V428/H428,0)*0.01196),"")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587</v>
      </c>
      <c r="B429" s="64" t="s">
        <v>588</v>
      </c>
      <c r="C429" s="37">
        <v>4301031250</v>
      </c>
      <c r="D429" s="379">
        <v>4680115883109</v>
      </c>
      <c r="E429" s="379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9" t="s">
        <v>78</v>
      </c>
      <c r="L429" s="38">
        <v>60</v>
      </c>
      <c r="M429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1"/>
      <c r="O429" s="381"/>
      <c r="P429" s="381"/>
      <c r="Q429" s="382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IFERROR(IF(V429=0,"",ROUNDUP(V429/H429,0)*0.01196),"")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4301031249</v>
      </c>
      <c r="D430" s="379">
        <v>4680115882072</v>
      </c>
      <c r="E430" s="379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9" t="s">
        <v>109</v>
      </c>
      <c r="L430" s="38">
        <v>60</v>
      </c>
      <c r="M430" s="616" t="s">
        <v>591</v>
      </c>
      <c r="N430" s="381"/>
      <c r="O430" s="381"/>
      <c r="P430" s="381"/>
      <c r="Q430" s="382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ht="27" customHeight="1" x14ac:dyDescent="0.25">
      <c r="A431" s="64" t="s">
        <v>592</v>
      </c>
      <c r="B431" s="64" t="s">
        <v>593</v>
      </c>
      <c r="C431" s="37">
        <v>4301031251</v>
      </c>
      <c r="D431" s="379">
        <v>4680115882102</v>
      </c>
      <c r="E431" s="379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7" t="s">
        <v>594</v>
      </c>
      <c r="N431" s="381"/>
      <c r="O431" s="381"/>
      <c r="P431" s="381"/>
      <c r="Q431" s="382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>IFERROR(IF(V431=0,"",ROUNDUP(V431/H431,0)*0.00937),"")</f>
        <v/>
      </c>
      <c r="X431" s="69" t="s">
        <v>48</v>
      </c>
      <c r="Y431" s="70" t="s">
        <v>48</v>
      </c>
      <c r="AC431" s="71"/>
      <c r="AZ431" s="303" t="s">
        <v>65</v>
      </c>
    </row>
    <row r="432" spans="1:52" ht="27" customHeight="1" x14ac:dyDescent="0.25">
      <c r="A432" s="64" t="s">
        <v>595</v>
      </c>
      <c r="B432" s="64" t="s">
        <v>596</v>
      </c>
      <c r="C432" s="37">
        <v>4301031253</v>
      </c>
      <c r="D432" s="379">
        <v>4680115882096</v>
      </c>
      <c r="E432" s="379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60</v>
      </c>
      <c r="M432" s="618" t="s">
        <v>597</v>
      </c>
      <c r="N432" s="381"/>
      <c r="O432" s="381"/>
      <c r="P432" s="381"/>
      <c r="Q432" s="382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>IFERROR(IF(V432=0,"",ROUNDUP(V432/H432,0)*0.00937),"")</f>
        <v/>
      </c>
      <c r="X432" s="69" t="s">
        <v>48</v>
      </c>
      <c r="Y432" s="70" t="s">
        <v>48</v>
      </c>
      <c r="AC432" s="71"/>
      <c r="AZ432" s="304" t="s">
        <v>65</v>
      </c>
    </row>
    <row r="433" spans="1:52" x14ac:dyDescent="0.2">
      <c r="A433" s="386"/>
      <c r="B433" s="386"/>
      <c r="C433" s="386"/>
      <c r="D433" s="386"/>
      <c r="E433" s="386"/>
      <c r="F433" s="386"/>
      <c r="G433" s="386"/>
      <c r="H433" s="386"/>
      <c r="I433" s="386"/>
      <c r="J433" s="386"/>
      <c r="K433" s="386"/>
      <c r="L433" s="387"/>
      <c r="M433" s="383" t="s">
        <v>43</v>
      </c>
      <c r="N433" s="384"/>
      <c r="O433" s="384"/>
      <c r="P433" s="384"/>
      <c r="Q433" s="384"/>
      <c r="R433" s="384"/>
      <c r="S433" s="385"/>
      <c r="T433" s="43" t="s">
        <v>42</v>
      </c>
      <c r="U433" s="44">
        <f>IFERROR(U427/H427,"0")+IFERROR(U428/H428,"0")+IFERROR(U429/H429,"0")+IFERROR(U430/H430,"0")+IFERROR(U431/H431,"0")+IFERROR(U432/H432,"0")</f>
        <v>0</v>
      </c>
      <c r="V433" s="44">
        <f>IFERROR(V427/H427,"0")+IFERROR(V428/H428,"0")+IFERROR(V429/H429,"0")+IFERROR(V430/H430,"0")+IFERROR(V431/H431,"0")+IFERROR(V432/H432,"0")</f>
        <v>0</v>
      </c>
      <c r="W433" s="44">
        <f>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52" x14ac:dyDescent="0.2">
      <c r="A434" s="38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7"/>
      <c r="M434" s="383" t="s">
        <v>43</v>
      </c>
      <c r="N434" s="384"/>
      <c r="O434" s="384"/>
      <c r="P434" s="384"/>
      <c r="Q434" s="384"/>
      <c r="R434" s="384"/>
      <c r="S434" s="385"/>
      <c r="T434" s="43" t="s">
        <v>0</v>
      </c>
      <c r="U434" s="44">
        <f>IFERROR(SUM(U427:U432),"0")</f>
        <v>0</v>
      </c>
      <c r="V434" s="44">
        <f>IFERROR(SUM(V427:V432),"0")</f>
        <v>0</v>
      </c>
      <c r="W434" s="43"/>
      <c r="X434" s="68"/>
      <c r="Y434" s="68"/>
    </row>
    <row r="435" spans="1:52" ht="14.25" customHeight="1" x14ac:dyDescent="0.25">
      <c r="A435" s="378" t="s">
        <v>79</v>
      </c>
      <c r="B435" s="378"/>
      <c r="C435" s="378"/>
      <c r="D435" s="378"/>
      <c r="E435" s="378"/>
      <c r="F435" s="378"/>
      <c r="G435" s="378"/>
      <c r="H435" s="378"/>
      <c r="I435" s="378"/>
      <c r="J435" s="378"/>
      <c r="K435" s="378"/>
      <c r="L435" s="378"/>
      <c r="M435" s="378"/>
      <c r="N435" s="378"/>
      <c r="O435" s="378"/>
      <c r="P435" s="378"/>
      <c r="Q435" s="378"/>
      <c r="R435" s="378"/>
      <c r="S435" s="378"/>
      <c r="T435" s="378"/>
      <c r="U435" s="378"/>
      <c r="V435" s="378"/>
      <c r="W435" s="378"/>
      <c r="X435" s="67"/>
      <c r="Y435" s="67"/>
    </row>
    <row r="436" spans="1:52" ht="16.5" customHeight="1" x14ac:dyDescent="0.25">
      <c r="A436" s="64" t="s">
        <v>598</v>
      </c>
      <c r="B436" s="64" t="s">
        <v>599</v>
      </c>
      <c r="C436" s="37">
        <v>4301051230</v>
      </c>
      <c r="D436" s="379">
        <v>4607091383409</v>
      </c>
      <c r="E436" s="379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1"/>
      <c r="O436" s="381"/>
      <c r="P436" s="381"/>
      <c r="Q436" s="382"/>
      <c r="R436" s="40" t="s">
        <v>48</v>
      </c>
      <c r="S436" s="40" t="s">
        <v>48</v>
      </c>
      <c r="T436" s="41" t="s">
        <v>0</v>
      </c>
      <c r="U436" s="59">
        <v>39</v>
      </c>
      <c r="V436" s="56">
        <f>IFERROR(IF(U436="",0,CEILING((U436/$H436),1)*$H436),"")</f>
        <v>39</v>
      </c>
      <c r="W436" s="42">
        <f>IFERROR(IF(V436=0,"",ROUNDUP(V436/H436,0)*0.02175),"")</f>
        <v>0.10874999999999999</v>
      </c>
      <c r="X436" s="69" t="s">
        <v>48</v>
      </c>
      <c r="Y436" s="70" t="s">
        <v>48</v>
      </c>
      <c r="AC436" s="71"/>
      <c r="AZ436" s="305" t="s">
        <v>65</v>
      </c>
    </row>
    <row r="437" spans="1:52" ht="16.5" customHeight="1" x14ac:dyDescent="0.25">
      <c r="A437" s="64" t="s">
        <v>600</v>
      </c>
      <c r="B437" s="64" t="s">
        <v>601</v>
      </c>
      <c r="C437" s="37">
        <v>4301051231</v>
      </c>
      <c r="D437" s="379">
        <v>4607091383416</v>
      </c>
      <c r="E437" s="379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1"/>
      <c r="O437" s="381"/>
      <c r="P437" s="381"/>
      <c r="Q437" s="382"/>
      <c r="R437" s="40" t="s">
        <v>48</v>
      </c>
      <c r="S437" s="40" t="s">
        <v>48</v>
      </c>
      <c r="T437" s="41" t="s">
        <v>0</v>
      </c>
      <c r="U437" s="59">
        <v>37</v>
      </c>
      <c r="V437" s="56">
        <f>IFERROR(IF(U437="",0,CEILING((U437/$H437),1)*$H437),"")</f>
        <v>39</v>
      </c>
      <c r="W437" s="42">
        <f>IFERROR(IF(V437=0,"",ROUNDUP(V437/H437,0)*0.02175),"")</f>
        <v>0.10874999999999999</v>
      </c>
      <c r="X437" s="69" t="s">
        <v>48</v>
      </c>
      <c r="Y437" s="70" t="s">
        <v>48</v>
      </c>
      <c r="AC437" s="71"/>
      <c r="AZ437" s="306" t="s">
        <v>65</v>
      </c>
    </row>
    <row r="438" spans="1:52" x14ac:dyDescent="0.2">
      <c r="A438" s="386"/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7"/>
      <c r="M438" s="383" t="s">
        <v>43</v>
      </c>
      <c r="N438" s="384"/>
      <c r="O438" s="384"/>
      <c r="P438" s="384"/>
      <c r="Q438" s="384"/>
      <c r="R438" s="384"/>
      <c r="S438" s="385"/>
      <c r="T438" s="43" t="s">
        <v>42</v>
      </c>
      <c r="U438" s="44">
        <f>IFERROR(U436/H436,"0")+IFERROR(U437/H437,"0")</f>
        <v>9.7435897435897445</v>
      </c>
      <c r="V438" s="44">
        <f>IFERROR(V436/H436,"0")+IFERROR(V437/H437,"0")</f>
        <v>10</v>
      </c>
      <c r="W438" s="44">
        <f>IFERROR(IF(W436="",0,W436),"0")+IFERROR(IF(W437="",0,W437),"0")</f>
        <v>0.21749999999999997</v>
      </c>
      <c r="X438" s="68"/>
      <c r="Y438" s="68"/>
    </row>
    <row r="439" spans="1:52" x14ac:dyDescent="0.2">
      <c r="A439" s="38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7"/>
      <c r="M439" s="383" t="s">
        <v>43</v>
      </c>
      <c r="N439" s="384"/>
      <c r="O439" s="384"/>
      <c r="P439" s="384"/>
      <c r="Q439" s="384"/>
      <c r="R439" s="384"/>
      <c r="S439" s="385"/>
      <c r="T439" s="43" t="s">
        <v>0</v>
      </c>
      <c r="U439" s="44">
        <f>IFERROR(SUM(U436:U437),"0")</f>
        <v>76</v>
      </c>
      <c r="V439" s="44">
        <f>IFERROR(SUM(V436:V437),"0")</f>
        <v>78</v>
      </c>
      <c r="W439" s="43"/>
      <c r="X439" s="68"/>
      <c r="Y439" s="68"/>
    </row>
    <row r="440" spans="1:52" ht="27.75" customHeight="1" x14ac:dyDescent="0.2">
      <c r="A440" s="376" t="s">
        <v>602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55"/>
      <c r="Y440" s="55"/>
    </row>
    <row r="441" spans="1:52" ht="16.5" customHeight="1" x14ac:dyDescent="0.25">
      <c r="A441" s="377" t="s">
        <v>603</v>
      </c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77"/>
      <c r="N441" s="377"/>
      <c r="O441" s="377"/>
      <c r="P441" s="377"/>
      <c r="Q441" s="377"/>
      <c r="R441" s="377"/>
      <c r="S441" s="377"/>
      <c r="T441" s="377"/>
      <c r="U441" s="377"/>
      <c r="V441" s="377"/>
      <c r="W441" s="377"/>
      <c r="X441" s="66"/>
      <c r="Y441" s="66"/>
    </row>
    <row r="442" spans="1:52" ht="14.25" customHeight="1" x14ac:dyDescent="0.25">
      <c r="A442" s="378" t="s">
        <v>113</v>
      </c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8"/>
      <c r="M442" s="378"/>
      <c r="N442" s="378"/>
      <c r="O442" s="378"/>
      <c r="P442" s="378"/>
      <c r="Q442" s="378"/>
      <c r="R442" s="378"/>
      <c r="S442" s="378"/>
      <c r="T442" s="378"/>
      <c r="U442" s="378"/>
      <c r="V442" s="378"/>
      <c r="W442" s="378"/>
      <c r="X442" s="67"/>
      <c r="Y442" s="67"/>
    </row>
    <row r="443" spans="1:52" ht="27" customHeight="1" x14ac:dyDescent="0.25">
      <c r="A443" s="64" t="s">
        <v>604</v>
      </c>
      <c r="B443" s="64" t="s">
        <v>605</v>
      </c>
      <c r="C443" s="37">
        <v>4301011434</v>
      </c>
      <c r="D443" s="379">
        <v>4680115881099</v>
      </c>
      <c r="E443" s="379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109</v>
      </c>
      <c r="L443" s="38">
        <v>50</v>
      </c>
      <c r="M443" s="62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1"/>
      <c r="O443" s="381"/>
      <c r="P443" s="381"/>
      <c r="Q443" s="382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71"/>
      <c r="AZ443" s="307" t="s">
        <v>65</v>
      </c>
    </row>
    <row r="444" spans="1:52" ht="27" customHeight="1" x14ac:dyDescent="0.25">
      <c r="A444" s="64" t="s">
        <v>606</v>
      </c>
      <c r="B444" s="64" t="s">
        <v>607</v>
      </c>
      <c r="C444" s="37">
        <v>4301011435</v>
      </c>
      <c r="D444" s="379">
        <v>4680115881150</v>
      </c>
      <c r="E444" s="379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109</v>
      </c>
      <c r="L444" s="38">
        <v>50</v>
      </c>
      <c r="M444" s="62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1"/>
      <c r="O444" s="381"/>
      <c r="P444" s="381"/>
      <c r="Q444" s="382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8" t="s">
        <v>65</v>
      </c>
    </row>
    <row r="445" spans="1:52" x14ac:dyDescent="0.2">
      <c r="A445" s="386"/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7"/>
      <c r="M445" s="383" t="s">
        <v>43</v>
      </c>
      <c r="N445" s="384"/>
      <c r="O445" s="384"/>
      <c r="P445" s="384"/>
      <c r="Q445" s="384"/>
      <c r="R445" s="384"/>
      <c r="S445" s="385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52" x14ac:dyDescent="0.2">
      <c r="A446" s="386"/>
      <c r="B446" s="386"/>
      <c r="C446" s="386"/>
      <c r="D446" s="386"/>
      <c r="E446" s="386"/>
      <c r="F446" s="386"/>
      <c r="G446" s="386"/>
      <c r="H446" s="386"/>
      <c r="I446" s="386"/>
      <c r="J446" s="386"/>
      <c r="K446" s="386"/>
      <c r="L446" s="387"/>
      <c r="M446" s="383" t="s">
        <v>43</v>
      </c>
      <c r="N446" s="384"/>
      <c r="O446" s="384"/>
      <c r="P446" s="384"/>
      <c r="Q446" s="384"/>
      <c r="R446" s="384"/>
      <c r="S446" s="385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52" ht="14.25" customHeight="1" x14ac:dyDescent="0.25">
      <c r="A447" s="378" t="s">
        <v>106</v>
      </c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8"/>
      <c r="M447" s="378"/>
      <c r="N447" s="378"/>
      <c r="O447" s="378"/>
      <c r="P447" s="378"/>
      <c r="Q447" s="378"/>
      <c r="R447" s="378"/>
      <c r="S447" s="378"/>
      <c r="T447" s="378"/>
      <c r="U447" s="378"/>
      <c r="V447" s="378"/>
      <c r="W447" s="378"/>
      <c r="X447" s="67"/>
      <c r="Y447" s="67"/>
    </row>
    <row r="448" spans="1:52" ht="27" customHeight="1" x14ac:dyDescent="0.25">
      <c r="A448" s="64" t="s">
        <v>608</v>
      </c>
      <c r="B448" s="64" t="s">
        <v>609</v>
      </c>
      <c r="C448" s="37">
        <v>4301020260</v>
      </c>
      <c r="D448" s="379">
        <v>4640242180526</v>
      </c>
      <c r="E448" s="379"/>
      <c r="F448" s="63">
        <v>1.8</v>
      </c>
      <c r="G448" s="38">
        <v>6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623" t="s">
        <v>610</v>
      </c>
      <c r="N448" s="381"/>
      <c r="O448" s="381"/>
      <c r="P448" s="381"/>
      <c r="Q448" s="382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ht="16.5" customHeight="1" x14ac:dyDescent="0.25">
      <c r="A449" s="64" t="s">
        <v>611</v>
      </c>
      <c r="B449" s="64" t="s">
        <v>612</v>
      </c>
      <c r="C449" s="37">
        <v>4301020269</v>
      </c>
      <c r="D449" s="379">
        <v>4640242180519</v>
      </c>
      <c r="E449" s="379"/>
      <c r="F449" s="63">
        <v>1.35</v>
      </c>
      <c r="G449" s="38">
        <v>8</v>
      </c>
      <c r="H449" s="63">
        <v>10.8</v>
      </c>
      <c r="I449" s="63">
        <v>11.28</v>
      </c>
      <c r="J449" s="38">
        <v>56</v>
      </c>
      <c r="K449" s="39" t="s">
        <v>138</v>
      </c>
      <c r="L449" s="38">
        <v>50</v>
      </c>
      <c r="M449" s="624" t="s">
        <v>613</v>
      </c>
      <c r="N449" s="381"/>
      <c r="O449" s="381"/>
      <c r="P449" s="381"/>
      <c r="Q449" s="382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10" t="s">
        <v>65</v>
      </c>
    </row>
    <row r="450" spans="1:52" ht="16.5" customHeight="1" x14ac:dyDescent="0.25">
      <c r="A450" s="64" t="s">
        <v>611</v>
      </c>
      <c r="B450" s="64" t="s">
        <v>614</v>
      </c>
      <c r="C450" s="37">
        <v>4301020230</v>
      </c>
      <c r="D450" s="379">
        <v>4680115881112</v>
      </c>
      <c r="E450" s="379"/>
      <c r="F450" s="63">
        <v>1.35</v>
      </c>
      <c r="G450" s="38">
        <v>8</v>
      </c>
      <c r="H450" s="63">
        <v>10.8</v>
      </c>
      <c r="I450" s="63">
        <v>11.28</v>
      </c>
      <c r="J450" s="38">
        <v>56</v>
      </c>
      <c r="K450" s="39" t="s">
        <v>109</v>
      </c>
      <c r="L450" s="38">
        <v>50</v>
      </c>
      <c r="M450" s="62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81"/>
      <c r="O450" s="381"/>
      <c r="P450" s="381"/>
      <c r="Q450" s="382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11" t="s">
        <v>65</v>
      </c>
    </row>
    <row r="451" spans="1:52" x14ac:dyDescent="0.2">
      <c r="A451" s="386"/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7"/>
      <c r="M451" s="383" t="s">
        <v>43</v>
      </c>
      <c r="N451" s="384"/>
      <c r="O451" s="384"/>
      <c r="P451" s="384"/>
      <c r="Q451" s="384"/>
      <c r="R451" s="384"/>
      <c r="S451" s="385"/>
      <c r="T451" s="43" t="s">
        <v>42</v>
      </c>
      <c r="U451" s="44">
        <f>IFERROR(U448/H448,"0")+IFERROR(U449/H449,"0")+IFERROR(U450/H450,"0")</f>
        <v>0</v>
      </c>
      <c r="V451" s="44">
        <f>IFERROR(V448/H448,"0")+IFERROR(V449/H449,"0")+IFERROR(V450/H450,"0")</f>
        <v>0</v>
      </c>
      <c r="W451" s="44">
        <f>IFERROR(IF(W448="",0,W448),"0")+IFERROR(IF(W449="",0,W449),"0")+IFERROR(IF(W450="",0,W450),"0")</f>
        <v>0</v>
      </c>
      <c r="X451" s="68"/>
      <c r="Y451" s="68"/>
    </row>
    <row r="452" spans="1:52" x14ac:dyDescent="0.2">
      <c r="A452" s="386"/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7"/>
      <c r="M452" s="383" t="s">
        <v>43</v>
      </c>
      <c r="N452" s="384"/>
      <c r="O452" s="384"/>
      <c r="P452" s="384"/>
      <c r="Q452" s="384"/>
      <c r="R452" s="384"/>
      <c r="S452" s="385"/>
      <c r="T452" s="43" t="s">
        <v>0</v>
      </c>
      <c r="U452" s="44">
        <f>IFERROR(SUM(U448:U450),"0")</f>
        <v>0</v>
      </c>
      <c r="V452" s="44">
        <f>IFERROR(SUM(V448:V450),"0")</f>
        <v>0</v>
      </c>
      <c r="W452" s="43"/>
      <c r="X452" s="68"/>
      <c r="Y452" s="68"/>
    </row>
    <row r="453" spans="1:52" ht="14.25" customHeight="1" x14ac:dyDescent="0.25">
      <c r="A453" s="378" t="s">
        <v>75</v>
      </c>
      <c r="B453" s="378"/>
      <c r="C453" s="378"/>
      <c r="D453" s="378"/>
      <c r="E453" s="378"/>
      <c r="F453" s="378"/>
      <c r="G453" s="378"/>
      <c r="H453" s="378"/>
      <c r="I453" s="378"/>
      <c r="J453" s="378"/>
      <c r="K453" s="378"/>
      <c r="L453" s="378"/>
      <c r="M453" s="378"/>
      <c r="N453" s="378"/>
      <c r="O453" s="378"/>
      <c r="P453" s="378"/>
      <c r="Q453" s="378"/>
      <c r="R453" s="378"/>
      <c r="S453" s="378"/>
      <c r="T453" s="378"/>
      <c r="U453" s="378"/>
      <c r="V453" s="378"/>
      <c r="W453" s="378"/>
      <c r="X453" s="67"/>
      <c r="Y453" s="67"/>
    </row>
    <row r="454" spans="1:52" ht="27" customHeight="1" x14ac:dyDescent="0.25">
      <c r="A454" s="64" t="s">
        <v>615</v>
      </c>
      <c r="B454" s="64" t="s">
        <v>616</v>
      </c>
      <c r="C454" s="37">
        <v>4301031192</v>
      </c>
      <c r="D454" s="379">
        <v>4680115881167</v>
      </c>
      <c r="E454" s="379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81"/>
      <c r="O454" s="381"/>
      <c r="P454" s="381"/>
      <c r="Q454" s="382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ht="27" customHeight="1" x14ac:dyDescent="0.25">
      <c r="A455" s="64" t="s">
        <v>617</v>
      </c>
      <c r="B455" s="64" t="s">
        <v>618</v>
      </c>
      <c r="C455" s="37">
        <v>4301031244</v>
      </c>
      <c r="D455" s="379">
        <v>4640242180595</v>
      </c>
      <c r="E455" s="379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78</v>
      </c>
      <c r="L455" s="38">
        <v>40</v>
      </c>
      <c r="M455" s="627" t="s">
        <v>619</v>
      </c>
      <c r="N455" s="381"/>
      <c r="O455" s="381"/>
      <c r="P455" s="381"/>
      <c r="Q455" s="382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3" t="s">
        <v>65</v>
      </c>
    </row>
    <row r="456" spans="1:52" ht="27" customHeight="1" x14ac:dyDescent="0.25">
      <c r="A456" s="64" t="s">
        <v>617</v>
      </c>
      <c r="B456" s="64" t="s">
        <v>620</v>
      </c>
      <c r="C456" s="37">
        <v>4301031193</v>
      </c>
      <c r="D456" s="379">
        <v>4680115881136</v>
      </c>
      <c r="E456" s="379"/>
      <c r="F456" s="63">
        <v>0.73</v>
      </c>
      <c r="G456" s="38">
        <v>6</v>
      </c>
      <c r="H456" s="63">
        <v>4.38</v>
      </c>
      <c r="I456" s="63">
        <v>4.6399999999999997</v>
      </c>
      <c r="J456" s="38">
        <v>156</v>
      </c>
      <c r="K456" s="39" t="s">
        <v>78</v>
      </c>
      <c r="L456" s="38">
        <v>40</v>
      </c>
      <c r="M456" s="62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81"/>
      <c r="O456" s="381"/>
      <c r="P456" s="381"/>
      <c r="Q456" s="382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IFERROR(IF(V456=0,"",ROUNDUP(V456/H456,0)*0.00753),"")</f>
        <v/>
      </c>
      <c r="X456" s="69" t="s">
        <v>48</v>
      </c>
      <c r="Y456" s="70" t="s">
        <v>48</v>
      </c>
      <c r="AC456" s="71"/>
      <c r="AZ456" s="314" t="s">
        <v>65</v>
      </c>
    </row>
    <row r="457" spans="1:52" x14ac:dyDescent="0.2">
      <c r="A457" s="386"/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7"/>
      <c r="M457" s="383" t="s">
        <v>43</v>
      </c>
      <c r="N457" s="384"/>
      <c r="O457" s="384"/>
      <c r="P457" s="384"/>
      <c r="Q457" s="384"/>
      <c r="R457" s="384"/>
      <c r="S457" s="385"/>
      <c r="T457" s="43" t="s">
        <v>42</v>
      </c>
      <c r="U457" s="44">
        <f>IFERROR(U454/H454,"0")+IFERROR(U455/H455,"0")+IFERROR(U456/H456,"0")</f>
        <v>0</v>
      </c>
      <c r="V457" s="44">
        <f>IFERROR(V454/H454,"0")+IFERROR(V455/H455,"0")+IFERROR(V456/H456,"0")</f>
        <v>0</v>
      </c>
      <c r="W457" s="44">
        <f>IFERROR(IF(W454="",0,W454),"0")+IFERROR(IF(W455="",0,W455),"0")+IFERROR(IF(W456="",0,W456),"0")</f>
        <v>0</v>
      </c>
      <c r="X457" s="68"/>
      <c r="Y457" s="68"/>
    </row>
    <row r="458" spans="1:52" x14ac:dyDescent="0.2">
      <c r="A458" s="386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7"/>
      <c r="M458" s="383" t="s">
        <v>43</v>
      </c>
      <c r="N458" s="384"/>
      <c r="O458" s="384"/>
      <c r="P458" s="384"/>
      <c r="Q458" s="384"/>
      <c r="R458" s="384"/>
      <c r="S458" s="385"/>
      <c r="T458" s="43" t="s">
        <v>0</v>
      </c>
      <c r="U458" s="44">
        <f>IFERROR(SUM(U454:U456),"0")</f>
        <v>0</v>
      </c>
      <c r="V458" s="44">
        <f>IFERROR(SUM(V454:V456),"0")</f>
        <v>0</v>
      </c>
      <c r="W458" s="43"/>
      <c r="X458" s="68"/>
      <c r="Y458" s="68"/>
    </row>
    <row r="459" spans="1:52" ht="14.25" customHeight="1" x14ac:dyDescent="0.25">
      <c r="A459" s="378" t="s">
        <v>79</v>
      </c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378"/>
      <c r="M459" s="378"/>
      <c r="N459" s="378"/>
      <c r="O459" s="378"/>
      <c r="P459" s="378"/>
      <c r="Q459" s="378"/>
      <c r="R459" s="378"/>
      <c r="S459" s="378"/>
      <c r="T459" s="378"/>
      <c r="U459" s="378"/>
      <c r="V459" s="378"/>
      <c r="W459" s="378"/>
      <c r="X459" s="67"/>
      <c r="Y459" s="67"/>
    </row>
    <row r="460" spans="1:52" ht="27" customHeight="1" x14ac:dyDescent="0.25">
      <c r="A460" s="64" t="s">
        <v>621</v>
      </c>
      <c r="B460" s="64" t="s">
        <v>622</v>
      </c>
      <c r="C460" s="37">
        <v>4301051381</v>
      </c>
      <c r="D460" s="379">
        <v>4680115881068</v>
      </c>
      <c r="E460" s="379"/>
      <c r="F460" s="63">
        <v>1.3</v>
      </c>
      <c r="G460" s="38">
        <v>6</v>
      </c>
      <c r="H460" s="63">
        <v>7.8</v>
      </c>
      <c r="I460" s="63">
        <v>8.2799999999999994</v>
      </c>
      <c r="J460" s="38">
        <v>56</v>
      </c>
      <c r="K460" s="39" t="s">
        <v>78</v>
      </c>
      <c r="L460" s="38">
        <v>30</v>
      </c>
      <c r="M460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81"/>
      <c r="O460" s="381"/>
      <c r="P460" s="381"/>
      <c r="Q460" s="382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5" t="s">
        <v>65</v>
      </c>
    </row>
    <row r="461" spans="1:52" ht="27" customHeight="1" x14ac:dyDescent="0.25">
      <c r="A461" s="64" t="s">
        <v>623</v>
      </c>
      <c r="B461" s="64" t="s">
        <v>624</v>
      </c>
      <c r="C461" s="37">
        <v>4301051382</v>
      </c>
      <c r="D461" s="379">
        <v>4680115881075</v>
      </c>
      <c r="E461" s="379"/>
      <c r="F461" s="63">
        <v>0.5</v>
      </c>
      <c r="G461" s="38">
        <v>6</v>
      </c>
      <c r="H461" s="63">
        <v>3</v>
      </c>
      <c r="I461" s="63">
        <v>3.2</v>
      </c>
      <c r="J461" s="38">
        <v>156</v>
      </c>
      <c r="K461" s="39" t="s">
        <v>78</v>
      </c>
      <c r="L461" s="38">
        <v>30</v>
      </c>
      <c r="M461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81"/>
      <c r="O461" s="381"/>
      <c r="P461" s="381"/>
      <c r="Q461" s="382"/>
      <c r="R461" s="40" t="s">
        <v>48</v>
      </c>
      <c r="S461" s="40" t="s">
        <v>48</v>
      </c>
      <c r="T461" s="41" t="s">
        <v>0</v>
      </c>
      <c r="U461" s="59">
        <v>0</v>
      </c>
      <c r="V461" s="56">
        <f>IFERROR(IF(U461="",0,CEILING((U461/$H461),1)*$H461),"")</f>
        <v>0</v>
      </c>
      <c r="W461" s="42" t="str">
        <f>IFERROR(IF(V461=0,"",ROUNDUP(V461/H461,0)*0.00753),"")</f>
        <v/>
      </c>
      <c r="X461" s="69" t="s">
        <v>48</v>
      </c>
      <c r="Y461" s="70" t="s">
        <v>48</v>
      </c>
      <c r="AC461" s="71"/>
      <c r="AZ461" s="316" t="s">
        <v>65</v>
      </c>
    </row>
    <row r="462" spans="1:52" x14ac:dyDescent="0.2">
      <c r="A462" s="386"/>
      <c r="B462" s="386"/>
      <c r="C462" s="386"/>
      <c r="D462" s="386"/>
      <c r="E462" s="386"/>
      <c r="F462" s="386"/>
      <c r="G462" s="386"/>
      <c r="H462" s="386"/>
      <c r="I462" s="386"/>
      <c r="J462" s="386"/>
      <c r="K462" s="386"/>
      <c r="L462" s="387"/>
      <c r="M462" s="383" t="s">
        <v>43</v>
      </c>
      <c r="N462" s="384"/>
      <c r="O462" s="384"/>
      <c r="P462" s="384"/>
      <c r="Q462" s="384"/>
      <c r="R462" s="384"/>
      <c r="S462" s="385"/>
      <c r="T462" s="43" t="s">
        <v>42</v>
      </c>
      <c r="U462" s="44">
        <f>IFERROR(U460/H460,"0")+IFERROR(U461/H461,"0")</f>
        <v>0</v>
      </c>
      <c r="V462" s="44">
        <f>IFERROR(V460/H460,"0")+IFERROR(V461/H461,"0")</f>
        <v>0</v>
      </c>
      <c r="W462" s="44">
        <f>IFERROR(IF(W460="",0,W460),"0")+IFERROR(IF(W461="",0,W461),"0")</f>
        <v>0</v>
      </c>
      <c r="X462" s="68"/>
      <c r="Y462" s="68"/>
    </row>
    <row r="463" spans="1:52" x14ac:dyDescent="0.2">
      <c r="A463" s="386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7"/>
      <c r="M463" s="383" t="s">
        <v>43</v>
      </c>
      <c r="N463" s="384"/>
      <c r="O463" s="384"/>
      <c r="P463" s="384"/>
      <c r="Q463" s="384"/>
      <c r="R463" s="384"/>
      <c r="S463" s="385"/>
      <c r="T463" s="43" t="s">
        <v>0</v>
      </c>
      <c r="U463" s="44">
        <f>IFERROR(SUM(U460:U461),"0")</f>
        <v>0</v>
      </c>
      <c r="V463" s="44">
        <f>IFERROR(SUM(V460:V461),"0")</f>
        <v>0</v>
      </c>
      <c r="W463" s="43"/>
      <c r="X463" s="68"/>
      <c r="Y463" s="68"/>
    </row>
    <row r="464" spans="1:52" ht="16.5" customHeight="1" x14ac:dyDescent="0.25">
      <c r="A464" s="377" t="s">
        <v>625</v>
      </c>
      <c r="B464" s="377"/>
      <c r="C464" s="377"/>
      <c r="D464" s="377"/>
      <c r="E464" s="377"/>
      <c r="F464" s="377"/>
      <c r="G464" s="377"/>
      <c r="H464" s="377"/>
      <c r="I464" s="377"/>
      <c r="J464" s="377"/>
      <c r="K464" s="377"/>
      <c r="L464" s="377"/>
      <c r="M464" s="377"/>
      <c r="N464" s="377"/>
      <c r="O464" s="377"/>
      <c r="P464" s="377"/>
      <c r="Q464" s="377"/>
      <c r="R464" s="377"/>
      <c r="S464" s="377"/>
      <c r="T464" s="377"/>
      <c r="U464" s="377"/>
      <c r="V464" s="377"/>
      <c r="W464" s="377"/>
      <c r="X464" s="66"/>
      <c r="Y464" s="66"/>
    </row>
    <row r="465" spans="1:52" ht="14.25" customHeight="1" x14ac:dyDescent="0.25">
      <c r="A465" s="378" t="s">
        <v>79</v>
      </c>
      <c r="B465" s="378"/>
      <c r="C465" s="378"/>
      <c r="D465" s="378"/>
      <c r="E465" s="378"/>
      <c r="F465" s="378"/>
      <c r="G465" s="378"/>
      <c r="H465" s="378"/>
      <c r="I465" s="378"/>
      <c r="J465" s="378"/>
      <c r="K465" s="378"/>
      <c r="L465" s="378"/>
      <c r="M465" s="378"/>
      <c r="N465" s="378"/>
      <c r="O465" s="378"/>
      <c r="P465" s="378"/>
      <c r="Q465" s="378"/>
      <c r="R465" s="378"/>
      <c r="S465" s="378"/>
      <c r="T465" s="378"/>
      <c r="U465" s="378"/>
      <c r="V465" s="378"/>
      <c r="W465" s="378"/>
      <c r="X465" s="67"/>
      <c r="Y465" s="67"/>
    </row>
    <row r="466" spans="1:52" ht="16.5" customHeight="1" x14ac:dyDescent="0.25">
      <c r="A466" s="64" t="s">
        <v>626</v>
      </c>
      <c r="B466" s="64" t="s">
        <v>627</v>
      </c>
      <c r="C466" s="37">
        <v>4301051310</v>
      </c>
      <c r="D466" s="379">
        <v>4680115880870</v>
      </c>
      <c r="E466" s="379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9" t="s">
        <v>138</v>
      </c>
      <c r="L466" s="38">
        <v>40</v>
      </c>
      <c r="M466" s="63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81"/>
      <c r="O466" s="381"/>
      <c r="P466" s="381"/>
      <c r="Q466" s="382"/>
      <c r="R466" s="40" t="s">
        <v>48</v>
      </c>
      <c r="S466" s="40" t="s">
        <v>48</v>
      </c>
      <c r="T466" s="41" t="s">
        <v>0</v>
      </c>
      <c r="U466" s="59">
        <v>0</v>
      </c>
      <c r="V466" s="56">
        <f>IFERROR(IF(U466="",0,CEILING((U466/$H466),1)*$H466),"")</f>
        <v>0</v>
      </c>
      <c r="W466" s="42" t="str">
        <f>IFERROR(IF(V466=0,"",ROUNDUP(V466/H466,0)*0.02175),"")</f>
        <v/>
      </c>
      <c r="X466" s="69" t="s">
        <v>48</v>
      </c>
      <c r="Y466" s="70" t="s">
        <v>48</v>
      </c>
      <c r="AC466" s="71"/>
      <c r="AZ466" s="317" t="s">
        <v>65</v>
      </c>
    </row>
    <row r="467" spans="1:52" x14ac:dyDescent="0.2">
      <c r="A467" s="386"/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7"/>
      <c r="M467" s="383" t="s">
        <v>43</v>
      </c>
      <c r="N467" s="384"/>
      <c r="O467" s="384"/>
      <c r="P467" s="384"/>
      <c r="Q467" s="384"/>
      <c r="R467" s="384"/>
      <c r="S467" s="385"/>
      <c r="T467" s="43" t="s">
        <v>42</v>
      </c>
      <c r="U467" s="44">
        <f>IFERROR(U466/H466,"0")</f>
        <v>0</v>
      </c>
      <c r="V467" s="44">
        <f>IFERROR(V466/H466,"0")</f>
        <v>0</v>
      </c>
      <c r="W467" s="44">
        <f>IFERROR(IF(W466="",0,W466),"0")</f>
        <v>0</v>
      </c>
      <c r="X467" s="68"/>
      <c r="Y467" s="68"/>
    </row>
    <row r="468" spans="1:52" x14ac:dyDescent="0.2">
      <c r="A468" s="386"/>
      <c r="B468" s="386"/>
      <c r="C468" s="386"/>
      <c r="D468" s="386"/>
      <c r="E468" s="386"/>
      <c r="F468" s="386"/>
      <c r="G468" s="386"/>
      <c r="H468" s="386"/>
      <c r="I468" s="386"/>
      <c r="J468" s="386"/>
      <c r="K468" s="386"/>
      <c r="L468" s="387"/>
      <c r="M468" s="383" t="s">
        <v>43</v>
      </c>
      <c r="N468" s="384"/>
      <c r="O468" s="384"/>
      <c r="P468" s="384"/>
      <c r="Q468" s="384"/>
      <c r="R468" s="384"/>
      <c r="S468" s="385"/>
      <c r="T468" s="43" t="s">
        <v>0</v>
      </c>
      <c r="U468" s="44">
        <f>IFERROR(SUM(U466:U466),"0")</f>
        <v>0</v>
      </c>
      <c r="V468" s="44">
        <f>IFERROR(SUM(V466:V466),"0")</f>
        <v>0</v>
      </c>
      <c r="W468" s="43"/>
      <c r="X468" s="68"/>
      <c r="Y468" s="68"/>
    </row>
    <row r="469" spans="1:52" ht="15" customHeight="1" x14ac:dyDescent="0.2">
      <c r="A469" s="386"/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635"/>
      <c r="M469" s="632" t="s">
        <v>36</v>
      </c>
      <c r="N469" s="633"/>
      <c r="O469" s="633"/>
      <c r="P469" s="633"/>
      <c r="Q469" s="633"/>
      <c r="R469" s="633"/>
      <c r="S469" s="634"/>
      <c r="T469" s="43" t="s">
        <v>0</v>
      </c>
      <c r="U469" s="44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900.64999999999986</v>
      </c>
      <c r="V469" s="44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938.92</v>
      </c>
      <c r="W469" s="43"/>
      <c r="X469" s="68"/>
      <c r="Y469" s="68"/>
    </row>
    <row r="470" spans="1:52" x14ac:dyDescent="0.2">
      <c r="A470" s="386"/>
      <c r="B470" s="386"/>
      <c r="C470" s="386"/>
      <c r="D470" s="386"/>
      <c r="E470" s="386"/>
      <c r="F470" s="386"/>
      <c r="G470" s="386"/>
      <c r="H470" s="386"/>
      <c r="I470" s="386"/>
      <c r="J470" s="386"/>
      <c r="K470" s="386"/>
      <c r="L470" s="635"/>
      <c r="M470" s="632" t="s">
        <v>37</v>
      </c>
      <c r="N470" s="633"/>
      <c r="O470" s="633"/>
      <c r="P470" s="633"/>
      <c r="Q470" s="633"/>
      <c r="R470" s="633"/>
      <c r="S470" s="634"/>
      <c r="T470" s="43" t="s">
        <v>0</v>
      </c>
      <c r="U470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973.11454027454045</v>
      </c>
      <c r="V470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1014.258</v>
      </c>
      <c r="W470" s="43"/>
      <c r="X470" s="68"/>
      <c r="Y470" s="68"/>
    </row>
    <row r="471" spans="1:52" x14ac:dyDescent="0.2">
      <c r="A471" s="38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635"/>
      <c r="M471" s="632" t="s">
        <v>38</v>
      </c>
      <c r="N471" s="633"/>
      <c r="O471" s="633"/>
      <c r="P471" s="633"/>
      <c r="Q471" s="633"/>
      <c r="R471" s="633"/>
      <c r="S471" s="634"/>
      <c r="T471" s="43" t="s">
        <v>23</v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3</v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3</v>
      </c>
      <c r="W471" s="43"/>
      <c r="X471" s="68"/>
      <c r="Y471" s="68"/>
    </row>
    <row r="472" spans="1:52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635"/>
      <c r="M472" s="632" t="s">
        <v>39</v>
      </c>
      <c r="N472" s="633"/>
      <c r="O472" s="633"/>
      <c r="P472" s="633"/>
      <c r="Q472" s="633"/>
      <c r="R472" s="633"/>
      <c r="S472" s="634"/>
      <c r="T472" s="43" t="s">
        <v>0</v>
      </c>
      <c r="U472" s="44">
        <f>GrossWeightTotal+PalletQtyTotal*25</f>
        <v>1048.1145402745406</v>
      </c>
      <c r="V472" s="44">
        <f>GrossWeightTotalR+PalletQtyTotalR*25</f>
        <v>1089.258</v>
      </c>
      <c r="W472" s="43"/>
      <c r="X472" s="68"/>
      <c r="Y472" s="68"/>
    </row>
    <row r="473" spans="1:52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635"/>
      <c r="M473" s="632" t="s">
        <v>40</v>
      </c>
      <c r="N473" s="633"/>
      <c r="O473" s="633"/>
      <c r="P473" s="633"/>
      <c r="Q473" s="633"/>
      <c r="R473" s="633"/>
      <c r="S473" s="634"/>
      <c r="T473" s="43" t="s">
        <v>23</v>
      </c>
      <c r="U473" s="44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292.35276698610033</v>
      </c>
      <c r="V473" s="44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302</v>
      </c>
      <c r="W473" s="43"/>
      <c r="X473" s="68"/>
      <c r="Y473" s="68"/>
    </row>
    <row r="474" spans="1:52" ht="14.25" x14ac:dyDescent="0.2">
      <c r="A474" s="386"/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635"/>
      <c r="M474" s="632" t="s">
        <v>41</v>
      </c>
      <c r="N474" s="633"/>
      <c r="O474" s="633"/>
      <c r="P474" s="633"/>
      <c r="Q474" s="633"/>
      <c r="R474" s="633"/>
      <c r="S474" s="634"/>
      <c r="T474" s="46" t="s">
        <v>54</v>
      </c>
      <c r="U474" s="43"/>
      <c r="V474" s="43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2.6180300000000001</v>
      </c>
      <c r="X474" s="68"/>
      <c r="Y474" s="68"/>
    </row>
    <row r="475" spans="1:52" ht="13.5" thickBot="1" x14ac:dyDescent="0.25"/>
    <row r="476" spans="1:52" ht="27" thickTop="1" thickBot="1" x14ac:dyDescent="0.25">
      <c r="A476" s="47" t="s">
        <v>9</v>
      </c>
      <c r="B476" s="72" t="s">
        <v>74</v>
      </c>
      <c r="C476" s="636" t="s">
        <v>104</v>
      </c>
      <c r="D476" s="636" t="s">
        <v>104</v>
      </c>
      <c r="E476" s="636" t="s">
        <v>104</v>
      </c>
      <c r="F476" s="636" t="s">
        <v>104</v>
      </c>
      <c r="G476" s="636" t="s">
        <v>246</v>
      </c>
      <c r="H476" s="636" t="s">
        <v>246</v>
      </c>
      <c r="I476" s="636" t="s">
        <v>246</v>
      </c>
      <c r="J476" s="636" t="s">
        <v>246</v>
      </c>
      <c r="K476" s="636" t="s">
        <v>246</v>
      </c>
      <c r="L476" s="636" t="s">
        <v>246</v>
      </c>
      <c r="M476" s="636" t="s">
        <v>436</v>
      </c>
      <c r="N476" s="636" t="s">
        <v>436</v>
      </c>
      <c r="O476" s="636" t="s">
        <v>483</v>
      </c>
      <c r="P476" s="636" t="s">
        <v>483</v>
      </c>
      <c r="Q476" s="72" t="s">
        <v>560</v>
      </c>
      <c r="R476" s="636" t="s">
        <v>602</v>
      </c>
      <c r="S476" s="636" t="s">
        <v>602</v>
      </c>
      <c r="T476" s="1"/>
      <c r="Y476" s="61"/>
      <c r="AB476" s="1"/>
    </row>
    <row r="477" spans="1:52" ht="14.25" customHeight="1" thickTop="1" x14ac:dyDescent="0.2">
      <c r="A477" s="637" t="s">
        <v>10</v>
      </c>
      <c r="B477" s="636" t="s">
        <v>74</v>
      </c>
      <c r="C477" s="636" t="s">
        <v>105</v>
      </c>
      <c r="D477" s="636" t="s">
        <v>112</v>
      </c>
      <c r="E477" s="636" t="s">
        <v>104</v>
      </c>
      <c r="F477" s="636" t="s">
        <v>237</v>
      </c>
      <c r="G477" s="636" t="s">
        <v>247</v>
      </c>
      <c r="H477" s="636" t="s">
        <v>254</v>
      </c>
      <c r="I477" s="636" t="s">
        <v>271</v>
      </c>
      <c r="J477" s="636" t="s">
        <v>331</v>
      </c>
      <c r="K477" s="636" t="s">
        <v>404</v>
      </c>
      <c r="L477" s="636" t="s">
        <v>422</v>
      </c>
      <c r="M477" s="636" t="s">
        <v>437</v>
      </c>
      <c r="N477" s="636" t="s">
        <v>460</v>
      </c>
      <c r="O477" s="636" t="s">
        <v>484</v>
      </c>
      <c r="P477" s="636" t="s">
        <v>536</v>
      </c>
      <c r="Q477" s="636" t="s">
        <v>560</v>
      </c>
      <c r="R477" s="636" t="s">
        <v>603</v>
      </c>
      <c r="S477" s="636" t="s">
        <v>625</v>
      </c>
      <c r="T477" s="1"/>
      <c r="Y477" s="61"/>
      <c r="AB477" s="1"/>
    </row>
    <row r="478" spans="1:52" ht="13.5" thickBot="1" x14ac:dyDescent="0.25">
      <c r="A478" s="638"/>
      <c r="B478" s="636"/>
      <c r="C478" s="636"/>
      <c r="D478" s="636"/>
      <c r="E478" s="636"/>
      <c r="F478" s="636"/>
      <c r="G478" s="636"/>
      <c r="H478" s="636"/>
      <c r="I478" s="636"/>
      <c r="J478" s="636"/>
      <c r="K478" s="636"/>
      <c r="L478" s="636"/>
      <c r="M478" s="636"/>
      <c r="N478" s="636"/>
      <c r="O478" s="636"/>
      <c r="P478" s="636"/>
      <c r="Q478" s="636"/>
      <c r="R478" s="636"/>
      <c r="S478" s="636"/>
      <c r="T478" s="1"/>
      <c r="Y478" s="61"/>
      <c r="AB478" s="1"/>
    </row>
    <row r="479" spans="1:52" ht="18" thickTop="1" thickBot="1" x14ac:dyDescent="0.25">
      <c r="A479" s="47" t="s">
        <v>13</v>
      </c>
      <c r="B479" s="53">
        <f>IFERROR(V22*1,"0")+IFERROR(V26*1,"0")+IFERROR(V27*1,"0")+IFERROR(V28*1,"0")+IFERROR(V29*1,"0")+IFERROR(V30*1,"0")+IFERROR(V31*1,"0")+IFERROR(V35*1,"0")+IFERROR(V39*1,"0")+IFERROR(V43*1,"0")</f>
        <v>0</v>
      </c>
      <c r="C479" s="53">
        <f>IFERROR(V49*1,"0")+IFERROR(V50*1,"0")</f>
        <v>0</v>
      </c>
      <c r="D479" s="53">
        <f>IFERROR(V55*1,"0")+IFERROR(V56*1,"0")+IFERROR(V57*1,"0")+IFERROR(V58*1,"0")</f>
        <v>32</v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210.2</v>
      </c>
      <c r="F479" s="53">
        <f>IFERROR(V127*1,"0")+IFERROR(V128*1,"0")+IFERROR(V129*1,"0")+IFERROR(V130*1,"0")</f>
        <v>0</v>
      </c>
      <c r="G479" s="53">
        <f>IFERROR(V136*1,"0")+IFERROR(V137*1,"0")+IFERROR(V138*1,"0")</f>
        <v>0</v>
      </c>
      <c r="H479" s="53">
        <f>IFERROR(V143*1,"0")+IFERROR(V144*1,"0")+IFERROR(V145*1,"0")+IFERROR(V146*1,"0")+IFERROR(V147*1,"0")+IFERROR(V148*1,"0")+IFERROR(V149*1,"0")+IFERROR(V150*1,"0")</f>
        <v>69.300000000000011</v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192.29999999999998</v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130.20000000000002</v>
      </c>
      <c r="K479" s="53">
        <f>IFERROR(V256*1,"0")+IFERROR(V257*1,"0")+IFERROR(V258*1,"0")+IFERROR(V259*1,"0")+IFERROR(V260*1,"0")+IFERROR(V261*1,"0")+IFERROR(V262*1,"0")+IFERROR(V266*1,"0")+IFERROR(V267*1,"0")</f>
        <v>0</v>
      </c>
      <c r="L479" s="53">
        <f>IFERROR(V272*1,"0")+IFERROR(V276*1,"0")+IFERROR(V277*1,"0")+IFERROR(V278*1,"0")+IFERROR(V282*1,"0")+IFERROR(V286*1,"0")</f>
        <v>51</v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253.92000000000002</v>
      </c>
      <c r="R479" s="53">
        <f>IFERROR(V443*1,"0")+IFERROR(V444*1,"0")+IFERROR(V448*1,"0")+IFERROR(V449*1,"0")+IFERROR(V450*1,"0")+IFERROR(V454*1,"0")+IFERROR(V455*1,"0")+IFERROR(V456*1,"0")+IFERROR(V460*1,"0")+IFERROR(V461*1,"0")</f>
        <v>0</v>
      </c>
      <c r="S479" s="53">
        <f>IFERROR(V466*1,"0")</f>
        <v>0</v>
      </c>
      <c r="T479" s="1"/>
      <c r="Y479" s="61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50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A464:W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M457:S457"/>
    <mergeCell ref="A457:L458"/>
    <mergeCell ref="M458:S458"/>
    <mergeCell ref="A459:W459"/>
    <mergeCell ref="D460:E460"/>
    <mergeCell ref="M460:Q460"/>
    <mergeCell ref="D461:E461"/>
    <mergeCell ref="M461:Q461"/>
    <mergeCell ref="M462:S462"/>
    <mergeCell ref="A462:L463"/>
    <mergeCell ref="M463:S463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D456:E456"/>
    <mergeCell ref="M456:Q456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628</v>
      </c>
      <c r="H1" s="9"/>
    </row>
    <row r="3" spans="2:8" x14ac:dyDescent="0.2">
      <c r="B3" s="54" t="s">
        <v>629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631</v>
      </c>
      <c r="C6" s="54" t="s">
        <v>632</v>
      </c>
      <c r="D6" s="54" t="s">
        <v>633</v>
      </c>
      <c r="E6" s="54" t="s">
        <v>48</v>
      </c>
    </row>
    <row r="7" spans="2:8" x14ac:dyDescent="0.2">
      <c r="B7" s="54" t="s">
        <v>634</v>
      </c>
      <c r="C7" s="54" t="s">
        <v>635</v>
      </c>
      <c r="D7" s="54" t="s">
        <v>636</v>
      </c>
      <c r="E7" s="54" t="s">
        <v>48</v>
      </c>
    </row>
    <row r="8" spans="2:8" x14ac:dyDescent="0.2">
      <c r="B8" s="54" t="s">
        <v>637</v>
      </c>
      <c r="C8" s="54" t="s">
        <v>638</v>
      </c>
      <c r="D8" s="54" t="s">
        <v>639</v>
      </c>
      <c r="E8" s="54" t="s">
        <v>48</v>
      </c>
    </row>
    <row r="9" spans="2:8" x14ac:dyDescent="0.2">
      <c r="B9" s="54" t="s">
        <v>640</v>
      </c>
      <c r="C9" s="54" t="s">
        <v>641</v>
      </c>
      <c r="D9" s="54" t="s">
        <v>642</v>
      </c>
      <c r="E9" s="54" t="s">
        <v>48</v>
      </c>
    </row>
    <row r="11" spans="2:8" x14ac:dyDescent="0.2">
      <c r="B11" s="54" t="s">
        <v>643</v>
      </c>
      <c r="C11" s="54" t="s">
        <v>632</v>
      </c>
      <c r="D11" s="54" t="s">
        <v>48</v>
      </c>
      <c r="E11" s="54" t="s">
        <v>48</v>
      </c>
    </row>
    <row r="13" spans="2:8" x14ac:dyDescent="0.2">
      <c r="B13" s="54" t="s">
        <v>644</v>
      </c>
      <c r="C13" s="54" t="s">
        <v>635</v>
      </c>
      <c r="D13" s="54" t="s">
        <v>48</v>
      </c>
      <c r="E13" s="54" t="s">
        <v>48</v>
      </c>
    </row>
    <row r="15" spans="2:8" x14ac:dyDescent="0.2">
      <c r="B15" s="54" t="s">
        <v>645</v>
      </c>
      <c r="C15" s="54" t="s">
        <v>638</v>
      </c>
      <c r="D15" s="54" t="s">
        <v>48</v>
      </c>
      <c r="E15" s="54" t="s">
        <v>48</v>
      </c>
    </row>
    <row r="17" spans="2:5" x14ac:dyDescent="0.2">
      <c r="B17" s="54" t="s">
        <v>646</v>
      </c>
      <c r="C17" s="54" t="s">
        <v>641</v>
      </c>
      <c r="D17" s="54" t="s">
        <v>48</v>
      </c>
      <c r="E17" s="54" t="s">
        <v>48</v>
      </c>
    </row>
    <row r="19" spans="2:5" x14ac:dyDescent="0.2">
      <c r="B19" s="54" t="s">
        <v>647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656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657</v>
      </c>
      <c r="C29" s="54" t="s">
        <v>48</v>
      </c>
      <c r="D29" s="54" t="s">
        <v>48</v>
      </c>
      <c r="E29" s="54" t="s">
        <v>48</v>
      </c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www.w3.org/XML/1998/namespace"/>
    <ds:schemaRef ds:uri="bb0b2827-4eb3-461f-8866-28597c48f473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1028</vt:i4>
      </vt:variant>
    </vt:vector>
  </HeadingPairs>
  <TitlesOfParts>
    <vt:vector size="10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2021-11-12T12:13:19Z</dcterms:created>
  <dcterms:modified xsi:type="dcterms:W3CDTF">2023-10-26T06:54:02Z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