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80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д. 43В, лит В, офис 4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2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1" t="n"/>
      <c r="Y20" s="321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100.8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21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3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22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22" t="n"/>
      <c r="Y38" s="32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3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3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22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22" t="n"/>
      <c r="Y42" s="32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3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3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21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21" t="n"/>
      <c r="Y47" s="321" t="n"/>
    </row>
    <row r="48" ht="14.25" customHeight="1">
      <c r="A48" s="322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2" t="n"/>
      <c r="Y48" s="32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3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3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3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21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21" t="n"/>
      <c r="Y53" s="321" t="n"/>
    </row>
    <row r="54" ht="14.25" customHeight="1">
      <c r="A54" s="322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2" t="n"/>
      <c r="Y54" s="322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3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21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1" t="n"/>
      <c r="Y61" s="321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3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70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75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3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3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3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3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3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3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3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3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3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3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3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3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3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3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22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2" t="n"/>
      <c r="Y81" s="322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3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3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3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23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23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23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3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22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2" t="n"/>
      <c r="Y90" s="322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23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23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3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3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3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3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3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3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23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23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23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3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22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22" t="n"/>
      <c r="Y104" s="322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3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3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3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310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3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23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0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23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0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23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23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23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23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3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22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2" t="n"/>
      <c r="Y117" s="322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23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23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10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23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23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23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3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21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21" t="n"/>
      <c r="Y125" s="321" t="n"/>
    </row>
    <row r="126" ht="14.25" customHeight="1">
      <c r="A126" s="322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2" t="n"/>
      <c r="Y126" s="322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23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685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23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23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110.25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23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3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21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1" t="n"/>
      <c r="Y134" s="321" t="n"/>
    </row>
    <row r="135" ht="14.25" customHeight="1">
      <c r="A135" s="322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2" t="n"/>
      <c r="Y135" s="322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3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3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3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3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21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21" t="n"/>
      <c r="Y141" s="321" t="n"/>
    </row>
    <row r="142" ht="14.25" customHeight="1">
      <c r="A142" s="322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22" t="n"/>
      <c r="Y142" s="322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3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355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3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3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3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3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3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3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0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3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3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21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21" t="n"/>
      <c r="Y153" s="321" t="n"/>
    </row>
    <row r="154" ht="14.25" customHeight="1">
      <c r="A154" s="322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22" t="n"/>
      <c r="Y154" s="322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3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3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3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22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22" t="n"/>
      <c r="Y159" s="322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3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3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3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22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22" t="n"/>
      <c r="Y164" s="322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3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3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80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3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3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3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22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22" t="n"/>
      <c r="Y171" s="322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3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3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3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23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23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23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460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23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23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20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23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23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23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0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23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23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128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23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40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23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60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23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23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200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23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20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3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22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22" t="n"/>
      <c r="Y192" s="322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23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600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23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194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3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21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21" t="n"/>
      <c r="Y197" s="321" t="n"/>
    </row>
    <row r="198" ht="14.25" customHeight="1">
      <c r="A198" s="322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22" t="n"/>
      <c r="Y198" s="322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3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3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3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3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3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3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48</v>
      </c>
      <c r="K204" s="39" t="inlineStr">
        <is>
          <t>ВЗ</t>
        </is>
      </c>
      <c r="L204" s="38" t="n">
        <v>55</v>
      </c>
      <c r="M204" s="80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IFERROR(IF(V204=0,"",ROUNDUP(V204/H204,0)*0.02039),"")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3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3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3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3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3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3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3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3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3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3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22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22" t="n"/>
      <c r="Y216" s="322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3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3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22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22" t="n"/>
      <c r="Y220" s="322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3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3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105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3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23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0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3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22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2" t="n"/>
      <c r="Y227" s="322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23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23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23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23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23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23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3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22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22" t="n"/>
      <c r="Y236" s="322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3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580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3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50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3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215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3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22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22" t="n"/>
      <c r="Y242" s="322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3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3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3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4.25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3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22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22" t="n"/>
      <c r="Y248" s="322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3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3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3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3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21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21" t="n"/>
      <c r="Y254" s="321" t="n"/>
    </row>
    <row r="255" ht="14.25" customHeight="1">
      <c r="A255" s="322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22" t="n"/>
      <c r="Y255" s="322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3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3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3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23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3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3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3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3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22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2" t="n"/>
      <c r="Y265" s="322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3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3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3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21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21" t="n"/>
      <c r="Y270" s="321" t="n"/>
    </row>
    <row r="271" ht="14.25" customHeight="1">
      <c r="A271" s="322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22" t="n"/>
      <c r="Y271" s="322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3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0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3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22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22" t="n"/>
      <c r="Y275" s="322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3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3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0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3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0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3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22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22" t="n"/>
      <c r="Y281" s="322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3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3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22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22" t="n"/>
      <c r="Y285" s="322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3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3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21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1" t="n"/>
      <c r="Y290" s="321" t="n"/>
    </row>
    <row r="291" ht="14.25" customHeight="1">
      <c r="A291" s="322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3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3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2000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3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2600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3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3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2900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3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3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42.5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3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3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22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2" t="n"/>
      <c r="Y302" s="322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3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1100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3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3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22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2" t="n"/>
      <c r="Y307" s="322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3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3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22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22" t="n"/>
      <c r="Y311" s="322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3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190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3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21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1" t="n"/>
      <c r="Y315" s="321" t="n"/>
    </row>
    <row r="316" ht="14.25" customHeight="1">
      <c r="A316" s="322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2" t="n"/>
      <c r="Y316" s="322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3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3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3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3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3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22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22" t="n"/>
      <c r="Y323" s="322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3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35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3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3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22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2" t="n"/>
      <c r="Y328" s="322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3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460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3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3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3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3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22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22" t="n"/>
      <c r="Y335" s="322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3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3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21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21" t="n"/>
      <c r="Y340" s="321" t="n"/>
    </row>
    <row r="341" ht="14.25" customHeight="1">
      <c r="A341" s="322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22" t="n"/>
      <c r="Y341" s="322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3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3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3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22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2" t="n"/>
      <c r="Y346" s="322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3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460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3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3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220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3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3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3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3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3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62.99999999999999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3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3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3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3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96.25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3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3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22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2" t="n"/>
      <c r="Y362" s="322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3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3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3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3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3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22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22" t="n"/>
      <c r="Y369" s="322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3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3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22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22" t="n"/>
      <c r="Y373" s="322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3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3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3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3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22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2" t="n"/>
      <c r="Y379" s="322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3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3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21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21" t="n"/>
      <c r="Y383" s="321" t="n"/>
    </row>
    <row r="384" ht="14.25" customHeight="1">
      <c r="A384" s="322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3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3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3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22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22" t="n"/>
      <c r="Y389" s="322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3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1035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3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45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3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3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3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3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0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3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3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22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2" t="n"/>
      <c r="Y399" s="322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3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3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22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22" t="n"/>
      <c r="Y403" s="322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3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3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21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21" t="n"/>
      <c r="Y408" s="321" t="n"/>
    </row>
    <row r="409" ht="14.25" customHeight="1">
      <c r="A409" s="322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22" t="n"/>
      <c r="Y409" s="322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3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3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25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3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50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3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160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3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3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3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3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3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3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22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3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3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3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22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3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240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3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3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3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3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3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3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22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2" t="n"/>
      <c r="Y435" s="322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3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3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155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3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21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21" t="n"/>
      <c r="Y441" s="321" t="n"/>
    </row>
    <row r="442" ht="14.25" customHeight="1">
      <c r="A442" s="322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22" t="n"/>
      <c r="Y442" s="322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3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3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3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22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22" t="n"/>
      <c r="Y447" s="322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23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23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23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3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22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2" t="n"/>
      <c r="Y453" s="322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23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145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23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 ht="27" customHeight="1">
      <c r="A456" s="64" t="inlineStr">
        <is>
          <t>SU002809</t>
        </is>
      </c>
      <c r="B456" s="64" t="inlineStr">
        <is>
          <t>P003216</t>
        </is>
      </c>
      <c r="C456" s="37" t="n">
        <v>4301031193</v>
      </c>
      <c r="D456" s="323" t="n">
        <v>4680115881136</v>
      </c>
      <c r="E456" s="648" t="n"/>
      <c r="F456" s="680" t="n">
        <v>0.73</v>
      </c>
      <c r="G456" s="38" t="n">
        <v>6</v>
      </c>
      <c r="H456" s="680" t="n">
        <v>4.38</v>
      </c>
      <c r="I456" s="680" t="n">
        <v>4.64</v>
      </c>
      <c r="J456" s="38" t="n">
        <v>156</v>
      </c>
      <c r="K456" s="39" t="inlineStr">
        <is>
          <t>СК2</t>
        </is>
      </c>
      <c r="L456" s="38" t="n">
        <v>40</v>
      </c>
      <c r="M456" s="929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6" s="682" t="n"/>
      <c r="O456" s="682" t="n"/>
      <c r="P456" s="682" t="n"/>
      <c r="Q456" s="648" t="n"/>
      <c r="R456" s="40" t="inlineStr"/>
      <c r="S456" s="40" t="inlineStr"/>
      <c r="T456" s="41" t="inlineStr">
        <is>
          <t>кг</t>
        </is>
      </c>
      <c r="U456" s="683" t="n">
        <v>305</v>
      </c>
      <c r="V456" s="684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4" t="inlineStr">
        <is>
          <t>КИ</t>
        </is>
      </c>
    </row>
    <row r="457">
      <c r="A457" s="33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кор</t>
        </is>
      </c>
      <c r="U457" s="687">
        <f>IFERROR(U454/H454,"0")+IFERROR(U455/H455,"0")+IFERROR(U456/H456,"0")</f>
        <v/>
      </c>
      <c r="V457" s="687">
        <f>IFERROR(V454/H454,"0")+IFERROR(V455/H455,"0")+IFERROR(V456/H456,"0")</f>
        <v/>
      </c>
      <c r="W457" s="687">
        <f>IFERROR(IF(W454="",0,W454),"0")+IFERROR(IF(W455="",0,W455),"0")+IFERROR(IF(W456="",0,W456),"0")</f>
        <v/>
      </c>
      <c r="X457" s="688" t="n"/>
      <c r="Y457" s="68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85" t="n"/>
      <c r="M458" s="686" t="inlineStr">
        <is>
          <t>Итого</t>
        </is>
      </c>
      <c r="N458" s="656" t="n"/>
      <c r="O458" s="656" t="n"/>
      <c r="P458" s="656" t="n"/>
      <c r="Q458" s="656" t="n"/>
      <c r="R458" s="656" t="n"/>
      <c r="S458" s="657" t="n"/>
      <c r="T458" s="43" t="inlineStr">
        <is>
          <t>кг</t>
        </is>
      </c>
      <c r="U458" s="687">
        <f>IFERROR(SUM(U454:U456),"0")</f>
        <v/>
      </c>
      <c r="V458" s="687">
        <f>IFERROR(SUM(V454:V456),"0")</f>
        <v/>
      </c>
      <c r="W458" s="43" t="n"/>
      <c r="X458" s="688" t="n"/>
      <c r="Y458" s="688" t="n"/>
    </row>
    <row r="459" ht="14.25" customHeight="1">
      <c r="A459" s="32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22" t="n"/>
      <c r="Y459" s="322" t="n"/>
    </row>
    <row r="460" ht="27" customHeight="1">
      <c r="A460" s="64" t="inlineStr">
        <is>
          <t>SU002803</t>
        </is>
      </c>
      <c r="B460" s="64" t="inlineStr">
        <is>
          <t>P003204</t>
        </is>
      </c>
      <c r="C460" s="37" t="n">
        <v>4301051381</v>
      </c>
      <c r="D460" s="323" t="n">
        <v>4680115881068</v>
      </c>
      <c r="E460" s="648" t="n"/>
      <c r="F460" s="680" t="n">
        <v>1.3</v>
      </c>
      <c r="G460" s="38" t="n">
        <v>6</v>
      </c>
      <c r="H460" s="680" t="n">
        <v>7.8</v>
      </c>
      <c r="I460" s="680" t="n">
        <v>8.279999999999999</v>
      </c>
      <c r="J460" s="38" t="n">
        <v>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5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P003205</t>
        </is>
      </c>
      <c r="C461" s="37" t="n">
        <v>4301051382</v>
      </c>
      <c r="D461" s="323" t="n">
        <v>4680115881075</v>
      </c>
      <c r="E461" s="648" t="n"/>
      <c r="F461" s="680" t="n">
        <v>0.5</v>
      </c>
      <c r="G461" s="38" t="n">
        <v>6</v>
      </c>
      <c r="H461" s="680" t="n">
        <v>3</v>
      </c>
      <c r="I461" s="680" t="n">
        <v>3.2</v>
      </c>
      <c r="J461" s="38" t="n">
        <v>156</v>
      </c>
      <c r="K461" s="39" t="inlineStr">
        <is>
          <t>СК2</t>
        </is>
      </c>
      <c r="L461" s="38" t="n">
        <v>30</v>
      </c>
      <c r="M461" s="931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1" s="682" t="n"/>
      <c r="O461" s="682" t="n"/>
      <c r="P461" s="682" t="n"/>
      <c r="Q461" s="648" t="n"/>
      <c r="R461" s="40" t="inlineStr"/>
      <c r="S461" s="40" t="inlineStr"/>
      <c r="T461" s="41" t="inlineStr">
        <is>
          <t>кг</t>
        </is>
      </c>
      <c r="U461" s="683" t="n">
        <v>0</v>
      </c>
      <c r="V461" s="684">
        <f>IFERROR(IF(U461="",0,CEILING((U461/$H461),1)*$H461),"")</f>
        <v/>
      </c>
      <c r="W461" s="42">
        <f>IFERROR(IF(V461=0,"",ROUNDUP(V461/H461,0)*0.00753),"")</f>
        <v/>
      </c>
      <c r="X461" s="69" t="inlineStr"/>
      <c r="Y461" s="70" t="inlineStr"/>
      <c r="AC461" s="71" t="n"/>
      <c r="AZ461" s="316" t="inlineStr">
        <is>
          <t>КИ</t>
        </is>
      </c>
    </row>
    <row r="462">
      <c r="A462" s="33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кор</t>
        </is>
      </c>
      <c r="U462" s="687">
        <f>IFERROR(U460/H460,"0")+IFERROR(U461/H461,"0")</f>
        <v/>
      </c>
      <c r="V462" s="687">
        <f>IFERROR(V460/H460,"0")+IFERROR(V461/H461,"0")</f>
        <v/>
      </c>
      <c r="W462" s="687">
        <f>IFERROR(IF(W460="",0,W460),"0")+IFERROR(IF(W461="",0,W461),"0")</f>
        <v/>
      </c>
      <c r="X462" s="688" t="n"/>
      <c r="Y462" s="688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85" t="n"/>
      <c r="M463" s="686" t="inlineStr">
        <is>
          <t>Итого</t>
        </is>
      </c>
      <c r="N463" s="656" t="n"/>
      <c r="O463" s="656" t="n"/>
      <c r="P463" s="656" t="n"/>
      <c r="Q463" s="656" t="n"/>
      <c r="R463" s="656" t="n"/>
      <c r="S463" s="657" t="n"/>
      <c r="T463" s="43" t="inlineStr">
        <is>
          <t>кг</t>
        </is>
      </c>
      <c r="U463" s="687">
        <f>IFERROR(SUM(U460:U461),"0")</f>
        <v/>
      </c>
      <c r="V463" s="687">
        <f>IFERROR(SUM(V460:V461),"0")</f>
        <v/>
      </c>
      <c r="W463" s="43" t="n"/>
      <c r="X463" s="688" t="n"/>
      <c r="Y463" s="688" t="n"/>
    </row>
    <row r="464" ht="16.5" customHeight="1">
      <c r="A464" s="321" t="inlineStr">
        <is>
          <t>Выгодная цена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21" t="n"/>
      <c r="Y464" s="321" t="n"/>
    </row>
    <row r="465" ht="14.25" customHeight="1">
      <c r="A465" s="322" t="inlineStr">
        <is>
          <t>Сосиски</t>
        </is>
      </c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322" t="n"/>
      <c r="Y465" s="322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3" t="n">
        <v>4680115880870</v>
      </c>
      <c r="E466" s="648" t="n"/>
      <c r="F466" s="680" t="n">
        <v>1.3</v>
      </c>
      <c r="G466" s="38" t="n">
        <v>6</v>
      </c>
      <c r="H466" s="680" t="n">
        <v>7.8</v>
      </c>
      <c r="I466" s="680" t="n">
        <v>8.364000000000001</v>
      </c>
      <c r="J466" s="38" t="n">
        <v>56</v>
      </c>
      <c r="K466" s="39" t="inlineStr">
        <is>
          <t>СК3</t>
        </is>
      </c>
      <c r="L466" s="38" t="n">
        <v>40</v>
      </c>
      <c r="M466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6" s="682" t="n"/>
      <c r="O466" s="682" t="n"/>
      <c r="P466" s="682" t="n"/>
      <c r="Q466" s="648" t="n"/>
      <c r="R466" s="40" t="inlineStr"/>
      <c r="S466" s="40" t="inlineStr"/>
      <c r="T466" s="41" t="inlineStr">
        <is>
          <t>кг</t>
        </is>
      </c>
      <c r="U466" s="683" t="n">
        <v>195</v>
      </c>
      <c r="V466" s="684">
        <f>IFERROR(IF(U466="",0,CEILING((U466/$H466),1)*$H466),"")</f>
        <v/>
      </c>
      <c r="W466" s="42">
        <f>IFERROR(IF(V466=0,"",ROUNDUP(V466/H466,0)*0.02175),"")</f>
        <v/>
      </c>
      <c r="X466" s="69" t="inlineStr"/>
      <c r="Y466" s="70" t="inlineStr"/>
      <c r="AC466" s="71" t="n"/>
      <c r="AZ466" s="317" t="inlineStr">
        <is>
          <t>КИ</t>
        </is>
      </c>
    </row>
    <row r="467">
      <c r="A467" s="3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кор</t>
        </is>
      </c>
      <c r="U467" s="687">
        <f>IFERROR(U466/H466,"0")</f>
        <v/>
      </c>
      <c r="V467" s="687">
        <f>IFERROR(V466/H466,"0")</f>
        <v/>
      </c>
      <c r="W467" s="687">
        <f>IFERROR(IF(W466="",0,W466),"0")</f>
        <v/>
      </c>
      <c r="X467" s="688" t="n"/>
      <c r="Y467" s="688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85" t="n"/>
      <c r="M468" s="686" t="inlineStr">
        <is>
          <t>Итого</t>
        </is>
      </c>
      <c r="N468" s="656" t="n"/>
      <c r="O468" s="656" t="n"/>
      <c r="P468" s="656" t="n"/>
      <c r="Q468" s="656" t="n"/>
      <c r="R468" s="656" t="n"/>
      <c r="S468" s="657" t="n"/>
      <c r="T468" s="43" t="inlineStr">
        <is>
          <t>кг</t>
        </is>
      </c>
      <c r="U468" s="687">
        <f>IFERROR(SUM(U466:U466),"0")</f>
        <v/>
      </c>
      <c r="V468" s="687">
        <f>IFERROR(SUM(V466:V466),"0")</f>
        <v/>
      </c>
      <c r="W468" s="43" t="n"/>
      <c r="X468" s="688" t="n"/>
      <c r="Y468" s="688" t="n"/>
    </row>
    <row r="469" ht="15" customHeight="1">
      <c r="A469" s="335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5" t="n"/>
      <c r="M469" s="933" t="inlineStr">
        <is>
          <t>ИТОГО НЕТТО</t>
        </is>
      </c>
      <c r="N469" s="639" t="n"/>
      <c r="O469" s="639" t="n"/>
      <c r="P469" s="639" t="n"/>
      <c r="Q469" s="639" t="n"/>
      <c r="R469" s="639" t="n"/>
      <c r="S469" s="640" t="n"/>
      <c r="T469" s="43" t="inlineStr">
        <is>
          <t>кг</t>
        </is>
      </c>
      <c r="U469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/>
      </c>
      <c r="V469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/>
      </c>
      <c r="W469" s="43" t="n"/>
      <c r="X469" s="688" t="n"/>
      <c r="Y469" s="688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5" t="n"/>
      <c r="M470" s="933" t="inlineStr">
        <is>
          <t>ИТОГО БРУТТО</t>
        </is>
      </c>
      <c r="N470" s="639" t="n"/>
      <c r="O470" s="639" t="n"/>
      <c r="P470" s="639" t="n"/>
      <c r="Q470" s="639" t="n"/>
      <c r="R470" s="639" t="n"/>
      <c r="S470" s="640" t="n"/>
      <c r="T470" s="43" t="inlineStr">
        <is>
          <t>кг</t>
        </is>
      </c>
      <c r="U470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/>
      </c>
      <c r="V470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/>
      </c>
      <c r="W470" s="43" t="n"/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5" t="n"/>
      <c r="M471" s="933" t="inlineStr">
        <is>
          <t>Кол-во паллет</t>
        </is>
      </c>
      <c r="N471" s="639" t="n"/>
      <c r="O471" s="639" t="n"/>
      <c r="P471" s="639" t="n"/>
      <c r="Q471" s="639" t="n"/>
      <c r="R471" s="639" t="n"/>
      <c r="S471" s="640" t="n"/>
      <c r="T471" s="43" t="inlineStr">
        <is>
          <t>шт</t>
        </is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/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/>
      </c>
      <c r="W471" s="43" t="n"/>
      <c r="X471" s="688" t="n"/>
      <c r="Y471" s="688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Вес брутто  с паллетами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GrossWeightTotal+PalletQtyTotal*25</f>
        <v/>
      </c>
      <c r="V472" s="687">
        <f>GrossWeightTotalR+PalletQtyTotalR*25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Кол-во коробок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шт</t>
        </is>
      </c>
      <c r="U473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/>
      </c>
      <c r="V473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/>
      </c>
      <c r="W473" s="43" t="n"/>
      <c r="X473" s="688" t="n"/>
      <c r="Y473" s="688" t="n"/>
    </row>
    <row r="474" ht="14.2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Объем заказа</t>
        </is>
      </c>
      <c r="N474" s="639" t="n"/>
      <c r="O474" s="639" t="n"/>
      <c r="P474" s="639" t="n"/>
      <c r="Q474" s="639" t="n"/>
      <c r="R474" s="639" t="n"/>
      <c r="S474" s="640" t="n"/>
      <c r="T474" s="46" t="inlineStr">
        <is>
          <t>м3</t>
        </is>
      </c>
      <c r="U474" s="43" t="n"/>
      <c r="V474" s="43" t="n"/>
      <c r="W474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/>
      </c>
      <c r="X474" s="688" t="n"/>
      <c r="Y474" s="688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18" t="inlineStr">
        <is>
          <t>Ядрена копоть</t>
        </is>
      </c>
      <c r="C476" s="318" t="inlineStr">
        <is>
          <t>Вязанка</t>
        </is>
      </c>
      <c r="D476" s="934" t="n"/>
      <c r="E476" s="934" t="n"/>
      <c r="F476" s="935" t="n"/>
      <c r="G476" s="318" t="inlineStr">
        <is>
          <t>Стародворье</t>
        </is>
      </c>
      <c r="H476" s="934" t="n"/>
      <c r="I476" s="934" t="n"/>
      <c r="J476" s="934" t="n"/>
      <c r="K476" s="934" t="n"/>
      <c r="L476" s="935" t="n"/>
      <c r="M476" s="318" t="inlineStr">
        <is>
          <t>Особый рецепт</t>
        </is>
      </c>
      <c r="N476" s="935" t="n"/>
      <c r="O476" s="318" t="inlineStr">
        <is>
          <t>Баварушка</t>
        </is>
      </c>
      <c r="P476" s="935" t="n"/>
      <c r="Q476" s="318" t="inlineStr">
        <is>
          <t>Дугушка</t>
        </is>
      </c>
      <c r="R476" s="318" t="inlineStr">
        <is>
          <t>Зареченские</t>
        </is>
      </c>
      <c r="S476" s="935" t="n"/>
      <c r="T476" s="1" t="n"/>
      <c r="Y476" s="61" t="n"/>
      <c r="AB476" s="1" t="n"/>
    </row>
    <row r="477" ht="14.25" customHeight="1" thickTop="1">
      <c r="A477" s="319" t="inlineStr">
        <is>
          <t>СЕРИЯ</t>
        </is>
      </c>
      <c r="B477" s="318" t="inlineStr">
        <is>
          <t>Ядрена копоть</t>
        </is>
      </c>
      <c r="C477" s="318" t="inlineStr">
        <is>
          <t>Столичная</t>
        </is>
      </c>
      <c r="D477" s="318" t="inlineStr">
        <is>
          <t>Классическая</t>
        </is>
      </c>
      <c r="E477" s="318" t="inlineStr">
        <is>
          <t>Вязанка</t>
        </is>
      </c>
      <c r="F477" s="318" t="inlineStr">
        <is>
          <t>Сливушки</t>
        </is>
      </c>
      <c r="G477" s="318" t="inlineStr">
        <is>
          <t>Золоченная в печи</t>
        </is>
      </c>
      <c r="H477" s="318" t="inlineStr">
        <is>
          <t>Мясорубская</t>
        </is>
      </c>
      <c r="I477" s="318" t="inlineStr">
        <is>
          <t>Сочинка</t>
        </is>
      </c>
      <c r="J477" s="318" t="inlineStr">
        <is>
          <t>Бордо</t>
        </is>
      </c>
      <c r="K477" s="318" t="inlineStr">
        <is>
          <t>Фирменная</t>
        </is>
      </c>
      <c r="L477" s="318" t="inlineStr">
        <is>
          <t>Бавария</t>
        </is>
      </c>
      <c r="M477" s="318" t="inlineStr">
        <is>
          <t>Особая</t>
        </is>
      </c>
      <c r="N477" s="318" t="inlineStr">
        <is>
          <t>Особая Без свинины</t>
        </is>
      </c>
      <c r="O477" s="318" t="inlineStr">
        <is>
          <t>Филейбургская</t>
        </is>
      </c>
      <c r="P477" s="318" t="inlineStr">
        <is>
          <t>Балыкбургская</t>
        </is>
      </c>
      <c r="Q477" s="318" t="inlineStr">
        <is>
          <t>Дугушка</t>
        </is>
      </c>
      <c r="R477" s="318" t="inlineStr">
        <is>
          <t>Зареченские продукты</t>
        </is>
      </c>
      <c r="S477" s="318" t="inlineStr">
        <is>
          <t>Выгодная цена</t>
        </is>
      </c>
      <c r="T477" s="1" t="n"/>
      <c r="Y477" s="61" t="n"/>
      <c r="AB477" s="1" t="n"/>
    </row>
    <row r="478" ht="13.5" customHeight="1" thickBot="1">
      <c r="A478" s="936" t="n"/>
      <c r="B478" s="937" t="n"/>
      <c r="C478" s="937" t="n"/>
      <c r="D478" s="937" t="n"/>
      <c r="E478" s="937" t="n"/>
      <c r="F478" s="937" t="n"/>
      <c r="G478" s="937" t="n"/>
      <c r="H478" s="937" t="n"/>
      <c r="I478" s="937" t="n"/>
      <c r="J478" s="937" t="n"/>
      <c r="K478" s="937" t="n"/>
      <c r="L478" s="937" t="n"/>
      <c r="M478" s="937" t="n"/>
      <c r="N478" s="937" t="n"/>
      <c r="O478" s="937" t="n"/>
      <c r="P478" s="937" t="n"/>
      <c r="Q478" s="937" t="n"/>
      <c r="R478" s="937" t="n"/>
      <c r="S478" s="937" t="n"/>
      <c r="T478" s="1" t="n"/>
      <c r="Y478" s="61" t="n"/>
      <c r="AB478" s="1" t="n"/>
    </row>
    <row r="479" ht="18" customHeight="1" thickBot="1" thickTop="1">
      <c r="A479" s="47" t="inlineStr">
        <is>
          <t>ИТОГО, кг</t>
        </is>
      </c>
      <c r="B479" s="53">
        <f>IFERROR(V22*1,"0")+IFERROR(V26*1,"0")+IFERROR(V27*1,"0")+IFERROR(V28*1,"0")+IFERROR(V29*1,"0")+IFERROR(V30*1,"0")+IFERROR(V31*1,"0")+IFERROR(V35*1,"0")+IFERROR(V39*1,"0")+IFERROR(V43*1,"0")</f>
        <v/>
      </c>
      <c r="C479" s="53">
        <f>IFERROR(V49*1,"0")+IFERROR(V50*1,"0")</f>
        <v/>
      </c>
      <c r="D479" s="53">
        <f>IFERROR(V55*1,"0")+IFERROR(V56*1,"0")+IFERROR(V57*1,"0")+IFERROR(V58*1,"0")</f>
        <v/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79" s="53">
        <f>IFERROR(V127*1,"0")+IFERROR(V128*1,"0")+IFERROR(V129*1,"0")+IFERROR(V130*1,"0")</f>
        <v/>
      </c>
      <c r="G479" s="53">
        <f>IFERROR(V136*1,"0")+IFERROR(V137*1,"0")+IFERROR(V138*1,"0")</f>
        <v/>
      </c>
      <c r="H479" s="53">
        <f>IFERROR(V143*1,"0")+IFERROR(V144*1,"0")+IFERROR(V145*1,"0")+IFERROR(V146*1,"0")+IFERROR(V147*1,"0")+IFERROR(V148*1,"0")+IFERROR(V149*1,"0")+IFERROR(V150*1,"0")</f>
        <v/>
      </c>
      <c r="I479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79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79" s="53">
        <f>IFERROR(V256*1,"0")+IFERROR(V257*1,"0")+IFERROR(V258*1,"0")+IFERROR(V259*1,"0")+IFERROR(V260*1,"0")+IFERROR(V261*1,"0")+IFERROR(V262*1,"0")+IFERROR(V266*1,"0")+IFERROR(V267*1,"0")</f>
        <v/>
      </c>
      <c r="L479" s="53">
        <f>IFERROR(V272*1,"0")+IFERROR(V276*1,"0")+IFERROR(V277*1,"0")+IFERROR(V278*1,"0")+IFERROR(V282*1,"0")+IFERROR(V286*1,"0")</f>
        <v/>
      </c>
      <c r="M479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79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9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9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9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9" s="53">
        <f>IFERROR(V443*1,"0")+IFERROR(V444*1,"0")+IFERROR(V448*1,"0")+IFERROR(V449*1,"0")+IFERROR(V450*1,"0")+IFERROR(V454*1,"0")+IFERROR(V455*1,"0")+IFERROR(V456*1,"0")+IFERROR(V460*1,"0")+IFERROR(V461*1,"0")</f>
        <v/>
      </c>
      <c r="S479" s="53">
        <f>IFERROR(V466*1,"0")</f>
        <v/>
      </c>
      <c r="T479" s="1" t="n"/>
      <c r="Y479" s="61" t="n"/>
      <c r="AB479" s="1" t="n"/>
    </row>
    <row r="48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Qr4jX7BxktWRudLe3eatA==" formatRows="1" sort="0" spinCount="100000" hashValue="KT+gh6hfAry19ZQJMY9ZmaioZTs1MXS0YxNmQFhtzi/AEE8FMX4Th0Wc5dk/SmUZhXjENFqrA7hAvKCdURPexw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50"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468:S468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M444:Q444"/>
    <mergeCell ref="W17:W18"/>
    <mergeCell ref="M300:S300"/>
    <mergeCell ref="M287:S287"/>
    <mergeCell ref="M458:S458"/>
    <mergeCell ref="B477:B478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M201:Q20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398:S398"/>
    <mergeCell ref="D211:E211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M428:Q428"/>
    <mergeCell ref="M415:Q415"/>
    <mergeCell ref="M169:S169"/>
    <mergeCell ref="A302:W302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N6:O6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D63:E63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D456:E456"/>
    <mergeCell ref="A25:W25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D93:E93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61:W61"/>
    <mergeCell ref="A153:W153"/>
    <mergeCell ref="A346:W346"/>
    <mergeCell ref="A268:L269"/>
    <mergeCell ref="A426:W426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A271:W271"/>
    <mergeCell ref="D296:E296"/>
    <mergeCell ref="D427:E427"/>
    <mergeCell ref="M237:Q237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M162:S162"/>
    <mergeCell ref="D415:E415"/>
    <mergeCell ref="A300:L301"/>
    <mergeCell ref="M212:Q212"/>
    <mergeCell ref="A387:L388"/>
    <mergeCell ref="D194:E194"/>
    <mergeCell ref="M448:Q448"/>
    <mergeCell ref="M108:Q108"/>
    <mergeCell ref="M226:S22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M457:S457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M395:Q395"/>
    <mergeCell ref="D299:E299"/>
    <mergeCell ref="A405:L406"/>
    <mergeCell ref="D370:E370"/>
    <mergeCell ref="M466:Q466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61:Q461"/>
    <mergeCell ref="D136:E136"/>
    <mergeCell ref="M314:S314"/>
    <mergeCell ref="D461:E461"/>
    <mergeCell ref="M387:S387"/>
    <mergeCell ref="D200:E200"/>
    <mergeCell ref="M187:Q187"/>
    <mergeCell ref="M258:Q258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56:Q456"/>
    <mergeCell ref="M414:Q414"/>
    <mergeCell ref="M352:Q352"/>
    <mergeCell ref="A311:W311"/>
    <mergeCell ref="D231:E231"/>
    <mergeCell ref="D358:E358"/>
    <mergeCell ref="A32:L33"/>
    <mergeCell ref="M416:Q416"/>
    <mergeCell ref="M463:S463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M269:S269"/>
    <mergeCell ref="M376:Q376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M353:Q353"/>
    <mergeCell ref="A44:L45"/>
    <mergeCell ref="M67:Q67"/>
    <mergeCell ref="M430:Q430"/>
    <mergeCell ref="M319:Q319"/>
    <mergeCell ref="M119:Q119"/>
    <mergeCell ref="D101:E101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223:E223"/>
    <mergeCell ref="M272:Q272"/>
    <mergeCell ref="M210:Q210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477:D478"/>
    <mergeCell ref="D107:E107"/>
    <mergeCell ref="D278:E278"/>
    <mergeCell ref="A79:L80"/>
    <mergeCell ref="N8:O8"/>
    <mergeCell ref="D244:E244"/>
    <mergeCell ref="A12:K12"/>
    <mergeCell ref="D342:E342"/>
    <mergeCell ref="D336:E336"/>
    <mergeCell ref="M77:Q77"/>
    <mergeCell ref="N10:O10"/>
    <mergeCell ref="M204:Q204"/>
    <mergeCell ref="M375:Q375"/>
    <mergeCell ref="R17:S17"/>
    <mergeCell ref="A14:K14"/>
    <mergeCell ref="M356:Q356"/>
    <mergeCell ref="A47:W47"/>
    <mergeCell ref="M427:Q427"/>
    <mergeCell ref="A419:L420"/>
    <mergeCell ref="A139:L140"/>
    <mergeCell ref="M72:Q72"/>
    <mergeCell ref="A134:W13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S11:T11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D17:E18"/>
    <mergeCell ref="A53:W53"/>
    <mergeCell ref="D173:E173"/>
    <mergeCell ref="V17:V18"/>
    <mergeCell ref="A117:W117"/>
    <mergeCell ref="M139:S139"/>
    <mergeCell ref="X17:X18"/>
    <mergeCell ref="M310:S310"/>
    <mergeCell ref="D250:E250"/>
    <mergeCell ref="D50:E50"/>
    <mergeCell ref="A19:W19"/>
    <mergeCell ref="D110:E110"/>
    <mergeCell ref="D286:E286"/>
    <mergeCell ref="M224:Q22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qssf2/ptKTLkkPsMPuG1A==" formatRows="1" sort="0" spinCount="100000" hashValue="EWQzKGRUj94ydfXVKgWVkNuimd3BUjWGz4VPsPvp1mOLwckADpRW7sif06V0nD8E06dmfviQwB5RXCM47LbIG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2023-10-26T08:51:56Z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