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10,23 филиалы ЗПФ\"/>
    </mc:Choice>
  </mc:AlternateContent>
  <xr:revisionPtr revIDLastSave="0" documentId="13_ncr:1_{6A54D8BE-983A-41B3-9620-43E1AAD7C70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TDSheet!$A$3:$AA$50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AA19" i="1" l="1"/>
  <c r="O8" i="1" l="1"/>
  <c r="O12" i="1"/>
  <c r="O13" i="1"/>
  <c r="O14" i="1"/>
  <c r="O15" i="1"/>
  <c r="O18" i="1"/>
  <c r="O19" i="1"/>
  <c r="X19" i="1" s="1"/>
  <c r="O23" i="1"/>
  <c r="O25" i="1"/>
  <c r="O26" i="1"/>
  <c r="O33" i="1"/>
  <c r="O35" i="1"/>
  <c r="O36" i="1"/>
  <c r="O38" i="1"/>
  <c r="O39" i="1"/>
  <c r="O40" i="1"/>
  <c r="O41" i="1"/>
  <c r="O44" i="1"/>
  <c r="O45" i="1"/>
  <c r="O46" i="1"/>
  <c r="O47" i="1"/>
  <c r="O49" i="1"/>
  <c r="O50" i="1"/>
  <c r="M7" i="1" l="1"/>
  <c r="M8" i="1"/>
  <c r="R8" i="1" s="1"/>
  <c r="M9" i="1"/>
  <c r="M10" i="1"/>
  <c r="M11" i="1"/>
  <c r="M12" i="1"/>
  <c r="R12" i="1" s="1"/>
  <c r="M13" i="1"/>
  <c r="M14" i="1"/>
  <c r="M15" i="1"/>
  <c r="M16" i="1"/>
  <c r="R16" i="1" s="1"/>
  <c r="M17" i="1"/>
  <c r="M18" i="1"/>
  <c r="M19" i="1"/>
  <c r="M20" i="1"/>
  <c r="M21" i="1"/>
  <c r="M22" i="1"/>
  <c r="N22" i="1" s="1"/>
  <c r="R22" i="1" s="1"/>
  <c r="M23" i="1"/>
  <c r="M24" i="1"/>
  <c r="S24" i="1" s="1"/>
  <c r="M25" i="1"/>
  <c r="M26" i="1"/>
  <c r="M27" i="1"/>
  <c r="M28" i="1"/>
  <c r="S28" i="1" s="1"/>
  <c r="M29" i="1"/>
  <c r="M30" i="1"/>
  <c r="M31" i="1"/>
  <c r="N31" i="1" s="1"/>
  <c r="M32" i="1"/>
  <c r="M33" i="1"/>
  <c r="M34" i="1"/>
  <c r="M35" i="1"/>
  <c r="M36" i="1"/>
  <c r="R36" i="1" s="1"/>
  <c r="M37" i="1"/>
  <c r="M38" i="1"/>
  <c r="R38" i="1" s="1"/>
  <c r="M39" i="1"/>
  <c r="M40" i="1"/>
  <c r="M41" i="1"/>
  <c r="M42" i="1"/>
  <c r="M43" i="1"/>
  <c r="M44" i="1"/>
  <c r="M45" i="1"/>
  <c r="M46" i="1"/>
  <c r="R46" i="1" s="1"/>
  <c r="M47" i="1"/>
  <c r="R47" i="1" s="1"/>
  <c r="M48" i="1"/>
  <c r="N48" i="1" s="1"/>
  <c r="R48" i="1" s="1"/>
  <c r="M49" i="1"/>
  <c r="R49" i="1" s="1"/>
  <c r="M50" i="1"/>
  <c r="R50" i="1" s="1"/>
  <c r="M6" i="1"/>
  <c r="F5" i="1"/>
  <c r="J5" i="1"/>
  <c r="Y7" i="1"/>
  <c r="Y8" i="1"/>
  <c r="Y9" i="1"/>
  <c r="Y10" i="1"/>
  <c r="Y11" i="1"/>
  <c r="Y12" i="1"/>
  <c r="Y13" i="1"/>
  <c r="Y14" i="1"/>
  <c r="K14" i="1" s="1"/>
  <c r="Y15" i="1"/>
  <c r="K15" i="1" s="1"/>
  <c r="Y16" i="1"/>
  <c r="Y17" i="1"/>
  <c r="Y18" i="1"/>
  <c r="K18" i="1" s="1"/>
  <c r="Y20" i="1"/>
  <c r="Y21" i="1"/>
  <c r="Y22" i="1"/>
  <c r="Y23" i="1"/>
  <c r="K23" i="1" s="1"/>
  <c r="Y24" i="1"/>
  <c r="Y25" i="1"/>
  <c r="Y26" i="1"/>
  <c r="K26" i="1" s="1"/>
  <c r="R26" i="1" s="1"/>
  <c r="Y27" i="1"/>
  <c r="Y28" i="1"/>
  <c r="Y29" i="1"/>
  <c r="Y30" i="1"/>
  <c r="Y31" i="1"/>
  <c r="Y32" i="1"/>
  <c r="Y33" i="1"/>
  <c r="Z33" i="1" s="1"/>
  <c r="AA33" i="1" s="1"/>
  <c r="Y34" i="1"/>
  <c r="Y35" i="1"/>
  <c r="Z35" i="1" s="1"/>
  <c r="AA35" i="1" s="1"/>
  <c r="Y36" i="1"/>
  <c r="Z36" i="1" s="1"/>
  <c r="Y37" i="1"/>
  <c r="Y38" i="1"/>
  <c r="Z38" i="1" s="1"/>
  <c r="Y39" i="1"/>
  <c r="K39" i="1" s="1"/>
  <c r="R39" i="1" s="1"/>
  <c r="Y40" i="1"/>
  <c r="K40" i="1" s="1"/>
  <c r="R40" i="1" s="1"/>
  <c r="Y41" i="1"/>
  <c r="K41" i="1" s="1"/>
  <c r="R41" i="1" s="1"/>
  <c r="Y42" i="1"/>
  <c r="Y43" i="1"/>
  <c r="Y44" i="1"/>
  <c r="K44" i="1" s="1"/>
  <c r="R44" i="1" s="1"/>
  <c r="Y45" i="1"/>
  <c r="K45" i="1" s="1"/>
  <c r="R45" i="1" s="1"/>
  <c r="Y46" i="1"/>
  <c r="Y47" i="1"/>
  <c r="Y48" i="1"/>
  <c r="Y49" i="1"/>
  <c r="Y50" i="1"/>
  <c r="Y6" i="1"/>
  <c r="V7" i="1"/>
  <c r="V8" i="1"/>
  <c r="V9" i="1"/>
  <c r="V10" i="1"/>
  <c r="V11" i="1"/>
  <c r="V12" i="1"/>
  <c r="V13" i="1"/>
  <c r="V14" i="1"/>
  <c r="V15" i="1"/>
  <c r="V16" i="1"/>
  <c r="V17" i="1"/>
  <c r="V18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6" i="1"/>
  <c r="G30" i="1"/>
  <c r="G9" i="1"/>
  <c r="T7" i="1"/>
  <c r="T8" i="1"/>
  <c r="T9" i="1"/>
  <c r="T10" i="1"/>
  <c r="T11" i="1"/>
  <c r="T12" i="1"/>
  <c r="T13" i="1"/>
  <c r="T14" i="1"/>
  <c r="T15" i="1"/>
  <c r="T16" i="1"/>
  <c r="T17" i="1"/>
  <c r="T18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6" i="1"/>
  <c r="H7" i="1"/>
  <c r="X7" i="1" s="1"/>
  <c r="H8" i="1"/>
  <c r="X8" i="1" s="1"/>
  <c r="H9" i="1"/>
  <c r="X9" i="1" s="1"/>
  <c r="H10" i="1"/>
  <c r="X10" i="1" s="1"/>
  <c r="X11" i="1"/>
  <c r="H12" i="1"/>
  <c r="X12" i="1" s="1"/>
  <c r="H13" i="1"/>
  <c r="X13" i="1" s="1"/>
  <c r="H14" i="1"/>
  <c r="X14" i="1" s="1"/>
  <c r="H15" i="1"/>
  <c r="X15" i="1" s="1"/>
  <c r="H16" i="1"/>
  <c r="X16" i="1" s="1"/>
  <c r="H17" i="1"/>
  <c r="X17" i="1" s="1"/>
  <c r="H18" i="1"/>
  <c r="X18" i="1" s="1"/>
  <c r="H20" i="1"/>
  <c r="X20" i="1" s="1"/>
  <c r="H21" i="1"/>
  <c r="X21" i="1" s="1"/>
  <c r="H22" i="1"/>
  <c r="X22" i="1" s="1"/>
  <c r="H23" i="1"/>
  <c r="X23" i="1" s="1"/>
  <c r="H24" i="1"/>
  <c r="X24" i="1" s="1"/>
  <c r="H25" i="1"/>
  <c r="X25" i="1" s="1"/>
  <c r="H26" i="1"/>
  <c r="X26" i="1" s="1"/>
  <c r="H27" i="1"/>
  <c r="X27" i="1" s="1"/>
  <c r="H28" i="1"/>
  <c r="X28" i="1" s="1"/>
  <c r="H29" i="1"/>
  <c r="X29" i="1" s="1"/>
  <c r="H30" i="1"/>
  <c r="X30" i="1" s="1"/>
  <c r="H31" i="1"/>
  <c r="X31" i="1" s="1"/>
  <c r="H32" i="1"/>
  <c r="X32" i="1" s="1"/>
  <c r="H33" i="1"/>
  <c r="X33" i="1" s="1"/>
  <c r="H34" i="1"/>
  <c r="X34" i="1" s="1"/>
  <c r="H35" i="1"/>
  <c r="X35" i="1" s="1"/>
  <c r="H36" i="1"/>
  <c r="X36" i="1" s="1"/>
  <c r="H37" i="1"/>
  <c r="X37" i="1" s="1"/>
  <c r="H38" i="1"/>
  <c r="X38" i="1" s="1"/>
  <c r="H39" i="1"/>
  <c r="X39" i="1" s="1"/>
  <c r="H40" i="1"/>
  <c r="X40" i="1" s="1"/>
  <c r="H41" i="1"/>
  <c r="X41" i="1" s="1"/>
  <c r="H42" i="1"/>
  <c r="X42" i="1" s="1"/>
  <c r="H43" i="1"/>
  <c r="X43" i="1" s="1"/>
  <c r="H44" i="1"/>
  <c r="X44" i="1" s="1"/>
  <c r="H45" i="1"/>
  <c r="X45" i="1" s="1"/>
  <c r="H46" i="1"/>
  <c r="X46" i="1" s="1"/>
  <c r="H47" i="1"/>
  <c r="X47" i="1" s="1"/>
  <c r="H48" i="1"/>
  <c r="X48" i="1" s="1"/>
  <c r="H49" i="1"/>
  <c r="X49" i="1" s="1"/>
  <c r="H50" i="1"/>
  <c r="X50" i="1" s="1"/>
  <c r="H6" i="1"/>
  <c r="X6" i="1" s="1"/>
  <c r="C7" i="1"/>
  <c r="C9" i="1"/>
  <c r="C20" i="1"/>
  <c r="C23" i="1"/>
  <c r="C27" i="1"/>
  <c r="C30" i="1"/>
  <c r="C32" i="1"/>
  <c r="C36" i="1"/>
  <c r="C44" i="1"/>
  <c r="C45" i="1"/>
  <c r="P5" i="1"/>
  <c r="L5" i="1"/>
  <c r="I5" i="1"/>
  <c r="Z14" i="1" l="1"/>
  <c r="AA14" i="1" s="1"/>
  <c r="Z39" i="1"/>
  <c r="AA39" i="1" s="1"/>
  <c r="AA38" i="1"/>
  <c r="AA36" i="1"/>
  <c r="Z23" i="1"/>
  <c r="AA23" i="1" s="1"/>
  <c r="Z45" i="1"/>
  <c r="AA45" i="1" s="1"/>
  <c r="AA50" i="1"/>
  <c r="AA48" i="1"/>
  <c r="AA46" i="1"/>
  <c r="K42" i="1"/>
  <c r="N42" i="1" s="1"/>
  <c r="AA42" i="1"/>
  <c r="K34" i="1"/>
  <c r="N34" i="1" s="1"/>
  <c r="AA34" i="1"/>
  <c r="K32" i="1"/>
  <c r="N32" i="1" s="1"/>
  <c r="R32" i="1" s="1"/>
  <c r="AA32" i="1"/>
  <c r="AA30" i="1"/>
  <c r="AA28" i="1"/>
  <c r="AA24" i="1"/>
  <c r="AA22" i="1"/>
  <c r="K20" i="1"/>
  <c r="S20" i="1" s="1"/>
  <c r="AA20" i="1"/>
  <c r="AA17" i="1"/>
  <c r="AA13" i="1"/>
  <c r="AA11" i="1"/>
  <c r="K9" i="1"/>
  <c r="AA9" i="1"/>
  <c r="K7" i="1"/>
  <c r="N7" i="1" s="1"/>
  <c r="R7" i="1" s="1"/>
  <c r="AA7" i="1"/>
  <c r="N28" i="1"/>
  <c r="R28" i="1" s="1"/>
  <c r="Z40" i="1"/>
  <c r="AA40" i="1" s="1"/>
  <c r="K6" i="1"/>
  <c r="S6" i="1" s="1"/>
  <c r="AA6" i="1"/>
  <c r="AA49" i="1"/>
  <c r="AA47" i="1"/>
  <c r="K43" i="1"/>
  <c r="AA43" i="1"/>
  <c r="AA37" i="1"/>
  <c r="AA31" i="1"/>
  <c r="K29" i="1"/>
  <c r="AA29" i="1"/>
  <c r="K27" i="1"/>
  <c r="AA27" i="1"/>
  <c r="AA25" i="1"/>
  <c r="K21" i="1"/>
  <c r="N21" i="1" s="1"/>
  <c r="AA21" i="1"/>
  <c r="AA16" i="1"/>
  <c r="AA12" i="1"/>
  <c r="K10" i="1"/>
  <c r="S10" i="1" s="1"/>
  <c r="AA10" i="1"/>
  <c r="AA8" i="1"/>
  <c r="Z18" i="1"/>
  <c r="AA18" i="1" s="1"/>
  <c r="Z26" i="1"/>
  <c r="AA26" i="1" s="1"/>
  <c r="Z44" i="1"/>
  <c r="AA44" i="1" s="1"/>
  <c r="Z15" i="1"/>
  <c r="AA15" i="1" s="1"/>
  <c r="Z41" i="1"/>
  <c r="AA41" i="1" s="1"/>
  <c r="S15" i="1"/>
  <c r="N20" i="1"/>
  <c r="N30" i="1"/>
  <c r="S36" i="1"/>
  <c r="N6" i="1"/>
  <c r="N43" i="1"/>
  <c r="N29" i="1"/>
  <c r="N27" i="1"/>
  <c r="N9" i="1"/>
  <c r="S44" i="1"/>
  <c r="N24" i="1"/>
  <c r="S48" i="1"/>
  <c r="S40" i="1"/>
  <c r="S12" i="1"/>
  <c r="R30" i="1"/>
  <c r="S50" i="1"/>
  <c r="S46" i="1"/>
  <c r="S38" i="1"/>
  <c r="S30" i="1"/>
  <c r="S26" i="1"/>
  <c r="S22" i="1"/>
  <c r="S16" i="1"/>
  <c r="S8" i="1"/>
  <c r="S9" i="1"/>
  <c r="S29" i="1"/>
  <c r="S27" i="1"/>
  <c r="R23" i="1"/>
  <c r="S23" i="1"/>
  <c r="R18" i="1"/>
  <c r="S18" i="1"/>
  <c r="R14" i="1"/>
  <c r="S14" i="1"/>
  <c r="R10" i="1"/>
  <c r="N37" i="1"/>
  <c r="S37" i="1"/>
  <c r="R35" i="1"/>
  <c r="S35" i="1"/>
  <c r="R33" i="1"/>
  <c r="S33" i="1"/>
  <c r="R31" i="1"/>
  <c r="S31" i="1"/>
  <c r="R25" i="1"/>
  <c r="S25" i="1"/>
  <c r="R19" i="1"/>
  <c r="S19" i="1"/>
  <c r="R17" i="1"/>
  <c r="S17" i="1"/>
  <c r="R13" i="1"/>
  <c r="S13" i="1"/>
  <c r="R11" i="1"/>
  <c r="S11" i="1"/>
  <c r="S49" i="1"/>
  <c r="S47" i="1"/>
  <c r="S45" i="1"/>
  <c r="S43" i="1"/>
  <c r="S41" i="1"/>
  <c r="S39" i="1"/>
  <c r="R15" i="1"/>
  <c r="M5" i="1"/>
  <c r="V5" i="1"/>
  <c r="G5" i="1"/>
  <c r="U5" i="1"/>
  <c r="T5" i="1"/>
  <c r="K5" i="1" l="1"/>
  <c r="S34" i="1"/>
  <c r="S42" i="1"/>
  <c r="R42" i="1"/>
  <c r="S32" i="1"/>
  <c r="AA5" i="1"/>
  <c r="Z5" i="1"/>
  <c r="S7" i="1"/>
  <c r="S21" i="1"/>
  <c r="R29" i="1"/>
  <c r="R37" i="1"/>
  <c r="R24" i="1"/>
  <c r="R34" i="1"/>
  <c r="R21" i="1"/>
  <c r="R20" i="1"/>
  <c r="R9" i="1"/>
  <c r="R27" i="1"/>
  <c r="R43" i="1"/>
  <c r="R6" i="1"/>
  <c r="N5" i="1"/>
  <c r="X5" i="1" l="1"/>
</calcChain>
</file>

<file path=xl/sharedStrings.xml><?xml version="1.0" encoding="utf-8"?>
<sst xmlns="http://schemas.openxmlformats.org/spreadsheetml/2006/main" count="127" uniqueCount="79">
  <si>
    <t>Период: 19.10.2023 - 26.10.2023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</si>
  <si>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</si>
  <si>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</si>
  <si>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</si>
  <si>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</si>
  <si>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</si>
  <si>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</si>
  <si>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</si>
  <si>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</si>
  <si>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</si>
  <si>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</si>
  <si>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</si>
  <si>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</si>
  <si>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</si>
  <si>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</si>
  <si>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</si>
  <si>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</si>
  <si>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</si>
  <si>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</si>
  <si>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кг</t>
  </si>
  <si>
    <t>Наггетсы из печи 0,25кг ТМ Вязанка ТС Няняггетсы Сливушки замор. 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</si>
  <si>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</si>
  <si>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</si>
  <si>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</si>
  <si>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</si>
  <si>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</si>
  <si>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</si>
  <si>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</si>
  <si>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</si>
  <si>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</si>
  <si>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</si>
  <si>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</si>
  <si>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</si>
  <si>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</si>
  <si>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</si>
  <si>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</si>
  <si>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</si>
  <si>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</si>
  <si>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</si>
  <si>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</si>
  <si>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</si>
  <si>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</si>
  <si>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</si>
  <si>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</si>
  <si>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</si>
  <si>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Чебуречище горячая штучка 0,14кг Поком</t>
  </si>
  <si>
    <t>крат</t>
  </si>
  <si>
    <t>заяв</t>
  </si>
  <si>
    <t>раз</t>
  </si>
  <si>
    <t>заказ</t>
  </si>
  <si>
    <t>ср</t>
  </si>
  <si>
    <t>заказ 1</t>
  </si>
  <si>
    <t xml:space="preserve">ЗАКАЗ </t>
  </si>
  <si>
    <t>кон ост</t>
  </si>
  <si>
    <t>ост без заказа</t>
  </si>
  <si>
    <t>ср 06,10,</t>
  </si>
  <si>
    <t>ср 13,10,</t>
  </si>
  <si>
    <t>коментарий</t>
  </si>
  <si>
    <t>вес 1</t>
  </si>
  <si>
    <t>заказ кор. 1</t>
  </si>
  <si>
    <t>ВЕС 1</t>
  </si>
  <si>
    <t>от филиала</t>
  </si>
  <si>
    <t>комментарий филиала</t>
  </si>
  <si>
    <t>крат кор</t>
  </si>
  <si>
    <t>ср 19,10,</t>
  </si>
  <si>
    <t>Готовые чебуреки Сочный мегачебурек.Готовые жареные.ВЕС  ПОКОМ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</si>
  <si>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</si>
  <si>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</si>
  <si>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Мини-сосиски в тесте "Фрайпики" 3,7кг ВЕС,  ПОКОМ</t>
  </si>
  <si>
    <t>Хрустящие крылышки. В панировке куриные жареные.ВЕС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</si>
  <si>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</si>
  <si>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</si>
  <si>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</si>
  <si>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</si>
  <si>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АКЦИИ</t>
  </si>
  <si>
    <t>скорей всего завод не отгрузит</t>
  </si>
  <si>
    <t>хорошая цена, остаток 0, пользуются спросом в ТТ</t>
  </si>
  <si>
    <t>если отгрузит завод, пользуются большой популярностью в ТТ</t>
  </si>
  <si>
    <t>снят заводом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</si>
</sst>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2" xfId="0" applyNumberFormat="1" applyFont="1" applyFill="1" applyBorder="1" applyAlignment="1">
      <alignment horizontal="right" vertical="top"/>
    </xf>
    <xf numFmtId="164" fontId="0" fillId="0" borderId="3" xfId="0" applyNumberFormat="1" applyBorder="1" applyAlignment="1"/>
    <xf numFmtId="164" fontId="0" fillId="0" borderId="1" xfId="0" applyNumberFormat="1" applyBorder="1" applyAlignment="1">
      <alignment horizontal="left" vertical="top" wrapText="1"/>
    </xf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2" fontId="0" fillId="0" borderId="0" xfId="0" applyNumberFormat="1" applyAlignment="1"/>
    <xf numFmtId="164" fontId="4" fillId="0" borderId="1" xfId="0" applyNumberFormat="1" applyFont="1" applyBorder="1" applyAlignment="1">
      <alignment horizontal="left" vertical="top"/>
    </xf>
    <xf numFmtId="164" fontId="7" fillId="4" borderId="1" xfId="0" applyNumberFormat="1" applyFont="1" applyFill="1" applyBorder="1" applyAlignment="1">
      <alignment horizontal="right" vertical="top"/>
    </xf>
    <xf numFmtId="165" fontId="0" fillId="0" borderId="0" xfId="0" applyNumberFormat="1" applyAlignment="1"/>
    <xf numFmtId="164" fontId="0" fillId="8" borderId="3" xfId="0" applyNumberFormat="1" applyFill="1" applyBorder="1" applyAlignment="1"/>
    <xf numFmtId="164" fontId="0" fillId="8" borderId="3" xfId="0" applyNumberFormat="1" applyFill="1" applyBorder="1"/>
    <xf numFmtId="164" fontId="0" fillId="0" borderId="0" xfId="0" applyNumberFormat="1" applyFill="1" applyAlignment="1"/>
    <xf numFmtId="164" fontId="0" fillId="4" borderId="3" xfId="0" applyNumberFormat="1" applyFill="1" applyBorder="1" applyAlignment="1"/>
    <xf numFmtId="164" fontId="0" fillId="8" borderId="4" xfId="0" applyNumberFormat="1" applyFill="1" applyBorder="1"/>
    <xf numFmtId="164" fontId="0" fillId="9" borderId="0" xfId="0" applyNumberFormat="1" applyFill="1" applyAlignment="1"/>
    <xf numFmtId="164" fontId="4" fillId="0" borderId="4" xfId="0" applyNumberFormat="1" applyFont="1" applyBorder="1" applyAlignment="1">
      <alignment horizontal="left"/>
    </xf>
    <xf numFmtId="164" fontId="4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9,10,23%20&#1047;&#1055;&#1060;/&#1076;&#1074;%2019,10,23%20&#1083;&#1075;&#1088;&#1089;&#1095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12.10.2023 - 19.10.2023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 1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29,09</v>
          </cell>
          <cell r="U3" t="str">
            <v>ср 06,10,</v>
          </cell>
          <cell r="V3" t="str">
            <v>ср 13,10,</v>
          </cell>
          <cell r="W3" t="str">
            <v>коментарий</v>
          </cell>
          <cell r="X3" t="str">
            <v>вес 1</v>
          </cell>
          <cell r="Z3" t="str">
            <v>заказ кор. 1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P4" t="str">
            <v>от филиала</v>
          </cell>
          <cell r="Q4" t="str">
            <v>комментарий филиала</v>
          </cell>
        </row>
        <row r="5">
          <cell r="F5">
            <v>1991.88</v>
          </cell>
          <cell r="G5">
            <v>3094</v>
          </cell>
          <cell r="I5">
            <v>0</v>
          </cell>
          <cell r="J5">
            <v>0</v>
          </cell>
          <cell r="K5">
            <v>1415.8</v>
          </cell>
          <cell r="L5">
            <v>0</v>
          </cell>
          <cell r="M5">
            <v>398.37599999999986</v>
          </cell>
          <cell r="N5">
            <v>4224.5599999999995</v>
          </cell>
          <cell r="O5">
            <v>5327.96</v>
          </cell>
          <cell r="P5">
            <v>2350</v>
          </cell>
          <cell r="T5">
            <v>462.23599999999999</v>
          </cell>
          <cell r="U5">
            <v>464.74400000000009</v>
          </cell>
          <cell r="V5">
            <v>214.11600000000001</v>
          </cell>
          <cell r="X5">
            <v>2815.5099999999998</v>
          </cell>
          <cell r="Y5" t="str">
            <v>крат кор</v>
          </cell>
          <cell r="Z5">
            <v>769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E6">
            <v>180</v>
          </cell>
          <cell r="F6">
            <v>68</v>
          </cell>
          <cell r="G6">
            <v>113</v>
          </cell>
          <cell r="H6">
            <v>0.3</v>
          </cell>
          <cell r="K6">
            <v>0</v>
          </cell>
          <cell r="M6">
            <v>13.6</v>
          </cell>
          <cell r="N6">
            <v>131.79999999999998</v>
          </cell>
          <cell r="O6">
            <v>131.79999999999998</v>
          </cell>
          <cell r="R6">
            <v>18</v>
          </cell>
          <cell r="S6">
            <v>8.3088235294117645</v>
          </cell>
          <cell r="T6">
            <v>7.6</v>
          </cell>
          <cell r="U6">
            <v>15.6</v>
          </cell>
          <cell r="V6">
            <v>3.2</v>
          </cell>
          <cell r="X6">
            <v>39.539999999999992</v>
          </cell>
          <cell r="Y6">
            <v>12</v>
          </cell>
          <cell r="Z6">
            <v>11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Окт</v>
          </cell>
          <cell r="E7">
            <v>240</v>
          </cell>
          <cell r="F7">
            <v>84</v>
          </cell>
          <cell r="G7">
            <v>156</v>
          </cell>
          <cell r="H7">
            <v>0.3</v>
          </cell>
          <cell r="K7">
            <v>0</v>
          </cell>
          <cell r="M7">
            <v>16.8</v>
          </cell>
          <cell r="N7">
            <v>146.40000000000003</v>
          </cell>
          <cell r="O7">
            <v>146.40000000000003</v>
          </cell>
          <cell r="R7">
            <v>18</v>
          </cell>
          <cell r="S7">
            <v>9.2857142857142847</v>
          </cell>
          <cell r="T7">
            <v>22.2</v>
          </cell>
          <cell r="U7">
            <v>18.399999999999999</v>
          </cell>
          <cell r="V7">
            <v>0.2</v>
          </cell>
          <cell r="X7">
            <v>43.920000000000009</v>
          </cell>
          <cell r="Y7">
            <v>12</v>
          </cell>
          <cell r="Z7">
            <v>12</v>
          </cell>
        </row>
        <row r="8">
          <cell r="A8" t="str">
            <v>Готовые чебупели с мясом ТМ Горячая штучка Без свинины 0,3 кг  ПОКОМ</v>
          </cell>
          <cell r="B8" t="str">
            <v>шт</v>
          </cell>
          <cell r="F8">
            <v>1</v>
          </cell>
          <cell r="G8">
            <v>-1</v>
          </cell>
          <cell r="H8">
            <v>0</v>
          </cell>
          <cell r="K8">
            <v>0</v>
          </cell>
          <cell r="M8">
            <v>0.2</v>
          </cell>
          <cell r="O8">
            <v>0</v>
          </cell>
          <cell r="R8">
            <v>-5</v>
          </cell>
          <cell r="S8">
            <v>-5</v>
          </cell>
          <cell r="T8">
            <v>0</v>
          </cell>
          <cell r="U8">
            <v>0</v>
          </cell>
          <cell r="V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  <cell r="C9" t="str">
            <v>Окт</v>
          </cell>
          <cell r="E9">
            <v>252</v>
          </cell>
          <cell r="F9">
            <v>102</v>
          </cell>
          <cell r="G9">
            <v>150</v>
          </cell>
          <cell r="H9">
            <v>0.3</v>
          </cell>
          <cell r="K9">
            <v>0</v>
          </cell>
          <cell r="M9">
            <v>20.399999999999999</v>
          </cell>
          <cell r="N9">
            <v>217.2</v>
          </cell>
          <cell r="O9">
            <v>217.2</v>
          </cell>
          <cell r="R9">
            <v>18</v>
          </cell>
          <cell r="S9">
            <v>7.3529411764705888</v>
          </cell>
          <cell r="T9">
            <v>24.8</v>
          </cell>
          <cell r="U9">
            <v>14.6</v>
          </cell>
          <cell r="V9">
            <v>0</v>
          </cell>
          <cell r="X9">
            <v>65.16</v>
          </cell>
          <cell r="Y9">
            <v>12</v>
          </cell>
          <cell r="Z9">
            <v>18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  <cell r="E10">
            <v>72</v>
          </cell>
          <cell r="F10">
            <v>72</v>
          </cell>
          <cell r="H10">
            <v>0.09</v>
          </cell>
          <cell r="K10">
            <v>0</v>
          </cell>
          <cell r="M10">
            <v>14.4</v>
          </cell>
          <cell r="N10">
            <v>187.20000000000002</v>
          </cell>
          <cell r="O10">
            <v>500</v>
          </cell>
          <cell r="P10">
            <v>500</v>
          </cell>
          <cell r="R10">
            <v>13</v>
          </cell>
          <cell r="S10">
            <v>0</v>
          </cell>
          <cell r="T10">
            <v>8.1999999999999993</v>
          </cell>
          <cell r="U10">
            <v>0</v>
          </cell>
          <cell r="V10">
            <v>0</v>
          </cell>
          <cell r="X10">
            <v>45</v>
          </cell>
          <cell r="Y10">
            <v>24</v>
          </cell>
          <cell r="Z10">
            <v>21</v>
          </cell>
        </row>
        <row r="11">
          <cell r="A11" t="str">
            <v>Готовые чебуреки Сочный мегачебурек.Готовые жареные.ВЕС  ПОКОМ</v>
          </cell>
          <cell r="B11" t="str">
            <v>кг</v>
          </cell>
          <cell r="D11">
            <v>8.9600000000000009</v>
          </cell>
          <cell r="F11">
            <v>4.4800000000000004</v>
          </cell>
          <cell r="H11">
            <v>1</v>
          </cell>
          <cell r="K11">
            <v>0</v>
          </cell>
          <cell r="M11">
            <v>0.89600000000000013</v>
          </cell>
          <cell r="N11">
            <v>20</v>
          </cell>
          <cell r="O11">
            <v>50</v>
          </cell>
          <cell r="P11">
            <v>50</v>
          </cell>
          <cell r="R11">
            <v>22.321428571428569</v>
          </cell>
          <cell r="S11">
            <v>0</v>
          </cell>
          <cell r="T11">
            <v>0.89600000000000013</v>
          </cell>
          <cell r="U11">
            <v>1.3439999999999999</v>
          </cell>
          <cell r="V11">
            <v>0.89600000000000013</v>
          </cell>
          <cell r="X11">
            <v>50</v>
          </cell>
          <cell r="Y11">
            <v>2.2400000000000002</v>
          </cell>
          <cell r="Z11">
            <v>22</v>
          </cell>
        </row>
        <row r="12">
          <cell r="A12" t="str">
            <v>Жар-ладушки с клубникой и вишней. Жареные с начинкой.ВЕС  ПОКОМ</v>
          </cell>
          <cell r="B12" t="str">
            <v>кг</v>
          </cell>
          <cell r="H12">
            <v>1</v>
          </cell>
          <cell r="K12">
            <v>0</v>
          </cell>
          <cell r="M12">
            <v>0</v>
          </cell>
          <cell r="N12">
            <v>100</v>
          </cell>
          <cell r="O12">
            <v>100</v>
          </cell>
          <cell r="R12" t="e">
            <v>#DIV/0!</v>
          </cell>
          <cell r="S12" t="e">
            <v>#DIV/0!</v>
          </cell>
          <cell r="T12">
            <v>16.28</v>
          </cell>
          <cell r="U12">
            <v>4.4399999999999995</v>
          </cell>
          <cell r="V12">
            <v>0.74</v>
          </cell>
          <cell r="X12">
            <v>100</v>
          </cell>
          <cell r="Y12">
            <v>3.7</v>
          </cell>
          <cell r="Z12">
            <v>27</v>
          </cell>
        </row>
        <row r="13">
          <cell r="A13" t="str">
            <v>Жар-ладушки с яблоком и грушей. Изделия хлебобулочные жареные с начинкой зам  ПОКОМ</v>
          </cell>
          <cell r="B13" t="str">
            <v>кг</v>
          </cell>
          <cell r="H13">
            <v>1</v>
          </cell>
          <cell r="K13">
            <v>0</v>
          </cell>
          <cell r="M13">
            <v>0</v>
          </cell>
          <cell r="N13">
            <v>100</v>
          </cell>
          <cell r="O13">
            <v>100</v>
          </cell>
          <cell r="R13" t="e">
            <v>#DIV/0!</v>
          </cell>
          <cell r="S13" t="e">
            <v>#DIV/0!</v>
          </cell>
          <cell r="T13">
            <v>2.96</v>
          </cell>
          <cell r="U13">
            <v>9.620000000000001</v>
          </cell>
          <cell r="V13">
            <v>0.74</v>
          </cell>
          <cell r="X13">
            <v>100</v>
          </cell>
          <cell r="Y13">
            <v>3.7</v>
          </cell>
          <cell r="Z13">
            <v>27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E14">
            <v>120</v>
          </cell>
          <cell r="F14">
            <v>73</v>
          </cell>
          <cell r="G14">
            <v>47</v>
          </cell>
          <cell r="H14">
            <v>0.25</v>
          </cell>
          <cell r="K14">
            <v>5</v>
          </cell>
          <cell r="M14">
            <v>14.6</v>
          </cell>
          <cell r="N14">
            <v>196.2</v>
          </cell>
          <cell r="O14">
            <v>196.2</v>
          </cell>
          <cell r="R14">
            <v>17</v>
          </cell>
          <cell r="S14">
            <v>3.5616438356164384</v>
          </cell>
          <cell r="T14">
            <v>7.2</v>
          </cell>
          <cell r="U14">
            <v>13.2</v>
          </cell>
          <cell r="V14">
            <v>2.4</v>
          </cell>
          <cell r="X14">
            <v>49.05</v>
          </cell>
          <cell r="Y14">
            <v>12</v>
          </cell>
          <cell r="Z14">
            <v>16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E15">
            <v>120</v>
          </cell>
          <cell r="F15">
            <v>107</v>
          </cell>
          <cell r="G15">
            <v>13</v>
          </cell>
          <cell r="H15">
            <v>0.25</v>
          </cell>
          <cell r="K15">
            <v>0</v>
          </cell>
          <cell r="M15">
            <v>21.4</v>
          </cell>
          <cell r="N15">
            <v>286.59999999999997</v>
          </cell>
          <cell r="O15">
            <v>286.59999999999997</v>
          </cell>
          <cell r="R15">
            <v>14</v>
          </cell>
          <cell r="S15">
            <v>0.60747663551401876</v>
          </cell>
          <cell r="T15">
            <v>5.8</v>
          </cell>
          <cell r="U15">
            <v>10</v>
          </cell>
          <cell r="V15">
            <v>0.6</v>
          </cell>
          <cell r="X15">
            <v>71.649999999999991</v>
          </cell>
          <cell r="Y15">
            <v>12</v>
          </cell>
          <cell r="Z15">
            <v>24</v>
          </cell>
        </row>
        <row r="16">
          <cell r="A16" t="str">
            <v>Мини-сосиски в тесте "Фрайпики" 1,8кг ВЕС,  ПОКОМ</v>
          </cell>
          <cell r="B16" t="str">
            <v>кг</v>
          </cell>
          <cell r="D16">
            <v>10.8</v>
          </cell>
          <cell r="E16">
            <v>90</v>
          </cell>
          <cell r="F16">
            <v>30.6</v>
          </cell>
          <cell r="G16">
            <v>63</v>
          </cell>
          <cell r="H16">
            <v>1</v>
          </cell>
          <cell r="K16">
            <v>0</v>
          </cell>
          <cell r="M16">
            <v>6.12</v>
          </cell>
          <cell r="N16">
            <v>47.16</v>
          </cell>
          <cell r="O16">
            <v>47.16</v>
          </cell>
          <cell r="R16">
            <v>18</v>
          </cell>
          <cell r="S16">
            <v>10.294117647058822</v>
          </cell>
          <cell r="T16">
            <v>7.56</v>
          </cell>
          <cell r="U16">
            <v>11.16</v>
          </cell>
          <cell r="V16">
            <v>6.4799999999999995</v>
          </cell>
          <cell r="X16">
            <v>47.16</v>
          </cell>
          <cell r="Y16">
            <v>1.8</v>
          </cell>
          <cell r="Z16">
            <v>26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D17">
            <v>74</v>
          </cell>
          <cell r="F17">
            <v>51.8</v>
          </cell>
          <cell r="H17">
            <v>1</v>
          </cell>
          <cell r="K17">
            <v>0</v>
          </cell>
          <cell r="M17">
            <v>10.36</v>
          </cell>
          <cell r="N17">
            <v>150</v>
          </cell>
          <cell r="O17">
            <v>150</v>
          </cell>
          <cell r="R17">
            <v>14.478764478764479</v>
          </cell>
          <cell r="S17">
            <v>0</v>
          </cell>
          <cell r="T17">
            <v>14.059999999999999</v>
          </cell>
          <cell r="U17">
            <v>11.1</v>
          </cell>
          <cell r="V17">
            <v>26.639999999999997</v>
          </cell>
          <cell r="X17">
            <v>150</v>
          </cell>
          <cell r="Y17">
            <v>3.7</v>
          </cell>
          <cell r="Z17">
            <v>41</v>
          </cell>
        </row>
        <row r="18">
          <cell r="A18" t="str">
            <v>Наггетсы из печи 0,25кг ТМ Вязанка ТС Няняггетсы Сливушки замор.  ПОКОМ</v>
          </cell>
          <cell r="B18" t="str">
            <v>шт</v>
          </cell>
          <cell r="E18">
            <v>180</v>
          </cell>
          <cell r="F18">
            <v>150</v>
          </cell>
          <cell r="G18">
            <v>30</v>
          </cell>
          <cell r="H18">
            <v>0.25</v>
          </cell>
          <cell r="K18">
            <v>36</v>
          </cell>
          <cell r="M18">
            <v>30</v>
          </cell>
          <cell r="N18">
            <v>384</v>
          </cell>
          <cell r="O18">
            <v>384</v>
          </cell>
          <cell r="R18">
            <v>15</v>
          </cell>
          <cell r="S18">
            <v>2.2000000000000002</v>
          </cell>
          <cell r="T18">
            <v>0.2</v>
          </cell>
          <cell r="U18">
            <v>19.2</v>
          </cell>
          <cell r="V18">
            <v>0</v>
          </cell>
          <cell r="X18">
            <v>96</v>
          </cell>
          <cell r="Y18">
            <v>12</v>
          </cell>
          <cell r="Z18">
            <v>32</v>
          </cell>
        </row>
        <row r="19">
          <cell r="A19" t="str">
            <v>Наггетсы Нагетосы Сочная курочка ТМ Горячая штучка 0,25 кг зам  ПОКОМ</v>
          </cell>
          <cell r="B19" t="str">
            <v>шт</v>
          </cell>
          <cell r="C19" t="str">
            <v>Окт</v>
          </cell>
          <cell r="E19">
            <v>324</v>
          </cell>
          <cell r="F19">
            <v>132</v>
          </cell>
          <cell r="G19">
            <v>192</v>
          </cell>
          <cell r="H19">
            <v>0.25</v>
          </cell>
          <cell r="K19">
            <v>102</v>
          </cell>
          <cell r="M19">
            <v>26.4</v>
          </cell>
          <cell r="N19">
            <v>181.2</v>
          </cell>
          <cell r="O19">
            <v>200</v>
          </cell>
          <cell r="P19">
            <v>200</v>
          </cell>
          <cell r="R19">
            <v>18</v>
          </cell>
          <cell r="S19">
            <v>11.136363636363637</v>
          </cell>
          <cell r="T19">
            <v>29.4</v>
          </cell>
          <cell r="U19">
            <v>1.6</v>
          </cell>
          <cell r="V19">
            <v>0</v>
          </cell>
          <cell r="X19">
            <v>50</v>
          </cell>
          <cell r="Y19">
            <v>6</v>
          </cell>
          <cell r="Z19">
            <v>33</v>
          </cell>
        </row>
        <row r="20">
          <cell r="A20" t="str">
            <v>Наггетсы с индейкой 0,25кг ТМ Вязанка ТС Няняггетсы Сливушки НД2 замор.  ПОКОМ</v>
          </cell>
          <cell r="B20" t="str">
            <v>шт</v>
          </cell>
          <cell r="E20">
            <v>204</v>
          </cell>
          <cell r="F20">
            <v>120</v>
          </cell>
          <cell r="G20">
            <v>84</v>
          </cell>
          <cell r="H20">
            <v>0.25</v>
          </cell>
          <cell r="K20">
            <v>204</v>
          </cell>
          <cell r="M20">
            <v>24</v>
          </cell>
          <cell r="N20">
            <v>144</v>
          </cell>
          <cell r="O20">
            <v>144</v>
          </cell>
          <cell r="R20">
            <v>18</v>
          </cell>
          <cell r="S20">
            <v>12</v>
          </cell>
          <cell r="T20">
            <v>33.799999999999997</v>
          </cell>
          <cell r="U20">
            <v>35.4</v>
          </cell>
          <cell r="V20">
            <v>0</v>
          </cell>
          <cell r="X20">
            <v>36</v>
          </cell>
          <cell r="Y20">
            <v>12</v>
          </cell>
          <cell r="Z20">
            <v>12</v>
          </cell>
        </row>
        <row r="21">
          <cell r="A21" t="str">
            <v>Наггетсы хрустящие п/ф ВЕС ПОКОМ</v>
          </cell>
          <cell r="B21" t="str">
            <v>кг</v>
          </cell>
          <cell r="E21">
            <v>90</v>
          </cell>
          <cell r="F21">
            <v>48</v>
          </cell>
          <cell r="G21">
            <v>42</v>
          </cell>
          <cell r="H21">
            <v>1</v>
          </cell>
          <cell r="K21">
            <v>102</v>
          </cell>
          <cell r="M21">
            <v>9.6</v>
          </cell>
          <cell r="N21">
            <v>28.799999999999983</v>
          </cell>
          <cell r="O21">
            <v>300</v>
          </cell>
          <cell r="P21">
            <v>300</v>
          </cell>
          <cell r="R21">
            <v>18</v>
          </cell>
          <cell r="S21">
            <v>15</v>
          </cell>
          <cell r="T21">
            <v>26.4</v>
          </cell>
          <cell r="U21">
            <v>10.8</v>
          </cell>
          <cell r="V21">
            <v>0</v>
          </cell>
          <cell r="X21">
            <v>300</v>
          </cell>
          <cell r="Y21">
            <v>6</v>
          </cell>
          <cell r="Z21">
            <v>50</v>
          </cell>
        </row>
        <row r="22">
          <cell r="A22" t="str">
            <v>Пельмени Бигбули с мясом, Горячая штучка 0,9кг  ПОКОМ</v>
          </cell>
          <cell r="B22" t="str">
            <v>шт</v>
          </cell>
          <cell r="C22" t="str">
            <v>Окт</v>
          </cell>
          <cell r="E22">
            <v>40</v>
          </cell>
          <cell r="F22">
            <v>38</v>
          </cell>
          <cell r="G22">
            <v>2</v>
          </cell>
          <cell r="H22">
            <v>0.9</v>
          </cell>
          <cell r="K22">
            <v>0</v>
          </cell>
          <cell r="M22">
            <v>7.6</v>
          </cell>
          <cell r="N22">
            <v>96.8</v>
          </cell>
          <cell r="O22">
            <v>200</v>
          </cell>
          <cell r="P22">
            <v>200</v>
          </cell>
          <cell r="R22">
            <v>13</v>
          </cell>
          <cell r="S22">
            <v>0.26315789473684209</v>
          </cell>
          <cell r="T22">
            <v>0</v>
          </cell>
          <cell r="U22">
            <v>0</v>
          </cell>
          <cell r="V22">
            <v>0</v>
          </cell>
          <cell r="X22">
            <v>180</v>
          </cell>
          <cell r="Y22">
            <v>8</v>
          </cell>
          <cell r="Z22">
            <v>25</v>
          </cell>
        </row>
        <row r="23">
          <cell r="A23" t="str">
            <v>Пельмени Бигбули со слив.маслом 0,9 кг   Поком</v>
          </cell>
          <cell r="B23" t="str">
            <v>шт</v>
          </cell>
          <cell r="D23">
            <v>2</v>
          </cell>
          <cell r="E23">
            <v>224</v>
          </cell>
          <cell r="F23">
            <v>53</v>
          </cell>
          <cell r="G23">
            <v>171</v>
          </cell>
          <cell r="H23">
            <v>0.9</v>
          </cell>
          <cell r="K23">
            <v>40</v>
          </cell>
          <cell r="M23">
            <v>10.6</v>
          </cell>
          <cell r="O23">
            <v>0</v>
          </cell>
          <cell r="R23">
            <v>19.90566037735849</v>
          </cell>
          <cell r="S23">
            <v>19.90566037735849</v>
          </cell>
          <cell r="T23">
            <v>15.8</v>
          </cell>
          <cell r="U23">
            <v>24.4</v>
          </cell>
          <cell r="V23">
            <v>14.8</v>
          </cell>
          <cell r="X23">
            <v>0</v>
          </cell>
          <cell r="Y23">
            <v>8</v>
          </cell>
          <cell r="Z23">
            <v>0</v>
          </cell>
        </row>
        <row r="24">
          <cell r="A24" t="str">
            <v>Пельмени Бигбули со сливочным маслом ТМ Горячая штучка ТС Бигбули ГШ флоу-пак сфера 0,43 УВС.  ПОКОМ</v>
          </cell>
          <cell r="B24" t="str">
            <v>шт</v>
          </cell>
          <cell r="E24">
            <v>96</v>
          </cell>
          <cell r="F24">
            <v>1</v>
          </cell>
          <cell r="G24">
            <v>87</v>
          </cell>
          <cell r="H24">
            <v>0</v>
          </cell>
          <cell r="K24">
            <v>0</v>
          </cell>
          <cell r="M24">
            <v>0.2</v>
          </cell>
          <cell r="O24">
            <v>0</v>
          </cell>
          <cell r="R24">
            <v>435</v>
          </cell>
          <cell r="S24">
            <v>435</v>
          </cell>
          <cell r="T24">
            <v>0</v>
          </cell>
          <cell r="U24">
            <v>0</v>
          </cell>
          <cell r="V24">
            <v>0</v>
          </cell>
          <cell r="W24" t="str">
            <v>завод отгрузил вместо Пельмени Бугбули со сливочным маслом ТМ Горячая штучка БУЛЬМЕНИ 0,43 кг  ПОКОМ</v>
          </cell>
          <cell r="X24">
            <v>0</v>
          </cell>
          <cell r="Y24">
            <v>0</v>
          </cell>
          <cell r="Z24">
            <v>0</v>
          </cell>
        </row>
        <row r="25">
          <cell r="A25" t="str">
            <v>Пельмени Бугбули со сливочным маслом ТМ Горячая штучка БУЛЬМЕНИ 0,43 кг  ПОКОМ</v>
          </cell>
          <cell r="B25" t="str">
            <v>шт</v>
          </cell>
          <cell r="D25">
            <v>7</v>
          </cell>
          <cell r="F25">
            <v>5</v>
          </cell>
          <cell r="G25">
            <v>2</v>
          </cell>
          <cell r="H25">
            <v>0.43</v>
          </cell>
          <cell r="K25">
            <v>0</v>
          </cell>
          <cell r="M25">
            <v>1</v>
          </cell>
          <cell r="N25">
            <v>150</v>
          </cell>
          <cell r="O25">
            <v>150</v>
          </cell>
          <cell r="R25">
            <v>152</v>
          </cell>
          <cell r="S25">
            <v>2</v>
          </cell>
          <cell r="T25">
            <v>8.4</v>
          </cell>
          <cell r="U25">
            <v>5.6</v>
          </cell>
          <cell r="V25">
            <v>4.2</v>
          </cell>
          <cell r="X25">
            <v>64.5</v>
          </cell>
          <cell r="Y25">
            <v>16</v>
          </cell>
          <cell r="Z25">
            <v>9</v>
          </cell>
        </row>
        <row r="26">
          <cell r="A26" t="str">
            <v>Пельмени Бульмени с говядиной и свининой Горячая шт. 0,9 кг  ПОКОМ</v>
          </cell>
          <cell r="B26" t="str">
            <v>шт</v>
          </cell>
          <cell r="C26" t="str">
            <v>Окт</v>
          </cell>
          <cell r="D26">
            <v>75</v>
          </cell>
          <cell r="E26">
            <v>192</v>
          </cell>
          <cell r="F26">
            <v>79</v>
          </cell>
          <cell r="G26">
            <v>161</v>
          </cell>
          <cell r="H26">
            <v>0.9</v>
          </cell>
          <cell r="K26">
            <v>80</v>
          </cell>
          <cell r="M26">
            <v>15.8</v>
          </cell>
          <cell r="N26">
            <v>43.400000000000034</v>
          </cell>
          <cell r="O26">
            <v>43.400000000000034</v>
          </cell>
          <cell r="R26">
            <v>18</v>
          </cell>
          <cell r="S26">
            <v>15.253164556962025</v>
          </cell>
          <cell r="T26">
            <v>15.4</v>
          </cell>
          <cell r="U26">
            <v>25.4</v>
          </cell>
          <cell r="V26">
            <v>19.600000000000001</v>
          </cell>
          <cell r="X26">
            <v>39.060000000000031</v>
          </cell>
          <cell r="Y26">
            <v>8</v>
          </cell>
          <cell r="Z26">
            <v>5</v>
          </cell>
        </row>
        <row r="27">
          <cell r="A27" t="str">
            <v>Пельмени Бульмени с говядиной и свининой Горячая штучка 0,43  ПОКОМ</v>
          </cell>
          <cell r="B27" t="str">
            <v>шт</v>
          </cell>
          <cell r="D27">
            <v>24</v>
          </cell>
          <cell r="E27">
            <v>48</v>
          </cell>
          <cell r="F27">
            <v>25</v>
          </cell>
          <cell r="G27">
            <v>44</v>
          </cell>
          <cell r="H27">
            <v>0.43</v>
          </cell>
          <cell r="K27">
            <v>48</v>
          </cell>
          <cell r="M27">
            <v>5</v>
          </cell>
          <cell r="O27">
            <v>0</v>
          </cell>
          <cell r="R27">
            <v>18.399999999999999</v>
          </cell>
          <cell r="S27">
            <v>18.399999999999999</v>
          </cell>
          <cell r="T27">
            <v>5</v>
          </cell>
          <cell r="U27">
            <v>6.4</v>
          </cell>
          <cell r="V27">
            <v>6</v>
          </cell>
          <cell r="X27">
            <v>0</v>
          </cell>
          <cell r="Y27">
            <v>16</v>
          </cell>
          <cell r="Z27">
            <v>0</v>
          </cell>
        </row>
        <row r="28">
          <cell r="A28" t="str">
            <v>Пельмени Бульмени с говядиной и свининой Наваристые Горячая штучка ВЕС  ПОКОМ</v>
          </cell>
          <cell r="B28" t="str">
            <v>кг</v>
          </cell>
          <cell r="D28">
            <v>5</v>
          </cell>
          <cell r="E28">
            <v>385</v>
          </cell>
          <cell r="F28">
            <v>70</v>
          </cell>
          <cell r="G28">
            <v>319</v>
          </cell>
          <cell r="H28">
            <v>1</v>
          </cell>
          <cell r="K28">
            <v>0</v>
          </cell>
          <cell r="M28">
            <v>14</v>
          </cell>
          <cell r="O28">
            <v>300</v>
          </cell>
          <cell r="P28">
            <v>300</v>
          </cell>
          <cell r="R28">
            <v>22.785714285714285</v>
          </cell>
          <cell r="S28">
            <v>22.785714285714285</v>
          </cell>
          <cell r="T28">
            <v>26</v>
          </cell>
          <cell r="U28">
            <v>30</v>
          </cell>
          <cell r="V28">
            <v>0</v>
          </cell>
          <cell r="X28">
            <v>300</v>
          </cell>
          <cell r="Y28">
            <v>5</v>
          </cell>
          <cell r="Z28">
            <v>60</v>
          </cell>
        </row>
        <row r="29">
          <cell r="A29" t="str">
            <v>Пельмени Бульмени со сливочным маслом Горячая штучка 0,9 кг  ПОКОМ</v>
          </cell>
          <cell r="B29" t="str">
            <v>шт</v>
          </cell>
          <cell r="C29" t="str">
            <v>Окт</v>
          </cell>
          <cell r="E29">
            <v>352</v>
          </cell>
          <cell r="F29">
            <v>34</v>
          </cell>
          <cell r="G29">
            <v>318</v>
          </cell>
          <cell r="H29">
            <v>0.9</v>
          </cell>
          <cell r="K29">
            <v>0</v>
          </cell>
          <cell r="M29">
            <v>6.8</v>
          </cell>
          <cell r="O29">
            <v>0</v>
          </cell>
          <cell r="R29">
            <v>46.764705882352942</v>
          </cell>
          <cell r="S29">
            <v>46.764705882352942</v>
          </cell>
          <cell r="T29">
            <v>20.8</v>
          </cell>
          <cell r="U29">
            <v>26.8</v>
          </cell>
          <cell r="V29">
            <v>0</v>
          </cell>
          <cell r="X29">
            <v>0</v>
          </cell>
          <cell r="Y29">
            <v>8</v>
          </cell>
          <cell r="Z29">
            <v>0</v>
          </cell>
        </row>
        <row r="30">
          <cell r="A30" t="str">
            <v>Пельмени Бульмени со сливочным маслом ТМ Горячая шт. 0,43 кг  ПОКОМ</v>
          </cell>
          <cell r="B30" t="str">
            <v>шт</v>
          </cell>
          <cell r="D30">
            <v>1</v>
          </cell>
          <cell r="E30">
            <v>64</v>
          </cell>
          <cell r="F30">
            <v>6</v>
          </cell>
          <cell r="G30">
            <v>59</v>
          </cell>
          <cell r="H30">
            <v>0.43</v>
          </cell>
          <cell r="K30">
            <v>48</v>
          </cell>
          <cell r="M30">
            <v>1.2</v>
          </cell>
          <cell r="O30">
            <v>0</v>
          </cell>
          <cell r="R30">
            <v>89.166666666666671</v>
          </cell>
          <cell r="S30">
            <v>89.166666666666671</v>
          </cell>
          <cell r="T30">
            <v>5.4</v>
          </cell>
          <cell r="U30">
            <v>4.5999999999999996</v>
          </cell>
          <cell r="V30">
            <v>0</v>
          </cell>
          <cell r="X30">
            <v>0</v>
          </cell>
          <cell r="Y30">
            <v>16</v>
          </cell>
          <cell r="Z30">
            <v>0</v>
          </cell>
        </row>
        <row r="31">
          <cell r="A31" t="str">
            <v>Пельмени Мясорубские ТМ Стародворье фоу-пак равиоли 0,7 кг.  Поком</v>
          </cell>
          <cell r="B31" t="str">
            <v>шт</v>
          </cell>
          <cell r="C31" t="str">
            <v>Окт</v>
          </cell>
          <cell r="D31">
            <v>83</v>
          </cell>
          <cell r="E31">
            <v>64</v>
          </cell>
          <cell r="F31">
            <v>77</v>
          </cell>
          <cell r="G31">
            <v>58</v>
          </cell>
          <cell r="H31">
            <v>0.7</v>
          </cell>
          <cell r="K31">
            <v>32</v>
          </cell>
          <cell r="M31">
            <v>15.4</v>
          </cell>
          <cell r="N31">
            <v>187.2</v>
          </cell>
          <cell r="O31">
            <v>187.2</v>
          </cell>
          <cell r="R31">
            <v>18</v>
          </cell>
          <cell r="S31">
            <v>5.8441558441558437</v>
          </cell>
          <cell r="T31">
            <v>7.4</v>
          </cell>
          <cell r="U31">
            <v>6.6</v>
          </cell>
          <cell r="V31">
            <v>9.8000000000000007</v>
          </cell>
          <cell r="X31">
            <v>131.04</v>
          </cell>
          <cell r="Y31">
            <v>8</v>
          </cell>
          <cell r="Z31">
            <v>23</v>
          </cell>
        </row>
        <row r="32">
          <cell r="A32" t="str">
            <v>Пельмени отборные  с говядиной и свининой 0,43кг ушко  Поком</v>
          </cell>
          <cell r="B32" t="str">
            <v>шт</v>
          </cell>
          <cell r="D32">
            <v>83</v>
          </cell>
          <cell r="E32">
            <v>1</v>
          </cell>
          <cell r="F32">
            <v>2</v>
          </cell>
          <cell r="G32">
            <v>81</v>
          </cell>
          <cell r="H32">
            <v>0.43</v>
          </cell>
          <cell r="K32">
            <v>0</v>
          </cell>
          <cell r="M32">
            <v>0.4</v>
          </cell>
          <cell r="O32">
            <v>0</v>
          </cell>
          <cell r="R32">
            <v>202.5</v>
          </cell>
          <cell r="S32">
            <v>202.5</v>
          </cell>
          <cell r="T32">
            <v>2</v>
          </cell>
          <cell r="U32">
            <v>0</v>
          </cell>
          <cell r="V32">
            <v>1</v>
          </cell>
          <cell r="X32">
            <v>0</v>
          </cell>
          <cell r="Y32">
            <v>16</v>
          </cell>
          <cell r="Z32">
            <v>0</v>
          </cell>
        </row>
        <row r="33">
          <cell r="A33" t="str">
            <v>Пельмени Отборные из свинины и говядины 0,9 кг ТМ Стародворье ТС Медвежье ушко  ПОКОМ</v>
          </cell>
          <cell r="B33" t="str">
            <v>шт</v>
          </cell>
          <cell r="D33">
            <v>48</v>
          </cell>
          <cell r="E33">
            <v>194</v>
          </cell>
          <cell r="F33">
            <v>67</v>
          </cell>
          <cell r="G33">
            <v>159</v>
          </cell>
          <cell r="H33">
            <v>0.9</v>
          </cell>
          <cell r="K33">
            <v>56</v>
          </cell>
          <cell r="M33">
            <v>13.4</v>
          </cell>
          <cell r="N33">
            <v>26.200000000000017</v>
          </cell>
          <cell r="O33">
            <v>26.200000000000017</v>
          </cell>
          <cell r="R33">
            <v>18</v>
          </cell>
          <cell r="S33">
            <v>16.044776119402986</v>
          </cell>
          <cell r="T33">
            <v>14.6</v>
          </cell>
          <cell r="U33">
            <v>23</v>
          </cell>
          <cell r="V33">
            <v>14.2</v>
          </cell>
          <cell r="X33">
            <v>23.580000000000016</v>
          </cell>
          <cell r="Y33">
            <v>8</v>
          </cell>
          <cell r="Z33">
            <v>3</v>
          </cell>
        </row>
        <row r="34">
          <cell r="A34" t="str">
            <v>Пельмени отборные с говядиной 0,43кг Поком</v>
          </cell>
          <cell r="B34" t="str">
            <v>шт</v>
          </cell>
          <cell r="D34">
            <v>81</v>
          </cell>
          <cell r="G34">
            <v>70</v>
          </cell>
          <cell r="H34">
            <v>0.43</v>
          </cell>
          <cell r="K34">
            <v>0</v>
          </cell>
          <cell r="M34">
            <v>0</v>
          </cell>
          <cell r="O34">
            <v>0</v>
          </cell>
          <cell r="R34" t="e">
            <v>#DIV/0!</v>
          </cell>
          <cell r="S34" t="e">
            <v>#DIV/0!</v>
          </cell>
          <cell r="T34">
            <v>1.8</v>
          </cell>
          <cell r="U34">
            <v>0.2</v>
          </cell>
          <cell r="V34">
            <v>2.6</v>
          </cell>
          <cell r="X34">
            <v>0</v>
          </cell>
          <cell r="Y34">
            <v>16</v>
          </cell>
          <cell r="Z34">
            <v>0</v>
          </cell>
        </row>
        <row r="35">
          <cell r="A35" t="str">
            <v>Пельмени Отборные с говядиной 0,9 кг НОВА ТМ Стародворье ТС Медвежье ушко  ПОКОМ</v>
          </cell>
          <cell r="B35" t="str">
            <v>шт</v>
          </cell>
          <cell r="C35" t="str">
            <v>Окт</v>
          </cell>
          <cell r="D35">
            <v>2</v>
          </cell>
          <cell r="E35">
            <v>96</v>
          </cell>
          <cell r="F35">
            <v>20</v>
          </cell>
          <cell r="G35">
            <v>76</v>
          </cell>
          <cell r="H35">
            <v>0.9</v>
          </cell>
          <cell r="K35">
            <v>0</v>
          </cell>
          <cell r="M35">
            <v>4</v>
          </cell>
          <cell r="O35">
            <v>0</v>
          </cell>
          <cell r="R35">
            <v>19</v>
          </cell>
          <cell r="S35">
            <v>19</v>
          </cell>
          <cell r="T35">
            <v>3.6</v>
          </cell>
          <cell r="U35">
            <v>8.4</v>
          </cell>
          <cell r="V35">
            <v>1.2</v>
          </cell>
          <cell r="X35">
            <v>0</v>
          </cell>
          <cell r="Y35">
            <v>8</v>
          </cell>
          <cell r="Z35">
            <v>0</v>
          </cell>
        </row>
        <row r="36">
          <cell r="A36" t="str">
            <v>Пельмени С говядиной и свининой, ВЕС, ТМ Славница сфера пуговки  ПОКОМ</v>
          </cell>
          <cell r="B36" t="str">
            <v>кг</v>
          </cell>
          <cell r="D36">
            <v>70</v>
          </cell>
          <cell r="E36">
            <v>160</v>
          </cell>
          <cell r="F36">
            <v>40</v>
          </cell>
          <cell r="G36">
            <v>150</v>
          </cell>
          <cell r="H36">
            <v>1</v>
          </cell>
          <cell r="K36">
            <v>250</v>
          </cell>
          <cell r="M36">
            <v>8</v>
          </cell>
          <cell r="O36">
            <v>0</v>
          </cell>
          <cell r="R36">
            <v>50</v>
          </cell>
          <cell r="S36">
            <v>50</v>
          </cell>
          <cell r="T36">
            <v>19</v>
          </cell>
          <cell r="U36">
            <v>25</v>
          </cell>
          <cell r="V36">
            <v>33</v>
          </cell>
          <cell r="X36">
            <v>0</v>
          </cell>
          <cell r="Y36">
            <v>5</v>
          </cell>
          <cell r="Z36">
            <v>0</v>
          </cell>
        </row>
        <row r="37">
          <cell r="A37" t="str">
            <v>Пельмени Сочные стародв. сфера 0,43кг  Поком</v>
          </cell>
          <cell r="B37" t="str">
            <v>шт</v>
          </cell>
          <cell r="D37">
            <v>68</v>
          </cell>
          <cell r="F37">
            <v>5</v>
          </cell>
          <cell r="G37">
            <v>52</v>
          </cell>
          <cell r="H37">
            <v>0.43</v>
          </cell>
          <cell r="K37">
            <v>0</v>
          </cell>
          <cell r="M37">
            <v>1</v>
          </cell>
          <cell r="O37">
            <v>0</v>
          </cell>
          <cell r="R37">
            <v>52</v>
          </cell>
          <cell r="S37">
            <v>52</v>
          </cell>
          <cell r="T37">
            <v>3</v>
          </cell>
          <cell r="U37">
            <v>0.8</v>
          </cell>
          <cell r="V37">
            <v>2.8</v>
          </cell>
          <cell r="X37">
            <v>0</v>
          </cell>
          <cell r="Y37">
            <v>16</v>
          </cell>
          <cell r="Z37">
            <v>0</v>
          </cell>
        </row>
        <row r="38">
          <cell r="A38" t="str">
            <v>Пельмени Сочные сфера 0,9 кг ТМ Стародворье ПОКОМ</v>
          </cell>
          <cell r="B38" t="str">
            <v>шт</v>
          </cell>
          <cell r="D38">
            <v>154</v>
          </cell>
          <cell r="F38">
            <v>37</v>
          </cell>
          <cell r="G38">
            <v>100</v>
          </cell>
          <cell r="H38">
            <v>0.9</v>
          </cell>
          <cell r="K38">
            <v>0</v>
          </cell>
          <cell r="M38">
            <v>7.4</v>
          </cell>
          <cell r="N38">
            <v>33.200000000000017</v>
          </cell>
          <cell r="O38">
            <v>33.200000000000017</v>
          </cell>
          <cell r="R38">
            <v>18</v>
          </cell>
          <cell r="S38">
            <v>13.513513513513512</v>
          </cell>
          <cell r="T38">
            <v>3.4</v>
          </cell>
          <cell r="U38">
            <v>1.8</v>
          </cell>
          <cell r="V38">
            <v>4</v>
          </cell>
          <cell r="X38">
            <v>29.880000000000017</v>
          </cell>
          <cell r="Y38">
            <v>8</v>
          </cell>
          <cell r="Z38">
            <v>4</v>
          </cell>
        </row>
        <row r="39">
          <cell r="A39" t="str">
            <v>Хотстеры ТМ Горячая штучка ТС Хотстеры 0,25 кг зам  ПОКОМ</v>
          </cell>
          <cell r="B39" t="str">
            <v>шт</v>
          </cell>
          <cell r="D39">
            <v>59</v>
          </cell>
          <cell r="E39">
            <v>108</v>
          </cell>
          <cell r="F39">
            <v>127</v>
          </cell>
          <cell r="G39">
            <v>40</v>
          </cell>
          <cell r="H39">
            <v>0.25</v>
          </cell>
          <cell r="K39">
            <v>0</v>
          </cell>
          <cell r="M39">
            <v>25.4</v>
          </cell>
          <cell r="N39">
            <v>341</v>
          </cell>
          <cell r="O39">
            <v>341</v>
          </cell>
          <cell r="R39">
            <v>15</v>
          </cell>
          <cell r="S39">
            <v>1.5748031496062993</v>
          </cell>
          <cell r="T39">
            <v>7</v>
          </cell>
          <cell r="U39">
            <v>15.4</v>
          </cell>
          <cell r="V39">
            <v>8</v>
          </cell>
          <cell r="X39">
            <v>85.25</v>
          </cell>
          <cell r="Y39">
            <v>12</v>
          </cell>
          <cell r="Z39">
            <v>28</v>
          </cell>
        </row>
        <row r="40">
          <cell r="A40" t="str">
            <v>Хрустящие крылышки. В панировке куриные жареные.ВЕС  ПОКОМ</v>
          </cell>
          <cell r="B40" t="str">
            <v>кг</v>
          </cell>
          <cell r="H40">
            <v>1</v>
          </cell>
          <cell r="K40">
            <v>100.8</v>
          </cell>
          <cell r="M40">
            <v>0</v>
          </cell>
          <cell r="O40">
            <v>100</v>
          </cell>
          <cell r="P40">
            <v>200</v>
          </cell>
          <cell r="R40" t="e">
            <v>#DIV/0!</v>
          </cell>
          <cell r="S40" t="e">
            <v>#DIV/0!</v>
          </cell>
          <cell r="T40">
            <v>5.4</v>
          </cell>
          <cell r="U40">
            <v>7.56</v>
          </cell>
          <cell r="V40">
            <v>1.08</v>
          </cell>
          <cell r="X40">
            <v>100</v>
          </cell>
          <cell r="Y40">
            <v>1.8</v>
          </cell>
          <cell r="Z40">
            <v>56</v>
          </cell>
        </row>
        <row r="41">
          <cell r="A41" t="str">
            <v>Чебупай сочное яблоко ТМ Горячая штучка ТС Чебупай 0,2 кг УВС.  зам  ПОКОМ</v>
          </cell>
          <cell r="B41" t="str">
            <v>шт</v>
          </cell>
          <cell r="D41">
            <v>52</v>
          </cell>
          <cell r="E41">
            <v>48</v>
          </cell>
          <cell r="F41">
            <v>31</v>
          </cell>
          <cell r="G41">
            <v>64</v>
          </cell>
          <cell r="H41">
            <v>0.2</v>
          </cell>
          <cell r="K41">
            <v>0</v>
          </cell>
          <cell r="M41">
            <v>6.2</v>
          </cell>
          <cell r="N41">
            <v>47.600000000000009</v>
          </cell>
          <cell r="O41">
            <v>47.600000000000009</v>
          </cell>
          <cell r="R41">
            <v>18</v>
          </cell>
          <cell r="S41">
            <v>10.32258064516129</v>
          </cell>
          <cell r="T41">
            <v>4.4000000000000004</v>
          </cell>
          <cell r="U41">
            <v>8.8000000000000007</v>
          </cell>
          <cell r="V41">
            <v>5.2</v>
          </cell>
          <cell r="X41">
            <v>9.5200000000000014</v>
          </cell>
          <cell r="Y41">
            <v>6</v>
          </cell>
          <cell r="Z41">
            <v>8</v>
          </cell>
        </row>
        <row r="42">
          <cell r="A42" t="str">
            <v>Чебупай спелая вишня ТМ Горячая штучка ТС Чебупай 0,2 кг УВС. зам  ПОКОМ</v>
          </cell>
          <cell r="B42" t="str">
            <v>шт</v>
          </cell>
          <cell r="D42">
            <v>25</v>
          </cell>
          <cell r="E42">
            <v>96</v>
          </cell>
          <cell r="F42">
            <v>35</v>
          </cell>
          <cell r="G42">
            <v>80</v>
          </cell>
          <cell r="H42">
            <v>0.2</v>
          </cell>
          <cell r="K42">
            <v>0</v>
          </cell>
          <cell r="M42">
            <v>7</v>
          </cell>
          <cell r="N42">
            <v>46</v>
          </cell>
          <cell r="O42">
            <v>46</v>
          </cell>
          <cell r="R42">
            <v>18</v>
          </cell>
          <cell r="S42">
            <v>11.428571428571429</v>
          </cell>
          <cell r="T42">
            <v>7.6</v>
          </cell>
          <cell r="U42">
            <v>11.8</v>
          </cell>
          <cell r="V42">
            <v>6</v>
          </cell>
          <cell r="X42">
            <v>9.2000000000000011</v>
          </cell>
          <cell r="Y42">
            <v>6</v>
          </cell>
          <cell r="Z42">
            <v>8</v>
          </cell>
        </row>
        <row r="43">
          <cell r="A43" t="str">
            <v>Чебупицца курочка по-итальянски Горячая штучка 0,25 кг зам  ПОКОМ</v>
          </cell>
          <cell r="B43" t="str">
            <v>шт</v>
          </cell>
          <cell r="C43" t="str">
            <v>Окт</v>
          </cell>
          <cell r="H43">
            <v>0.25</v>
          </cell>
          <cell r="K43">
            <v>156</v>
          </cell>
          <cell r="M43">
            <v>0</v>
          </cell>
          <cell r="O43">
            <v>200</v>
          </cell>
          <cell r="P43">
            <v>300</v>
          </cell>
          <cell r="R43" t="e">
            <v>#DIV/0!</v>
          </cell>
          <cell r="S43" t="e">
            <v>#DIV/0!</v>
          </cell>
          <cell r="T43">
            <v>18</v>
          </cell>
          <cell r="U43">
            <v>0.8</v>
          </cell>
          <cell r="V43">
            <v>0</v>
          </cell>
          <cell r="X43">
            <v>50</v>
          </cell>
          <cell r="Y43">
            <v>12</v>
          </cell>
          <cell r="Z43">
            <v>17</v>
          </cell>
        </row>
        <row r="44">
          <cell r="A44" t="str">
            <v>Чебупицца Пепперони ТМ Горячая штучка ТС Чебупицца 0.25кг зам  ПОКОМ</v>
          </cell>
          <cell r="B44" t="str">
            <v>шт</v>
          </cell>
          <cell r="C44" t="str">
            <v>Окт</v>
          </cell>
          <cell r="H44">
            <v>0.25</v>
          </cell>
          <cell r="K44">
            <v>156</v>
          </cell>
          <cell r="M44">
            <v>0</v>
          </cell>
          <cell r="O44">
            <v>200</v>
          </cell>
          <cell r="P44">
            <v>300</v>
          </cell>
          <cell r="R44" t="e">
            <v>#DIV/0!</v>
          </cell>
          <cell r="S44" t="e">
            <v>#DIV/0!</v>
          </cell>
          <cell r="T44">
            <v>16</v>
          </cell>
          <cell r="U44">
            <v>0.8</v>
          </cell>
          <cell r="V44">
            <v>0</v>
          </cell>
          <cell r="X44">
            <v>50</v>
          </cell>
          <cell r="Y44">
            <v>12</v>
          </cell>
          <cell r="Z44">
            <v>17</v>
          </cell>
        </row>
        <row r="45">
          <cell r="A45" t="str">
            <v>Чебуреки Мясные вес 2,7 кг Кулинарные изделия мясосодержащие рубленые в тесте жарен  ПОКОМ</v>
          </cell>
          <cell r="B45" t="str">
            <v>кг</v>
          </cell>
          <cell r="D45">
            <v>8.1</v>
          </cell>
          <cell r="H45">
            <v>1</v>
          </cell>
          <cell r="K45">
            <v>0</v>
          </cell>
          <cell r="M45">
            <v>0</v>
          </cell>
          <cell r="N45">
            <v>200</v>
          </cell>
          <cell r="O45">
            <v>200</v>
          </cell>
          <cell r="R45" t="e">
            <v>#DIV/0!</v>
          </cell>
          <cell r="S45" t="e">
            <v>#DIV/0!</v>
          </cell>
          <cell r="T45">
            <v>11.879999999999999</v>
          </cell>
          <cell r="U45">
            <v>15.12</v>
          </cell>
          <cell r="V45">
            <v>16.740000000000002</v>
          </cell>
          <cell r="X45">
            <v>200</v>
          </cell>
          <cell r="Y45">
            <v>2.7</v>
          </cell>
          <cell r="Z45">
            <v>74</v>
          </cell>
        </row>
        <row r="46">
          <cell r="A46" t="str">
            <v>Чебуреки сочные, ВЕС, куриные жарен. зам  ПОКОМ</v>
          </cell>
          <cell r="B46" t="str">
            <v>кг</v>
          </cell>
          <cell r="H46">
            <v>1</v>
          </cell>
          <cell r="K46">
            <v>0</v>
          </cell>
          <cell r="M46">
            <v>0</v>
          </cell>
          <cell r="N46">
            <v>300</v>
          </cell>
          <cell r="O46">
            <v>300</v>
          </cell>
          <cell r="R46" t="e">
            <v>#DIV/0!</v>
          </cell>
          <cell r="S46" t="e">
            <v>#DIV/0!</v>
          </cell>
          <cell r="T46">
            <v>33</v>
          </cell>
          <cell r="U46">
            <v>38</v>
          </cell>
          <cell r="V46">
            <v>22</v>
          </cell>
          <cell r="X46">
            <v>300</v>
          </cell>
          <cell r="Y46">
            <v>5</v>
          </cell>
          <cell r="Z46">
            <v>60</v>
          </cell>
        </row>
        <row r="47">
          <cell r="A47" t="str">
            <v>Чебуречище горячая штучка 0,14кг Поком</v>
          </cell>
          <cell r="B47" t="str">
            <v>шт</v>
          </cell>
          <cell r="E47">
            <v>308</v>
          </cell>
          <cell r="F47">
            <v>161</v>
          </cell>
          <cell r="G47">
            <v>147</v>
          </cell>
          <cell r="H47">
            <v>0.14000000000000001</v>
          </cell>
          <cell r="K47">
            <v>0</v>
          </cell>
          <cell r="M47">
            <v>32.200000000000003</v>
          </cell>
          <cell r="N47">
            <v>432.6</v>
          </cell>
          <cell r="P47">
            <v>0</v>
          </cell>
          <cell r="Q47" t="str">
            <v>остаток 298шт</v>
          </cell>
          <cell r="R47">
            <v>18</v>
          </cell>
          <cell r="S47">
            <v>4.5652173913043477</v>
          </cell>
          <cell r="T47">
            <v>0</v>
          </cell>
          <cell r="U47">
            <v>0</v>
          </cell>
          <cell r="V47">
            <v>0</v>
          </cell>
          <cell r="X47">
            <v>0</v>
          </cell>
          <cell r="Y47">
            <v>22</v>
          </cell>
          <cell r="Z47">
            <v>0</v>
          </cell>
        </row>
        <row r="48">
          <cell r="A48" t="str">
            <v>БОНУС_Готовые чебупели сочные с мясом ТМ Горячая штучка  0,3кг зам  ПОКОМ</v>
          </cell>
          <cell r="B48" t="str">
            <v>шт</v>
          </cell>
          <cell r="F48">
            <v>22</v>
          </cell>
          <cell r="G48">
            <v>-22</v>
          </cell>
          <cell r="H48">
            <v>0</v>
          </cell>
          <cell r="K48">
            <v>0</v>
          </cell>
          <cell r="M48">
            <v>4.4000000000000004</v>
          </cell>
          <cell r="O48">
            <v>0</v>
          </cell>
          <cell r="R48">
            <v>-5</v>
          </cell>
          <cell r="S48">
            <v>-5</v>
          </cell>
          <cell r="T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>БОНУС_Пельмени Бульмени со сливочным маслом Горячая штучка 0,9 кг  ПОКОМ</v>
          </cell>
          <cell r="B49" t="str">
            <v>шт</v>
          </cell>
          <cell r="F49">
            <v>13</v>
          </cell>
          <cell r="G49">
            <v>-13</v>
          </cell>
          <cell r="H49">
            <v>0</v>
          </cell>
          <cell r="K49">
            <v>0</v>
          </cell>
          <cell r="M49">
            <v>2.6</v>
          </cell>
          <cell r="O49">
            <v>0</v>
          </cell>
          <cell r="R49">
            <v>-5</v>
          </cell>
          <cell r="S49">
            <v>-5</v>
          </cell>
          <cell r="T49">
            <v>0</v>
          </cell>
          <cell r="U49">
            <v>1</v>
          </cell>
          <cell r="V49">
            <v>0</v>
          </cell>
          <cell r="X49">
            <v>0</v>
          </cell>
          <cell r="Y49">
            <v>0</v>
          </cell>
          <cell r="Z49">
            <v>0</v>
          </cell>
        </row>
        <row r="52">
          <cell r="O52" t="str">
            <v>скорей всего завод не отгрузит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53"/>
  <sheetViews>
    <sheetView tabSelected="1" workbookViewId="0">
      <pane ySplit="5" topLeftCell="A6" activePane="bottomLeft" state="frozen"/>
      <selection pane="bottomLeft" activeCell="W17" sqref="W17"/>
    </sheetView>
  </sheetViews>
  <sheetFormatPr defaultColWidth="10.5" defaultRowHeight="11.45" customHeight="1" outlineLevelRow="2" x14ac:dyDescent="0.2"/>
  <cols>
    <col min="1" max="1" width="62" style="2" customWidth="1"/>
    <col min="2" max="2" width="5.1640625" style="2" customWidth="1"/>
    <col min="3" max="3" width="8.6640625" style="2" customWidth="1"/>
    <col min="4" max="7" width="6.83203125" style="2" customWidth="1"/>
    <col min="8" max="8" width="5" style="23" customWidth="1"/>
    <col min="9" max="9" width="0.83203125" style="3" customWidth="1"/>
    <col min="10" max="10" width="1.1640625" style="3" customWidth="1"/>
    <col min="11" max="11" width="10.5" style="3"/>
    <col min="12" max="12" width="1" style="3" customWidth="1"/>
    <col min="13" max="16" width="10.5" style="3"/>
    <col min="17" max="17" width="21.1640625" style="3" customWidth="1"/>
    <col min="18" max="19" width="5.83203125" style="3" customWidth="1"/>
    <col min="20" max="22" width="8.83203125" style="3" customWidth="1"/>
    <col min="23" max="23" width="24" style="3" customWidth="1"/>
    <col min="24" max="24" width="10.5" style="3"/>
    <col min="25" max="25" width="8.83203125" style="23" customWidth="1"/>
    <col min="26" max="26" width="10.5" style="26"/>
    <col min="27" max="16384" width="10.5" style="3"/>
  </cols>
  <sheetData>
    <row r="1" spans="1:27" ht="12.95" customHeight="1" outlineLevel="1" x14ac:dyDescent="0.2">
      <c r="A1" s="1" t="s">
        <v>0</v>
      </c>
    </row>
    <row r="2" spans="1:27" ht="12.95" customHeight="1" outlineLevel="1" x14ac:dyDescent="0.2">
      <c r="A2" s="1"/>
    </row>
    <row r="3" spans="1:27" ht="26.1" customHeight="1" x14ac:dyDescent="0.2">
      <c r="A3" s="4" t="s">
        <v>1</v>
      </c>
      <c r="B3" s="4" t="s">
        <v>2</v>
      </c>
      <c r="C3" s="21" t="s">
        <v>74</v>
      </c>
      <c r="D3" s="4" t="s">
        <v>3</v>
      </c>
      <c r="E3" s="4"/>
      <c r="F3" s="4"/>
      <c r="G3" s="4"/>
      <c r="H3" s="9" t="s">
        <v>46</v>
      </c>
      <c r="I3" s="10" t="s">
        <v>47</v>
      </c>
      <c r="J3" s="10" t="s">
        <v>48</v>
      </c>
      <c r="K3" s="10" t="s">
        <v>49</v>
      </c>
      <c r="L3" s="10" t="s">
        <v>49</v>
      </c>
      <c r="M3" s="10" t="s">
        <v>50</v>
      </c>
      <c r="N3" s="10" t="s">
        <v>51</v>
      </c>
      <c r="O3" s="10"/>
      <c r="P3" s="11" t="s">
        <v>52</v>
      </c>
      <c r="Q3" s="12"/>
      <c r="R3" s="10" t="s">
        <v>53</v>
      </c>
      <c r="S3" s="10" t="s">
        <v>54</v>
      </c>
      <c r="T3" s="13" t="s">
        <v>55</v>
      </c>
      <c r="U3" s="13" t="s">
        <v>56</v>
      </c>
      <c r="V3" s="13" t="s">
        <v>64</v>
      </c>
      <c r="W3" s="10" t="s">
        <v>57</v>
      </c>
      <c r="X3" s="10" t="s">
        <v>58</v>
      </c>
      <c r="Y3" s="9"/>
      <c r="Z3" s="14" t="s">
        <v>59</v>
      </c>
      <c r="AA3" s="10" t="s">
        <v>60</v>
      </c>
    </row>
    <row r="4" spans="1:27" ht="26.1" customHeight="1" x14ac:dyDescent="0.2">
      <c r="A4" s="4" t="s">
        <v>1</v>
      </c>
      <c r="B4" s="4" t="s">
        <v>2</v>
      </c>
      <c r="C4" s="21" t="s">
        <v>74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5"/>
      <c r="O4" s="15"/>
      <c r="P4" s="11" t="s">
        <v>61</v>
      </c>
      <c r="Q4" s="12" t="s">
        <v>62</v>
      </c>
      <c r="R4" s="10"/>
      <c r="S4" s="10"/>
      <c r="T4" s="10"/>
      <c r="U4" s="10"/>
      <c r="V4" s="10"/>
      <c r="W4" s="10"/>
      <c r="X4" s="10"/>
      <c r="Y4" s="9"/>
      <c r="Z4" s="14"/>
      <c r="AA4" s="10"/>
    </row>
    <row r="5" spans="1:27" ht="11.1" customHeight="1" x14ac:dyDescent="0.2">
      <c r="A5" s="5"/>
      <c r="B5" s="5"/>
      <c r="C5" s="5"/>
      <c r="D5" s="6"/>
      <c r="E5" s="6"/>
      <c r="F5" s="16">
        <f>SUM(F6:F103)</f>
        <v>2294.6</v>
      </c>
      <c r="G5" s="16">
        <f>SUM(G6:G103)</f>
        <v>849</v>
      </c>
      <c r="H5" s="9"/>
      <c r="I5" s="16">
        <f t="shared" ref="I5:N5" si="0">SUM(I6:I103)</f>
        <v>0</v>
      </c>
      <c r="J5" s="16">
        <f t="shared" si="0"/>
        <v>0</v>
      </c>
      <c r="K5" s="16">
        <f t="shared" si="0"/>
        <v>4066.8</v>
      </c>
      <c r="L5" s="16">
        <f t="shared" si="0"/>
        <v>0</v>
      </c>
      <c r="M5" s="16">
        <f t="shared" si="0"/>
        <v>458.9199999999999</v>
      </c>
      <c r="N5" s="16">
        <f t="shared" si="0"/>
        <v>5440.4000000000005</v>
      </c>
      <c r="O5" s="16">
        <f t="shared" ref="O5:P5" si="1">SUM(O6:O60)</f>
        <v>6480</v>
      </c>
      <c r="P5" s="16">
        <f t="shared" si="1"/>
        <v>900</v>
      </c>
      <c r="Q5" s="17"/>
      <c r="R5" s="10"/>
      <c r="S5" s="10"/>
      <c r="T5" s="16">
        <f>SUM(T6:T103)</f>
        <v>464.74400000000009</v>
      </c>
      <c r="U5" s="16">
        <f>SUM(U6:U103)</f>
        <v>214.11600000000001</v>
      </c>
      <c r="V5" s="16">
        <f>SUM(V6:V103)</f>
        <v>398.37599999999986</v>
      </c>
      <c r="W5" s="10"/>
      <c r="X5" s="16">
        <f>SUM(X6:X103)</f>
        <v>4114.1000000000004</v>
      </c>
      <c r="Y5" s="9" t="s">
        <v>63</v>
      </c>
      <c r="Z5" s="18">
        <f>SUM(Z6:Z103)</f>
        <v>993</v>
      </c>
      <c r="AA5" s="16">
        <f>SUM(AA6:AA103)</f>
        <v>4123</v>
      </c>
    </row>
    <row r="6" spans="1:27" ht="11.1" customHeight="1" outlineLevel="2" x14ac:dyDescent="0.2">
      <c r="A6" s="7" t="s">
        <v>11</v>
      </c>
      <c r="B6" s="7" t="s">
        <v>9</v>
      </c>
      <c r="C6" s="7"/>
      <c r="D6" s="8">
        <v>178</v>
      </c>
      <c r="E6" s="8"/>
      <c r="F6" s="8">
        <v>120</v>
      </c>
      <c r="G6" s="8"/>
      <c r="H6" s="23">
        <f>VLOOKUP(A6,[1]TDSheet!$A:$H,8,0)</f>
        <v>0.3</v>
      </c>
      <c r="K6" s="29">
        <f>VLOOKUP(A6,[1]TDSheet!$A:$Z,26,0)*Y6</f>
        <v>132</v>
      </c>
      <c r="M6" s="3">
        <f>F6/5</f>
        <v>24</v>
      </c>
      <c r="N6" s="19">
        <f>18*M6-K6-G6</f>
        <v>300</v>
      </c>
      <c r="O6" s="19">
        <v>350</v>
      </c>
      <c r="P6" s="19"/>
      <c r="R6" s="3">
        <f>(G6+K6+N6)/M6</f>
        <v>18</v>
      </c>
      <c r="S6" s="3">
        <f>(G6+K6)/M6</f>
        <v>5.5</v>
      </c>
      <c r="T6" s="3">
        <f>VLOOKUP(A6,[1]TDSheet!$A:$U,21,0)</f>
        <v>15.6</v>
      </c>
      <c r="U6" s="3">
        <f>VLOOKUP(A6,[1]TDSheet!$A:$V,22,0)</f>
        <v>3.2</v>
      </c>
      <c r="V6" s="3">
        <f>VLOOKUP(A6,[1]TDSheet!$A:$M,13,0)</f>
        <v>13.6</v>
      </c>
      <c r="X6" s="3">
        <f>O6*H6</f>
        <v>105</v>
      </c>
      <c r="Y6" s="23">
        <f>VLOOKUP(A6,[1]TDSheet!$A:$Y,25,0)</f>
        <v>12</v>
      </c>
      <c r="Z6" s="26">
        <v>29</v>
      </c>
      <c r="AA6" s="3">
        <f>Z6*Y6*H6</f>
        <v>104.39999999999999</v>
      </c>
    </row>
    <row r="7" spans="1:27" ht="11.1" customHeight="1" outlineLevel="2" x14ac:dyDescent="0.2">
      <c r="A7" s="7" t="s">
        <v>12</v>
      </c>
      <c r="B7" s="7" t="s">
        <v>9</v>
      </c>
      <c r="C7" s="22" t="str">
        <f>VLOOKUP(A7,[1]TDSheet!$A:$C,3,0)</f>
        <v>Окт</v>
      </c>
      <c r="D7" s="8">
        <v>236</v>
      </c>
      <c r="E7" s="8"/>
      <c r="F7" s="8">
        <v>156</v>
      </c>
      <c r="G7" s="8">
        <v>5</v>
      </c>
      <c r="H7" s="23">
        <f>VLOOKUP(A7,[1]TDSheet!$A:$H,8,0)</f>
        <v>0.3</v>
      </c>
      <c r="K7" s="29">
        <f>VLOOKUP(A7,[1]TDSheet!$A:$Z,26,0)*Y7</f>
        <v>144</v>
      </c>
      <c r="M7" s="3">
        <f t="shared" ref="M7:M50" si="2">F7/5</f>
        <v>31.2</v>
      </c>
      <c r="N7" s="19">
        <f>18*M7-K7-G7</f>
        <v>412.6</v>
      </c>
      <c r="O7" s="19">
        <v>450</v>
      </c>
      <c r="P7" s="19"/>
      <c r="R7" s="3">
        <f t="shared" ref="R7:R50" si="3">(G7+K7+N7)/M7</f>
        <v>18</v>
      </c>
      <c r="S7" s="3">
        <f t="shared" ref="S7:S50" si="4">(G7+K7)/M7</f>
        <v>4.7756410256410255</v>
      </c>
      <c r="T7" s="3">
        <f>VLOOKUP(A7,[1]TDSheet!$A:$U,21,0)</f>
        <v>18.399999999999999</v>
      </c>
      <c r="U7" s="3">
        <f>VLOOKUP(A7,[1]TDSheet!$A:$V,22,0)</f>
        <v>0.2</v>
      </c>
      <c r="V7" s="3">
        <f>VLOOKUP(A7,[1]TDSheet!$A:$M,13,0)</f>
        <v>16.8</v>
      </c>
      <c r="X7" s="3">
        <f t="shared" ref="X7:X50" si="5">O7*H7</f>
        <v>135</v>
      </c>
      <c r="Y7" s="23">
        <f>VLOOKUP(A7,[1]TDSheet!$A:$Y,25,0)</f>
        <v>12</v>
      </c>
      <c r="Z7" s="26">
        <v>38</v>
      </c>
      <c r="AA7" s="3">
        <f t="shared" ref="AA7:AA50" si="6">Z7*Y7*H7</f>
        <v>136.79999999999998</v>
      </c>
    </row>
    <row r="8" spans="1:27" ht="11.1" customHeight="1" outlineLevel="2" x14ac:dyDescent="0.2">
      <c r="A8" s="7" t="s">
        <v>13</v>
      </c>
      <c r="B8" s="7" t="s">
        <v>9</v>
      </c>
      <c r="C8" s="7"/>
      <c r="D8" s="8">
        <v>-1</v>
      </c>
      <c r="E8" s="8"/>
      <c r="F8" s="8"/>
      <c r="G8" s="8">
        <v>-1</v>
      </c>
      <c r="H8" s="23">
        <f>VLOOKUP(A8,[1]TDSheet!$A:$H,8,0)</f>
        <v>0</v>
      </c>
      <c r="K8" s="29"/>
      <c r="M8" s="3">
        <f t="shared" si="2"/>
        <v>0</v>
      </c>
      <c r="N8" s="19"/>
      <c r="O8" s="19">
        <f t="shared" ref="O8:O50" si="7">N8</f>
        <v>0</v>
      </c>
      <c r="P8" s="19"/>
      <c r="R8" s="3" t="e">
        <f t="shared" si="3"/>
        <v>#DIV/0!</v>
      </c>
      <c r="S8" s="3" t="e">
        <f t="shared" si="4"/>
        <v>#DIV/0!</v>
      </c>
      <c r="T8" s="3">
        <f>VLOOKUP(A8,[1]TDSheet!$A:$U,21,0)</f>
        <v>0</v>
      </c>
      <c r="U8" s="3">
        <f>VLOOKUP(A8,[1]TDSheet!$A:$V,22,0)</f>
        <v>0</v>
      </c>
      <c r="V8" s="3">
        <f>VLOOKUP(A8,[1]TDSheet!$A:$M,13,0)</f>
        <v>0.2</v>
      </c>
      <c r="X8" s="3">
        <f t="shared" si="5"/>
        <v>0</v>
      </c>
      <c r="Y8" s="23">
        <f>VLOOKUP(A8,[1]TDSheet!$A:$Y,25,0)</f>
        <v>0</v>
      </c>
      <c r="Z8" s="26">
        <v>0</v>
      </c>
      <c r="AA8" s="3">
        <f t="shared" si="6"/>
        <v>0</v>
      </c>
    </row>
    <row r="9" spans="1:27" ht="11.1" customHeight="1" outlineLevel="2" x14ac:dyDescent="0.2">
      <c r="A9" s="7" t="s">
        <v>14</v>
      </c>
      <c r="B9" s="7" t="s">
        <v>9</v>
      </c>
      <c r="C9" s="22" t="str">
        <f>VLOOKUP(A9,[1]TDSheet!$A:$C,3,0)</f>
        <v>Окт</v>
      </c>
      <c r="D9" s="8">
        <v>248</v>
      </c>
      <c r="E9" s="8"/>
      <c r="F9" s="8">
        <v>130</v>
      </c>
      <c r="G9" s="25">
        <f>38+G49</f>
        <v>4</v>
      </c>
      <c r="H9" s="23">
        <f>VLOOKUP(A9,[1]TDSheet!$A:$H,8,0)</f>
        <v>0.3</v>
      </c>
      <c r="K9" s="29">
        <f>VLOOKUP(A9,[1]TDSheet!$A:$Z,26,0)*Y9</f>
        <v>216</v>
      </c>
      <c r="M9" s="3">
        <f t="shared" si="2"/>
        <v>26</v>
      </c>
      <c r="N9" s="19">
        <f>18*M9-K9-G9</f>
        <v>248</v>
      </c>
      <c r="O9" s="19">
        <v>300</v>
      </c>
      <c r="P9" s="19"/>
      <c r="R9" s="3">
        <f t="shared" si="3"/>
        <v>18</v>
      </c>
      <c r="S9" s="3">
        <f t="shared" si="4"/>
        <v>8.4615384615384617</v>
      </c>
      <c r="T9" s="3">
        <f>VLOOKUP(A9,[1]TDSheet!$A:$U,21,0)</f>
        <v>14.6</v>
      </c>
      <c r="U9" s="3">
        <f>VLOOKUP(A9,[1]TDSheet!$A:$V,22,0)</f>
        <v>0</v>
      </c>
      <c r="V9" s="3">
        <f>VLOOKUP(A9,[1]TDSheet!$A:$M,13,0)</f>
        <v>20.399999999999999</v>
      </c>
      <c r="X9" s="3">
        <f t="shared" si="5"/>
        <v>90</v>
      </c>
      <c r="Y9" s="23">
        <f>VLOOKUP(A9,[1]TDSheet!$A:$Y,25,0)</f>
        <v>12</v>
      </c>
      <c r="Z9" s="26">
        <v>25</v>
      </c>
      <c r="AA9" s="3">
        <f t="shared" si="6"/>
        <v>90</v>
      </c>
    </row>
    <row r="10" spans="1:27" ht="11.1" customHeight="1" outlineLevel="2" x14ac:dyDescent="0.2">
      <c r="A10" s="7" t="s">
        <v>15</v>
      </c>
      <c r="B10" s="7" t="s">
        <v>9</v>
      </c>
      <c r="C10" s="7"/>
      <c r="D10" s="8">
        <v>62</v>
      </c>
      <c r="E10" s="8"/>
      <c r="F10" s="8"/>
      <c r="G10" s="8"/>
      <c r="H10" s="23">
        <f>VLOOKUP(A10,[1]TDSheet!$A:$H,8,0)</f>
        <v>0.09</v>
      </c>
      <c r="K10" s="29">
        <f>VLOOKUP(A10,[1]TDSheet!$A:$Z,26,0)*Y10</f>
        <v>504</v>
      </c>
      <c r="M10" s="3">
        <f t="shared" si="2"/>
        <v>0</v>
      </c>
      <c r="N10" s="30">
        <v>100</v>
      </c>
      <c r="O10" s="19">
        <v>150</v>
      </c>
      <c r="P10" s="19"/>
      <c r="R10" s="3" t="e">
        <f t="shared" si="3"/>
        <v>#DIV/0!</v>
      </c>
      <c r="S10" s="3" t="e">
        <f t="shared" si="4"/>
        <v>#DIV/0!</v>
      </c>
      <c r="T10" s="3">
        <f>VLOOKUP(A10,[1]TDSheet!$A:$U,21,0)</f>
        <v>0</v>
      </c>
      <c r="U10" s="3">
        <f>VLOOKUP(A10,[1]TDSheet!$A:$V,22,0)</f>
        <v>0</v>
      </c>
      <c r="V10" s="3">
        <f>VLOOKUP(A10,[1]TDSheet!$A:$M,13,0)</f>
        <v>14.4</v>
      </c>
      <c r="X10" s="3">
        <f t="shared" si="5"/>
        <v>13.5</v>
      </c>
      <c r="Y10" s="23">
        <f>VLOOKUP(A10,[1]TDSheet!$A:$Y,25,0)</f>
        <v>24</v>
      </c>
      <c r="Z10" s="26">
        <v>6</v>
      </c>
      <c r="AA10" s="3">
        <f t="shared" si="6"/>
        <v>12.959999999999999</v>
      </c>
    </row>
    <row r="11" spans="1:27" ht="11.1" customHeight="1" outlineLevel="2" x14ac:dyDescent="0.2">
      <c r="A11" s="7" t="s">
        <v>65</v>
      </c>
      <c r="B11" s="7" t="s">
        <v>19</v>
      </c>
      <c r="C11" s="7"/>
      <c r="D11" s="8"/>
      <c r="E11" s="8"/>
      <c r="F11" s="8"/>
      <c r="G11" s="8"/>
      <c r="H11" s="23">
        <v>0</v>
      </c>
      <c r="K11" s="29"/>
      <c r="M11" s="3">
        <f t="shared" si="2"/>
        <v>0</v>
      </c>
      <c r="N11" s="27">
        <v>50</v>
      </c>
      <c r="O11" s="19">
        <v>0</v>
      </c>
      <c r="P11" s="19"/>
      <c r="R11" s="3" t="e">
        <f t="shared" si="3"/>
        <v>#DIV/0!</v>
      </c>
      <c r="S11" s="3" t="e">
        <f t="shared" si="4"/>
        <v>#DIV/0!</v>
      </c>
      <c r="T11" s="3">
        <f>VLOOKUP(A11,[1]TDSheet!$A:$U,21,0)</f>
        <v>1.3439999999999999</v>
      </c>
      <c r="U11" s="3">
        <f>VLOOKUP(A11,[1]TDSheet!$A:$V,22,0)</f>
        <v>0.89600000000000013</v>
      </c>
      <c r="V11" s="3">
        <f>VLOOKUP(A11,[1]TDSheet!$A:$M,13,0)</f>
        <v>0.89600000000000013</v>
      </c>
      <c r="W11" s="32" t="s">
        <v>78</v>
      </c>
      <c r="X11" s="3">
        <f t="shared" si="5"/>
        <v>0</v>
      </c>
      <c r="Y11" s="23">
        <f>VLOOKUP(A11,[1]TDSheet!$A:$Y,25,0)</f>
        <v>2.2400000000000002</v>
      </c>
      <c r="Z11" s="26">
        <v>0</v>
      </c>
      <c r="AA11" s="3">
        <f t="shared" si="6"/>
        <v>0</v>
      </c>
    </row>
    <row r="12" spans="1:27" ht="11.1" customHeight="1" outlineLevel="2" x14ac:dyDescent="0.2">
      <c r="A12" s="7" t="s">
        <v>66</v>
      </c>
      <c r="B12" s="7" t="s">
        <v>19</v>
      </c>
      <c r="C12" s="7"/>
      <c r="D12" s="8"/>
      <c r="E12" s="8"/>
      <c r="F12" s="8"/>
      <c r="G12" s="8"/>
      <c r="H12" s="23">
        <f>VLOOKUP(A12,[1]TDSheet!$A:$H,8,0)</f>
        <v>1</v>
      </c>
      <c r="K12" s="29"/>
      <c r="M12" s="3">
        <f t="shared" si="2"/>
        <v>0</v>
      </c>
      <c r="N12" s="27">
        <v>50</v>
      </c>
      <c r="O12" s="19">
        <f t="shared" si="7"/>
        <v>50</v>
      </c>
      <c r="P12" s="19"/>
      <c r="R12" s="3" t="e">
        <f t="shared" si="3"/>
        <v>#DIV/0!</v>
      </c>
      <c r="S12" s="3" t="e">
        <f t="shared" si="4"/>
        <v>#DIV/0!</v>
      </c>
      <c r="T12" s="3">
        <f>VLOOKUP(A12,[1]TDSheet!$A:$U,21,0)</f>
        <v>4.4399999999999995</v>
      </c>
      <c r="U12" s="3">
        <f>VLOOKUP(A12,[1]TDSheet!$A:$V,22,0)</f>
        <v>0.74</v>
      </c>
      <c r="V12" s="3">
        <f>VLOOKUP(A12,[1]TDSheet!$A:$M,13,0)</f>
        <v>0</v>
      </c>
      <c r="X12" s="3">
        <f t="shared" si="5"/>
        <v>50</v>
      </c>
      <c r="Y12" s="23">
        <f>VLOOKUP(A12,[1]TDSheet!$A:$Y,25,0)</f>
        <v>3.7</v>
      </c>
      <c r="Z12" s="26">
        <v>14</v>
      </c>
      <c r="AA12" s="3">
        <f t="shared" si="6"/>
        <v>51.800000000000004</v>
      </c>
    </row>
    <row r="13" spans="1:27" ht="11.1" customHeight="1" outlineLevel="2" x14ac:dyDescent="0.2">
      <c r="A13" s="7" t="s">
        <v>67</v>
      </c>
      <c r="B13" s="7" t="s">
        <v>19</v>
      </c>
      <c r="C13" s="7"/>
      <c r="D13" s="8"/>
      <c r="E13" s="8"/>
      <c r="F13" s="8"/>
      <c r="G13" s="8"/>
      <c r="H13" s="23">
        <f>VLOOKUP(A13,[1]TDSheet!$A:$H,8,0)</f>
        <v>1</v>
      </c>
      <c r="K13" s="29"/>
      <c r="M13" s="3">
        <f t="shared" si="2"/>
        <v>0</v>
      </c>
      <c r="N13" s="27">
        <v>50</v>
      </c>
      <c r="O13" s="19">
        <f t="shared" si="7"/>
        <v>50</v>
      </c>
      <c r="P13" s="19"/>
      <c r="R13" s="3" t="e">
        <f t="shared" si="3"/>
        <v>#DIV/0!</v>
      </c>
      <c r="S13" s="3" t="e">
        <f t="shared" si="4"/>
        <v>#DIV/0!</v>
      </c>
      <c r="T13" s="3">
        <f>VLOOKUP(A13,[1]TDSheet!$A:$U,21,0)</f>
        <v>9.620000000000001</v>
      </c>
      <c r="U13" s="3">
        <f>VLOOKUP(A13,[1]TDSheet!$A:$V,22,0)</f>
        <v>0.74</v>
      </c>
      <c r="V13" s="3">
        <f>VLOOKUP(A13,[1]TDSheet!$A:$M,13,0)</f>
        <v>0</v>
      </c>
      <c r="X13" s="3">
        <f t="shared" si="5"/>
        <v>50</v>
      </c>
      <c r="Y13" s="23">
        <f>VLOOKUP(A13,[1]TDSheet!$A:$Y,25,0)</f>
        <v>3.7</v>
      </c>
      <c r="Z13" s="26">
        <v>14</v>
      </c>
      <c r="AA13" s="3">
        <f t="shared" si="6"/>
        <v>51.800000000000004</v>
      </c>
    </row>
    <row r="14" spans="1:27" ht="11.1" customHeight="1" outlineLevel="2" x14ac:dyDescent="0.2">
      <c r="A14" s="7" t="s">
        <v>16</v>
      </c>
      <c r="B14" s="7" t="s">
        <v>9</v>
      </c>
      <c r="C14" s="7"/>
      <c r="D14" s="8">
        <v>120</v>
      </c>
      <c r="E14" s="8"/>
      <c r="F14" s="8">
        <v>55</v>
      </c>
      <c r="G14" s="8">
        <v>1</v>
      </c>
      <c r="H14" s="23">
        <f>VLOOKUP(A14,[1]TDSheet!$A:$H,8,0)</f>
        <v>0.25</v>
      </c>
      <c r="K14" s="29">
        <f>VLOOKUP(A14,[1]TDSheet!$A:$Z,26,0)*Y14</f>
        <v>192</v>
      </c>
      <c r="M14" s="3">
        <f t="shared" si="2"/>
        <v>11</v>
      </c>
      <c r="N14" s="19"/>
      <c r="O14" s="19">
        <f t="shared" si="7"/>
        <v>0</v>
      </c>
      <c r="P14" s="19"/>
      <c r="R14" s="3">
        <f t="shared" si="3"/>
        <v>17.545454545454547</v>
      </c>
      <c r="S14" s="3">
        <f t="shared" si="4"/>
        <v>17.545454545454547</v>
      </c>
      <c r="T14" s="3">
        <f>VLOOKUP(A14,[1]TDSheet!$A:$U,21,0)</f>
        <v>13.2</v>
      </c>
      <c r="U14" s="3">
        <f>VLOOKUP(A14,[1]TDSheet!$A:$V,22,0)</f>
        <v>2.4</v>
      </c>
      <c r="V14" s="3">
        <f>VLOOKUP(A14,[1]TDSheet!$A:$M,13,0)</f>
        <v>14.6</v>
      </c>
      <c r="X14" s="3">
        <f t="shared" si="5"/>
        <v>0</v>
      </c>
      <c r="Y14" s="23">
        <f>VLOOKUP(A14,[1]TDSheet!$A:$Y,25,0)</f>
        <v>12</v>
      </c>
      <c r="Z14" s="26">
        <f t="shared" ref="Z14:Z45" si="8">O14/Y14</f>
        <v>0</v>
      </c>
      <c r="AA14" s="3">
        <f t="shared" si="6"/>
        <v>0</v>
      </c>
    </row>
    <row r="15" spans="1:27" ht="11.1" customHeight="1" outlineLevel="2" x14ac:dyDescent="0.2">
      <c r="A15" s="7" t="s">
        <v>17</v>
      </c>
      <c r="B15" s="7" t="s">
        <v>9</v>
      </c>
      <c r="C15" s="7"/>
      <c r="D15" s="8">
        <v>81</v>
      </c>
      <c r="E15" s="8"/>
      <c r="F15" s="8">
        <v>14</v>
      </c>
      <c r="G15" s="8">
        <v>4</v>
      </c>
      <c r="H15" s="23">
        <f>VLOOKUP(A15,[1]TDSheet!$A:$H,8,0)</f>
        <v>0.25</v>
      </c>
      <c r="K15" s="29">
        <f>VLOOKUP(A15,[1]TDSheet!$A:$Z,26,0)*Y15</f>
        <v>288</v>
      </c>
      <c r="M15" s="3">
        <f t="shared" si="2"/>
        <v>2.8</v>
      </c>
      <c r="N15" s="19"/>
      <c r="O15" s="19">
        <f t="shared" si="7"/>
        <v>0</v>
      </c>
      <c r="P15" s="19"/>
      <c r="R15" s="3">
        <f t="shared" si="3"/>
        <v>104.28571428571429</v>
      </c>
      <c r="S15" s="3">
        <f t="shared" si="4"/>
        <v>104.28571428571429</v>
      </c>
      <c r="T15" s="3">
        <f>VLOOKUP(A15,[1]TDSheet!$A:$U,21,0)</f>
        <v>10</v>
      </c>
      <c r="U15" s="3">
        <f>VLOOKUP(A15,[1]TDSheet!$A:$V,22,0)</f>
        <v>0.6</v>
      </c>
      <c r="V15" s="3">
        <f>VLOOKUP(A15,[1]TDSheet!$A:$M,13,0)</f>
        <v>21.4</v>
      </c>
      <c r="X15" s="3">
        <f t="shared" si="5"/>
        <v>0</v>
      </c>
      <c r="Y15" s="23">
        <f>VLOOKUP(A15,[1]TDSheet!$A:$Y,25,0)</f>
        <v>12</v>
      </c>
      <c r="Z15" s="26">
        <f t="shared" si="8"/>
        <v>0</v>
      </c>
      <c r="AA15" s="3">
        <f t="shared" si="6"/>
        <v>0</v>
      </c>
    </row>
    <row r="16" spans="1:27" ht="11.1" customHeight="1" outlineLevel="2" x14ac:dyDescent="0.2">
      <c r="A16" s="7" t="s">
        <v>18</v>
      </c>
      <c r="B16" s="7" t="s">
        <v>19</v>
      </c>
      <c r="C16" s="7"/>
      <c r="D16" s="8">
        <v>88.2</v>
      </c>
      <c r="E16" s="8"/>
      <c r="F16" s="8">
        <v>66.599999999999994</v>
      </c>
      <c r="G16" s="8"/>
      <c r="H16" s="23">
        <f>VLOOKUP(A16,[1]TDSheet!$A:$H,8,0)</f>
        <v>1</v>
      </c>
      <c r="K16" s="29"/>
      <c r="M16" s="3">
        <f t="shared" si="2"/>
        <v>13.319999999999999</v>
      </c>
      <c r="N16" s="30">
        <v>120</v>
      </c>
      <c r="O16" s="19">
        <v>150</v>
      </c>
      <c r="P16" s="19"/>
      <c r="R16" s="3">
        <f t="shared" si="3"/>
        <v>9.0090090090090094</v>
      </c>
      <c r="S16" s="3">
        <f t="shared" si="4"/>
        <v>0</v>
      </c>
      <c r="T16" s="3">
        <f>VLOOKUP(A16,[1]TDSheet!$A:$U,21,0)</f>
        <v>11.16</v>
      </c>
      <c r="U16" s="3">
        <f>VLOOKUP(A16,[1]TDSheet!$A:$V,22,0)</f>
        <v>6.4799999999999995</v>
      </c>
      <c r="V16" s="3">
        <f>VLOOKUP(A16,[1]TDSheet!$A:$M,13,0)</f>
        <v>6.12</v>
      </c>
      <c r="X16" s="3">
        <f t="shared" si="5"/>
        <v>150</v>
      </c>
      <c r="Y16" s="23">
        <f>VLOOKUP(A16,[1]TDSheet!$A:$Y,25,0)</f>
        <v>1.8</v>
      </c>
      <c r="Z16" s="26">
        <v>83</v>
      </c>
      <c r="AA16" s="3">
        <f t="shared" si="6"/>
        <v>149.4</v>
      </c>
    </row>
    <row r="17" spans="1:27" ht="11.1" customHeight="1" outlineLevel="2" x14ac:dyDescent="0.2">
      <c r="A17" s="7" t="s">
        <v>68</v>
      </c>
      <c r="B17" s="7" t="s">
        <v>19</v>
      </c>
      <c r="C17" s="7"/>
      <c r="D17" s="8"/>
      <c r="E17" s="8"/>
      <c r="F17" s="8"/>
      <c r="G17" s="8"/>
      <c r="H17" s="23">
        <f>VLOOKUP(A17,[1]TDSheet!$A:$H,8,0)</f>
        <v>1</v>
      </c>
      <c r="K17" s="29"/>
      <c r="M17" s="3">
        <f t="shared" si="2"/>
        <v>0</v>
      </c>
      <c r="N17" s="30">
        <v>250</v>
      </c>
      <c r="O17" s="19">
        <v>300</v>
      </c>
      <c r="P17" s="19"/>
      <c r="R17" s="3" t="e">
        <f t="shared" si="3"/>
        <v>#DIV/0!</v>
      </c>
      <c r="S17" s="3" t="e">
        <f t="shared" si="4"/>
        <v>#DIV/0!</v>
      </c>
      <c r="T17" s="3">
        <f>VLOOKUP(A17,[1]TDSheet!$A:$U,21,0)</f>
        <v>11.1</v>
      </c>
      <c r="U17" s="3">
        <f>VLOOKUP(A17,[1]TDSheet!$A:$V,22,0)</f>
        <v>26.639999999999997</v>
      </c>
      <c r="V17" s="3">
        <f>VLOOKUP(A17,[1]TDSheet!$A:$M,13,0)</f>
        <v>10.36</v>
      </c>
      <c r="X17" s="3">
        <f t="shared" si="5"/>
        <v>300</v>
      </c>
      <c r="Y17" s="23">
        <f>VLOOKUP(A17,[1]TDSheet!$A:$Y,25,0)</f>
        <v>3.7</v>
      </c>
      <c r="Z17" s="26">
        <v>81</v>
      </c>
      <c r="AA17" s="3">
        <f t="shared" si="6"/>
        <v>299.7</v>
      </c>
    </row>
    <row r="18" spans="1:27" ht="11.1" customHeight="1" outlineLevel="2" x14ac:dyDescent="0.2">
      <c r="A18" s="7" t="s">
        <v>20</v>
      </c>
      <c r="B18" s="7" t="s">
        <v>9</v>
      </c>
      <c r="C18" s="7"/>
      <c r="D18" s="8">
        <v>141</v>
      </c>
      <c r="E18" s="8"/>
      <c r="F18" s="8">
        <v>46</v>
      </c>
      <c r="G18" s="8">
        <v>-11</v>
      </c>
      <c r="H18" s="23">
        <f>VLOOKUP(A18,[1]TDSheet!$A:$H,8,0)</f>
        <v>0.25</v>
      </c>
      <c r="K18" s="29">
        <f>VLOOKUP(A18,[1]TDSheet!$A:$Z,26,0)*Y18</f>
        <v>384</v>
      </c>
      <c r="M18" s="3">
        <f t="shared" si="2"/>
        <v>9.1999999999999993</v>
      </c>
      <c r="N18" s="19"/>
      <c r="O18" s="19">
        <f t="shared" si="7"/>
        <v>0</v>
      </c>
      <c r="P18" s="19"/>
      <c r="R18" s="3">
        <f t="shared" si="3"/>
        <v>40.54347826086957</v>
      </c>
      <c r="S18" s="3">
        <f t="shared" si="4"/>
        <v>40.54347826086957</v>
      </c>
      <c r="T18" s="3">
        <f>VLOOKUP(A18,[1]TDSheet!$A:$U,21,0)</f>
        <v>19.2</v>
      </c>
      <c r="U18" s="3">
        <f>VLOOKUP(A18,[1]TDSheet!$A:$V,22,0)</f>
        <v>0</v>
      </c>
      <c r="V18" s="3">
        <f>VLOOKUP(A18,[1]TDSheet!$A:$M,13,0)</f>
        <v>30</v>
      </c>
      <c r="X18" s="3">
        <f t="shared" si="5"/>
        <v>0</v>
      </c>
      <c r="Y18" s="23">
        <f>VLOOKUP(A18,[1]TDSheet!$A:$Y,25,0)</f>
        <v>12</v>
      </c>
      <c r="Z18" s="26">
        <f t="shared" si="8"/>
        <v>0</v>
      </c>
      <c r="AA18" s="3">
        <f t="shared" si="6"/>
        <v>0</v>
      </c>
    </row>
    <row r="19" spans="1:27" ht="21.95" customHeight="1" outlineLevel="2" x14ac:dyDescent="0.2">
      <c r="A19" s="7" t="s">
        <v>21</v>
      </c>
      <c r="B19" s="7" t="s">
        <v>9</v>
      </c>
      <c r="C19" s="7"/>
      <c r="D19" s="8"/>
      <c r="E19" s="8"/>
      <c r="F19" s="8">
        <v>2</v>
      </c>
      <c r="G19" s="8">
        <v>-2</v>
      </c>
      <c r="H19" s="23">
        <v>0</v>
      </c>
      <c r="K19" s="29"/>
      <c r="M19" s="3">
        <f t="shared" si="2"/>
        <v>0.4</v>
      </c>
      <c r="N19" s="19"/>
      <c r="O19" s="19">
        <f t="shared" si="7"/>
        <v>0</v>
      </c>
      <c r="P19" s="19"/>
      <c r="R19" s="3">
        <f t="shared" si="3"/>
        <v>-5</v>
      </c>
      <c r="S19" s="3">
        <f t="shared" si="4"/>
        <v>-5</v>
      </c>
      <c r="T19" s="3">
        <v>0</v>
      </c>
      <c r="U19" s="3">
        <v>0</v>
      </c>
      <c r="V19" s="3">
        <v>0</v>
      </c>
      <c r="X19" s="3">
        <f t="shared" si="5"/>
        <v>0</v>
      </c>
      <c r="Y19" s="23">
        <v>0</v>
      </c>
      <c r="Z19" s="26">
        <v>0</v>
      </c>
      <c r="AA19" s="3">
        <f t="shared" si="6"/>
        <v>0</v>
      </c>
    </row>
    <row r="20" spans="1:27" ht="11.1" customHeight="1" outlineLevel="2" x14ac:dyDescent="0.2">
      <c r="A20" s="7" t="s">
        <v>22</v>
      </c>
      <c r="B20" s="7" t="s">
        <v>9</v>
      </c>
      <c r="C20" s="22" t="str">
        <f>VLOOKUP(A20,[1]TDSheet!$A:$C,3,0)</f>
        <v>Окт</v>
      </c>
      <c r="D20" s="8">
        <v>279</v>
      </c>
      <c r="E20" s="8"/>
      <c r="F20" s="8">
        <v>212</v>
      </c>
      <c r="G20" s="8">
        <v>-14</v>
      </c>
      <c r="H20" s="23">
        <f>VLOOKUP(A20,[1]TDSheet!$A:$H,8,0)</f>
        <v>0.25</v>
      </c>
      <c r="K20" s="29">
        <f>VLOOKUP(A20,[1]TDSheet!$A:$Z,26,0)*Y20</f>
        <v>198</v>
      </c>
      <c r="M20" s="3">
        <f t="shared" si="2"/>
        <v>42.4</v>
      </c>
      <c r="N20" s="19">
        <f t="shared" ref="N20:N21" si="9">18*M20-K20-G20</f>
        <v>579.19999999999993</v>
      </c>
      <c r="O20" s="19">
        <v>650</v>
      </c>
      <c r="P20" s="19"/>
      <c r="R20" s="3">
        <f t="shared" si="3"/>
        <v>18</v>
      </c>
      <c r="S20" s="3">
        <f t="shared" si="4"/>
        <v>4.3396226415094343</v>
      </c>
      <c r="T20" s="3">
        <f>VLOOKUP(A20,[1]TDSheet!$A:$U,21,0)</f>
        <v>1.6</v>
      </c>
      <c r="U20" s="3">
        <f>VLOOKUP(A20,[1]TDSheet!$A:$V,22,0)</f>
        <v>0</v>
      </c>
      <c r="V20" s="3">
        <f>VLOOKUP(A20,[1]TDSheet!$A:$M,13,0)</f>
        <v>26.4</v>
      </c>
      <c r="X20" s="3">
        <f t="shared" si="5"/>
        <v>162.5</v>
      </c>
      <c r="Y20" s="23">
        <f>VLOOKUP(A20,[1]TDSheet!$A:$Y,25,0)</f>
        <v>6</v>
      </c>
      <c r="Z20" s="26">
        <v>108</v>
      </c>
      <c r="AA20" s="3">
        <f t="shared" si="6"/>
        <v>162</v>
      </c>
    </row>
    <row r="21" spans="1:27" ht="11.1" customHeight="1" outlineLevel="2" x14ac:dyDescent="0.2">
      <c r="A21" s="7" t="s">
        <v>23</v>
      </c>
      <c r="B21" s="7" t="s">
        <v>9</v>
      </c>
      <c r="C21" s="7"/>
      <c r="D21" s="8">
        <v>195</v>
      </c>
      <c r="E21" s="8"/>
      <c r="F21" s="8">
        <v>70</v>
      </c>
      <c r="G21" s="8">
        <v>20</v>
      </c>
      <c r="H21" s="23">
        <f>VLOOKUP(A21,[1]TDSheet!$A:$H,8,0)</f>
        <v>0.25</v>
      </c>
      <c r="K21" s="29">
        <f>VLOOKUP(A21,[1]TDSheet!$A:$Z,26,0)*Y21</f>
        <v>144</v>
      </c>
      <c r="M21" s="3">
        <f t="shared" si="2"/>
        <v>14</v>
      </c>
      <c r="N21" s="19">
        <f t="shared" si="9"/>
        <v>88</v>
      </c>
      <c r="O21" s="19">
        <v>120</v>
      </c>
      <c r="P21" s="19"/>
      <c r="R21" s="3">
        <f t="shared" si="3"/>
        <v>18</v>
      </c>
      <c r="S21" s="3">
        <f t="shared" si="4"/>
        <v>11.714285714285714</v>
      </c>
      <c r="T21" s="3">
        <f>VLOOKUP(A21,[1]TDSheet!$A:$U,21,0)</f>
        <v>35.4</v>
      </c>
      <c r="U21" s="3">
        <f>VLOOKUP(A21,[1]TDSheet!$A:$V,22,0)</f>
        <v>0</v>
      </c>
      <c r="V21" s="3">
        <f>VLOOKUP(A21,[1]TDSheet!$A:$M,13,0)</f>
        <v>24</v>
      </c>
      <c r="X21" s="3">
        <f t="shared" si="5"/>
        <v>30</v>
      </c>
      <c r="Y21" s="23">
        <f>VLOOKUP(A21,[1]TDSheet!$A:$Y,25,0)</f>
        <v>12</v>
      </c>
      <c r="Z21" s="26">
        <v>10</v>
      </c>
      <c r="AA21" s="3">
        <f t="shared" si="6"/>
        <v>30</v>
      </c>
    </row>
    <row r="22" spans="1:27" ht="11.1" customHeight="1" outlineLevel="2" x14ac:dyDescent="0.2">
      <c r="A22" s="7" t="s">
        <v>24</v>
      </c>
      <c r="B22" s="7" t="s">
        <v>19</v>
      </c>
      <c r="C22" s="7"/>
      <c r="D22" s="8">
        <v>72</v>
      </c>
      <c r="E22" s="8"/>
      <c r="F22" s="8">
        <v>42</v>
      </c>
      <c r="G22" s="8"/>
      <c r="H22" s="23">
        <f>VLOOKUP(A22,[1]TDSheet!$A:$H,8,0)</f>
        <v>1</v>
      </c>
      <c r="K22" s="29"/>
      <c r="M22" s="3">
        <f t="shared" si="2"/>
        <v>8.4</v>
      </c>
      <c r="N22" s="19">
        <f t="shared" ref="N22:N48" si="10">15*M22-K22-G22</f>
        <v>126</v>
      </c>
      <c r="O22" s="19">
        <v>300</v>
      </c>
      <c r="P22" s="19">
        <v>300</v>
      </c>
      <c r="Q22" s="3" t="s">
        <v>76</v>
      </c>
      <c r="R22" s="3">
        <f t="shared" si="3"/>
        <v>15</v>
      </c>
      <c r="S22" s="3">
        <f t="shared" si="4"/>
        <v>0</v>
      </c>
      <c r="T22" s="3">
        <f>VLOOKUP(A22,[1]TDSheet!$A:$U,21,0)</f>
        <v>10.8</v>
      </c>
      <c r="U22" s="3">
        <f>VLOOKUP(A22,[1]TDSheet!$A:$V,22,0)</f>
        <v>0</v>
      </c>
      <c r="V22" s="3">
        <f>VLOOKUP(A22,[1]TDSheet!$A:$M,13,0)</f>
        <v>9.6</v>
      </c>
      <c r="X22" s="3">
        <f t="shared" si="5"/>
        <v>300</v>
      </c>
      <c r="Y22" s="23">
        <f>VLOOKUP(A22,[1]TDSheet!$A:$Y,25,0)</f>
        <v>6</v>
      </c>
      <c r="Z22" s="26">
        <v>50</v>
      </c>
      <c r="AA22" s="3">
        <f t="shared" si="6"/>
        <v>300</v>
      </c>
    </row>
    <row r="23" spans="1:27" ht="11.1" customHeight="1" outlineLevel="2" x14ac:dyDescent="0.2">
      <c r="A23" s="7" t="s">
        <v>25</v>
      </c>
      <c r="B23" s="7" t="s">
        <v>9</v>
      </c>
      <c r="C23" s="22" t="str">
        <f>VLOOKUP(A23,[1]TDSheet!$A:$C,3,0)</f>
        <v>Окт</v>
      </c>
      <c r="D23" s="8">
        <v>39</v>
      </c>
      <c r="E23" s="8"/>
      <c r="F23" s="8">
        <v>2</v>
      </c>
      <c r="G23" s="8">
        <v>1</v>
      </c>
      <c r="H23" s="23">
        <f>VLOOKUP(A23,[1]TDSheet!$A:$H,8,0)</f>
        <v>0.9</v>
      </c>
      <c r="K23" s="29">
        <f>VLOOKUP(A23,[1]TDSheet!$A:$Z,26,0)*Y23</f>
        <v>200</v>
      </c>
      <c r="M23" s="3">
        <f t="shared" si="2"/>
        <v>0.4</v>
      </c>
      <c r="N23" s="19"/>
      <c r="O23" s="19">
        <f t="shared" si="7"/>
        <v>0</v>
      </c>
      <c r="P23" s="19"/>
      <c r="R23" s="3">
        <f t="shared" si="3"/>
        <v>502.5</v>
      </c>
      <c r="S23" s="3">
        <f t="shared" si="4"/>
        <v>502.5</v>
      </c>
      <c r="T23" s="3">
        <f>VLOOKUP(A23,[1]TDSheet!$A:$U,21,0)</f>
        <v>0</v>
      </c>
      <c r="U23" s="3">
        <f>VLOOKUP(A23,[1]TDSheet!$A:$V,22,0)</f>
        <v>0</v>
      </c>
      <c r="V23" s="3">
        <f>VLOOKUP(A23,[1]TDSheet!$A:$M,13,0)</f>
        <v>7.6</v>
      </c>
      <c r="X23" s="3">
        <f t="shared" si="5"/>
        <v>0</v>
      </c>
      <c r="Y23" s="23">
        <f>VLOOKUP(A23,[1]TDSheet!$A:$Y,25,0)</f>
        <v>8</v>
      </c>
      <c r="Z23" s="26">
        <f t="shared" si="8"/>
        <v>0</v>
      </c>
      <c r="AA23" s="3">
        <f t="shared" si="6"/>
        <v>0</v>
      </c>
    </row>
    <row r="24" spans="1:27" ht="11.1" customHeight="1" outlineLevel="2" x14ac:dyDescent="0.2">
      <c r="A24" s="7" t="s">
        <v>26</v>
      </c>
      <c r="B24" s="7" t="s">
        <v>9</v>
      </c>
      <c r="C24" s="7"/>
      <c r="D24" s="8">
        <v>224</v>
      </c>
      <c r="E24" s="8"/>
      <c r="F24" s="8">
        <v>83</v>
      </c>
      <c r="G24" s="8">
        <v>93</v>
      </c>
      <c r="H24" s="23">
        <f>VLOOKUP(A24,[1]TDSheet!$A:$H,8,0)</f>
        <v>0.9</v>
      </c>
      <c r="K24" s="29"/>
      <c r="M24" s="3">
        <f t="shared" si="2"/>
        <v>16.600000000000001</v>
      </c>
      <c r="N24" s="19">
        <f>18*M24-K24-G24</f>
        <v>205.8</v>
      </c>
      <c r="O24" s="19">
        <v>250</v>
      </c>
      <c r="P24" s="19"/>
      <c r="R24" s="3">
        <f t="shared" si="3"/>
        <v>18</v>
      </c>
      <c r="S24" s="3">
        <f t="shared" si="4"/>
        <v>5.6024096385542164</v>
      </c>
      <c r="T24" s="3">
        <f>VLOOKUP(A24,[1]TDSheet!$A:$U,21,0)</f>
        <v>24.4</v>
      </c>
      <c r="U24" s="3">
        <f>VLOOKUP(A24,[1]TDSheet!$A:$V,22,0)</f>
        <v>14.8</v>
      </c>
      <c r="V24" s="3">
        <f>VLOOKUP(A24,[1]TDSheet!$A:$M,13,0)</f>
        <v>10.6</v>
      </c>
      <c r="X24" s="3">
        <f t="shared" si="5"/>
        <v>225</v>
      </c>
      <c r="Y24" s="23">
        <f>VLOOKUP(A24,[1]TDSheet!$A:$Y,25,0)</f>
        <v>8</v>
      </c>
      <c r="Z24" s="26">
        <v>31</v>
      </c>
      <c r="AA24" s="3">
        <f t="shared" si="6"/>
        <v>223.20000000000002</v>
      </c>
    </row>
    <row r="25" spans="1:27" ht="21.95" customHeight="1" outlineLevel="2" x14ac:dyDescent="0.2">
      <c r="A25" s="7" t="s">
        <v>27</v>
      </c>
      <c r="B25" s="7" t="s">
        <v>9</v>
      </c>
      <c r="C25" s="7"/>
      <c r="D25" s="8">
        <v>96</v>
      </c>
      <c r="E25" s="8"/>
      <c r="F25" s="8">
        <v>41</v>
      </c>
      <c r="G25" s="8">
        <v>54</v>
      </c>
      <c r="H25" s="23">
        <f>VLOOKUP(A25,[1]TDSheet!$A:$H,8,0)</f>
        <v>0</v>
      </c>
      <c r="K25" s="29"/>
      <c r="M25" s="3">
        <f t="shared" si="2"/>
        <v>8.1999999999999993</v>
      </c>
      <c r="N25" s="19"/>
      <c r="O25" s="19">
        <f t="shared" si="7"/>
        <v>0</v>
      </c>
      <c r="P25" s="19"/>
      <c r="R25" s="3">
        <f t="shared" si="3"/>
        <v>6.5853658536585371</v>
      </c>
      <c r="S25" s="3">
        <f t="shared" si="4"/>
        <v>6.5853658536585371</v>
      </c>
      <c r="T25" s="3">
        <f>VLOOKUP(A25,[1]TDSheet!$A:$U,21,0)</f>
        <v>0</v>
      </c>
      <c r="U25" s="3">
        <f>VLOOKUP(A25,[1]TDSheet!$A:$V,22,0)</f>
        <v>0</v>
      </c>
      <c r="V25" s="3">
        <f>VLOOKUP(A25,[1]TDSheet!$A:$M,13,0)</f>
        <v>0.2</v>
      </c>
      <c r="X25" s="3">
        <f t="shared" si="5"/>
        <v>0</v>
      </c>
      <c r="Y25" s="23">
        <f>VLOOKUP(A25,[1]TDSheet!$A:$Y,25,0)</f>
        <v>0</v>
      </c>
      <c r="Z25" s="26">
        <v>0</v>
      </c>
      <c r="AA25" s="3">
        <f t="shared" si="6"/>
        <v>0</v>
      </c>
    </row>
    <row r="26" spans="1:27" ht="21.95" customHeight="1" outlineLevel="2" x14ac:dyDescent="0.2">
      <c r="A26" s="7" t="s">
        <v>28</v>
      </c>
      <c r="B26" s="7" t="s">
        <v>9</v>
      </c>
      <c r="C26" s="7"/>
      <c r="D26" s="8">
        <v>3</v>
      </c>
      <c r="E26" s="8"/>
      <c r="F26" s="8">
        <v>1</v>
      </c>
      <c r="G26" s="8">
        <v>1</v>
      </c>
      <c r="H26" s="23">
        <f>VLOOKUP(A26,[1]TDSheet!$A:$H,8,0)</f>
        <v>0.43</v>
      </c>
      <c r="K26" s="29">
        <f>VLOOKUP(A26,[1]TDSheet!$A:$Z,26,0)*Y26</f>
        <v>144</v>
      </c>
      <c r="M26" s="3">
        <f t="shared" si="2"/>
        <v>0.2</v>
      </c>
      <c r="N26" s="19"/>
      <c r="O26" s="19">
        <f t="shared" si="7"/>
        <v>0</v>
      </c>
      <c r="P26" s="19"/>
      <c r="R26" s="3">
        <f t="shared" si="3"/>
        <v>725</v>
      </c>
      <c r="S26" s="3">
        <f t="shared" si="4"/>
        <v>725</v>
      </c>
      <c r="T26" s="3">
        <f>VLOOKUP(A26,[1]TDSheet!$A:$U,21,0)</f>
        <v>5.6</v>
      </c>
      <c r="U26" s="3">
        <f>VLOOKUP(A26,[1]TDSheet!$A:$V,22,0)</f>
        <v>4.2</v>
      </c>
      <c r="V26" s="3">
        <f>VLOOKUP(A26,[1]TDSheet!$A:$M,13,0)</f>
        <v>1</v>
      </c>
      <c r="X26" s="3">
        <f t="shared" si="5"/>
        <v>0</v>
      </c>
      <c r="Y26" s="23">
        <f>VLOOKUP(A26,[1]TDSheet!$A:$Y,25,0)</f>
        <v>16</v>
      </c>
      <c r="Z26" s="26">
        <f t="shared" si="8"/>
        <v>0</v>
      </c>
      <c r="AA26" s="3">
        <f t="shared" si="6"/>
        <v>0</v>
      </c>
    </row>
    <row r="27" spans="1:27" ht="11.1" customHeight="1" outlineLevel="2" x14ac:dyDescent="0.2">
      <c r="A27" s="7" t="s">
        <v>29</v>
      </c>
      <c r="B27" s="7" t="s">
        <v>9</v>
      </c>
      <c r="C27" s="22" t="str">
        <f>VLOOKUP(A27,[1]TDSheet!$A:$C,3,0)</f>
        <v>Окт</v>
      </c>
      <c r="D27" s="8">
        <v>188</v>
      </c>
      <c r="E27" s="8"/>
      <c r="F27" s="8">
        <v>108</v>
      </c>
      <c r="G27" s="8">
        <v>54</v>
      </c>
      <c r="H27" s="23">
        <f>VLOOKUP(A27,[1]TDSheet!$A:$H,8,0)</f>
        <v>0.9</v>
      </c>
      <c r="K27" s="29">
        <f>VLOOKUP(A27,[1]TDSheet!$A:$Z,26,0)*Y27</f>
        <v>40</v>
      </c>
      <c r="M27" s="3">
        <f t="shared" si="2"/>
        <v>21.6</v>
      </c>
      <c r="N27" s="19">
        <f t="shared" ref="N27:N31" si="11">18*M27-K27-G27</f>
        <v>294.8</v>
      </c>
      <c r="O27" s="19">
        <v>350</v>
      </c>
      <c r="P27" s="19"/>
      <c r="R27" s="3">
        <f t="shared" si="3"/>
        <v>18</v>
      </c>
      <c r="S27" s="3">
        <f t="shared" si="4"/>
        <v>4.3518518518518512</v>
      </c>
      <c r="T27" s="3">
        <f>VLOOKUP(A27,[1]TDSheet!$A:$U,21,0)</f>
        <v>25.4</v>
      </c>
      <c r="U27" s="3">
        <f>VLOOKUP(A27,[1]TDSheet!$A:$V,22,0)</f>
        <v>19.600000000000001</v>
      </c>
      <c r="V27" s="3">
        <f>VLOOKUP(A27,[1]TDSheet!$A:$M,13,0)</f>
        <v>15.8</v>
      </c>
      <c r="X27" s="3">
        <f t="shared" si="5"/>
        <v>315</v>
      </c>
      <c r="Y27" s="23">
        <f>VLOOKUP(A27,[1]TDSheet!$A:$Y,25,0)</f>
        <v>8</v>
      </c>
      <c r="Z27" s="26">
        <v>44</v>
      </c>
      <c r="AA27" s="3">
        <f t="shared" si="6"/>
        <v>316.8</v>
      </c>
    </row>
    <row r="28" spans="1:27" ht="11.1" customHeight="1" outlineLevel="2" x14ac:dyDescent="0.2">
      <c r="A28" s="7" t="s">
        <v>30</v>
      </c>
      <c r="B28" s="7" t="s">
        <v>9</v>
      </c>
      <c r="C28" s="7"/>
      <c r="D28" s="8">
        <v>48</v>
      </c>
      <c r="E28" s="8"/>
      <c r="F28" s="8">
        <v>21</v>
      </c>
      <c r="G28" s="8">
        <v>23</v>
      </c>
      <c r="H28" s="23">
        <f>VLOOKUP(A28,[1]TDSheet!$A:$H,8,0)</f>
        <v>0.43</v>
      </c>
      <c r="K28" s="29"/>
      <c r="M28" s="3">
        <f t="shared" si="2"/>
        <v>4.2</v>
      </c>
      <c r="N28" s="19">
        <f t="shared" si="11"/>
        <v>52.600000000000009</v>
      </c>
      <c r="O28" s="19">
        <v>60</v>
      </c>
      <c r="P28" s="19"/>
      <c r="R28" s="3">
        <f t="shared" si="3"/>
        <v>18</v>
      </c>
      <c r="S28" s="3">
        <f t="shared" si="4"/>
        <v>5.4761904761904763</v>
      </c>
      <c r="T28" s="3">
        <f>VLOOKUP(A28,[1]TDSheet!$A:$U,21,0)</f>
        <v>6.4</v>
      </c>
      <c r="U28" s="3">
        <f>VLOOKUP(A28,[1]TDSheet!$A:$V,22,0)</f>
        <v>6</v>
      </c>
      <c r="V28" s="3">
        <f>VLOOKUP(A28,[1]TDSheet!$A:$M,13,0)</f>
        <v>5</v>
      </c>
      <c r="X28" s="3">
        <f t="shared" si="5"/>
        <v>25.8</v>
      </c>
      <c r="Y28" s="23">
        <f>VLOOKUP(A28,[1]TDSheet!$A:$Y,25,0)</f>
        <v>16</v>
      </c>
      <c r="Z28" s="26">
        <v>4</v>
      </c>
      <c r="AA28" s="3">
        <f t="shared" si="6"/>
        <v>27.52</v>
      </c>
    </row>
    <row r="29" spans="1:27" ht="21.95" customHeight="1" outlineLevel="2" x14ac:dyDescent="0.2">
      <c r="A29" s="7" t="s">
        <v>31</v>
      </c>
      <c r="B29" s="7" t="s">
        <v>19</v>
      </c>
      <c r="C29" s="7"/>
      <c r="D29" s="8">
        <v>364</v>
      </c>
      <c r="E29" s="8"/>
      <c r="F29" s="8">
        <v>320</v>
      </c>
      <c r="G29" s="8">
        <v>9</v>
      </c>
      <c r="H29" s="23">
        <f>VLOOKUP(A29,[1]TDSheet!$A:$H,8,0)</f>
        <v>1</v>
      </c>
      <c r="K29" s="29">
        <f>VLOOKUP(A29,[1]TDSheet!$A:$Z,26,0)*Y29</f>
        <v>300</v>
      </c>
      <c r="M29" s="3">
        <f t="shared" si="2"/>
        <v>64</v>
      </c>
      <c r="N29" s="19">
        <f t="shared" si="11"/>
        <v>843</v>
      </c>
      <c r="O29" s="19">
        <v>1000</v>
      </c>
      <c r="P29" s="19"/>
      <c r="R29" s="3">
        <f t="shared" si="3"/>
        <v>18</v>
      </c>
      <c r="S29" s="3">
        <f t="shared" si="4"/>
        <v>4.828125</v>
      </c>
      <c r="T29" s="3">
        <f>VLOOKUP(A29,[1]TDSheet!$A:$U,21,0)</f>
        <v>30</v>
      </c>
      <c r="U29" s="3">
        <f>VLOOKUP(A29,[1]TDSheet!$A:$V,22,0)</f>
        <v>0</v>
      </c>
      <c r="V29" s="3">
        <f>VLOOKUP(A29,[1]TDSheet!$A:$M,13,0)</f>
        <v>14</v>
      </c>
      <c r="X29" s="3">
        <f t="shared" si="5"/>
        <v>1000</v>
      </c>
      <c r="Y29" s="23">
        <f>VLOOKUP(A29,[1]TDSheet!$A:$Y,25,0)</f>
        <v>5</v>
      </c>
      <c r="Z29" s="26">
        <v>200</v>
      </c>
      <c r="AA29" s="3">
        <f t="shared" si="6"/>
        <v>1000</v>
      </c>
    </row>
    <row r="30" spans="1:27" ht="11.1" customHeight="1" outlineLevel="2" x14ac:dyDescent="0.2">
      <c r="A30" s="7" t="s">
        <v>32</v>
      </c>
      <c r="B30" s="7" t="s">
        <v>9</v>
      </c>
      <c r="C30" s="22" t="str">
        <f>VLOOKUP(A30,[1]TDSheet!$A:$C,3,0)</f>
        <v>Окт</v>
      </c>
      <c r="D30" s="8">
        <v>344</v>
      </c>
      <c r="E30" s="8"/>
      <c r="F30" s="8">
        <v>116</v>
      </c>
      <c r="G30" s="25">
        <f>203+G50</f>
        <v>153</v>
      </c>
      <c r="H30" s="23">
        <f>VLOOKUP(A30,[1]TDSheet!$A:$H,8,0)</f>
        <v>0.9</v>
      </c>
      <c r="K30" s="29"/>
      <c r="M30" s="3">
        <f t="shared" si="2"/>
        <v>23.2</v>
      </c>
      <c r="N30" s="19">
        <f t="shared" si="11"/>
        <v>264.59999999999997</v>
      </c>
      <c r="O30" s="19">
        <v>300</v>
      </c>
      <c r="P30" s="19"/>
      <c r="R30" s="3">
        <f t="shared" si="3"/>
        <v>18</v>
      </c>
      <c r="S30" s="3">
        <f t="shared" si="4"/>
        <v>6.5948275862068968</v>
      </c>
      <c r="T30" s="3">
        <f>VLOOKUP(A30,[1]TDSheet!$A:$U,21,0)</f>
        <v>26.8</v>
      </c>
      <c r="U30" s="3">
        <f>VLOOKUP(A30,[1]TDSheet!$A:$V,22,0)</f>
        <v>0</v>
      </c>
      <c r="V30" s="3">
        <f>VLOOKUP(A30,[1]TDSheet!$A:$M,13,0)</f>
        <v>6.8</v>
      </c>
      <c r="X30" s="3">
        <f t="shared" si="5"/>
        <v>270</v>
      </c>
      <c r="Y30" s="23">
        <f>VLOOKUP(A30,[1]TDSheet!$A:$Y,25,0)</f>
        <v>8</v>
      </c>
      <c r="Z30" s="26">
        <v>38</v>
      </c>
      <c r="AA30" s="3">
        <f t="shared" si="6"/>
        <v>273.60000000000002</v>
      </c>
    </row>
    <row r="31" spans="1:27" ht="10.5" customHeight="1" outlineLevel="2" x14ac:dyDescent="0.2">
      <c r="A31" s="7" t="s">
        <v>33</v>
      </c>
      <c r="B31" s="7" t="s">
        <v>9</v>
      </c>
      <c r="C31" s="7"/>
      <c r="D31" s="8">
        <v>65</v>
      </c>
      <c r="E31" s="8"/>
      <c r="F31" s="8">
        <v>30</v>
      </c>
      <c r="G31" s="8">
        <v>29</v>
      </c>
      <c r="H31" s="23">
        <f>VLOOKUP(A31,[1]TDSheet!$A:$H,8,0)</f>
        <v>0.43</v>
      </c>
      <c r="K31" s="29"/>
      <c r="M31" s="3">
        <f t="shared" si="2"/>
        <v>6</v>
      </c>
      <c r="N31" s="19">
        <f t="shared" si="11"/>
        <v>79</v>
      </c>
      <c r="O31" s="19">
        <v>110</v>
      </c>
      <c r="P31" s="19"/>
      <c r="R31" s="3">
        <f t="shared" si="3"/>
        <v>18</v>
      </c>
      <c r="S31" s="3">
        <f t="shared" si="4"/>
        <v>4.833333333333333</v>
      </c>
      <c r="T31" s="3">
        <f>VLOOKUP(A31,[1]TDSheet!$A:$U,21,0)</f>
        <v>4.5999999999999996</v>
      </c>
      <c r="U31" s="3">
        <f>VLOOKUP(A31,[1]TDSheet!$A:$V,22,0)</f>
        <v>0</v>
      </c>
      <c r="V31" s="3">
        <f>VLOOKUP(A31,[1]TDSheet!$A:$M,13,0)</f>
        <v>1.2</v>
      </c>
      <c r="X31" s="3">
        <f t="shared" si="5"/>
        <v>47.3</v>
      </c>
      <c r="Y31" s="23">
        <f>VLOOKUP(A31,[1]TDSheet!$A:$Y,25,0)</f>
        <v>16</v>
      </c>
      <c r="Z31" s="26">
        <v>7</v>
      </c>
      <c r="AA31" s="3">
        <f t="shared" si="6"/>
        <v>48.16</v>
      </c>
    </row>
    <row r="32" spans="1:27" ht="11.1" customHeight="1" outlineLevel="2" x14ac:dyDescent="0.2">
      <c r="A32" s="7" t="s">
        <v>34</v>
      </c>
      <c r="B32" s="7" t="s">
        <v>9</v>
      </c>
      <c r="C32" s="22" t="str">
        <f>VLOOKUP(A32,[1]TDSheet!$A:$C,3,0)</f>
        <v>Окт</v>
      </c>
      <c r="D32" s="8">
        <v>89</v>
      </c>
      <c r="E32" s="8"/>
      <c r="F32" s="8">
        <v>57</v>
      </c>
      <c r="G32" s="8">
        <v>2</v>
      </c>
      <c r="H32" s="23">
        <f>VLOOKUP(A32,[1]TDSheet!$A:$H,8,0)</f>
        <v>0.7</v>
      </c>
      <c r="K32" s="29">
        <f>VLOOKUP(A32,[1]TDSheet!$A:$Z,26,0)*Y32</f>
        <v>184</v>
      </c>
      <c r="M32" s="3">
        <f t="shared" si="2"/>
        <v>11.4</v>
      </c>
      <c r="N32" s="19">
        <f>18*M32-K32-G32</f>
        <v>19.200000000000017</v>
      </c>
      <c r="O32" s="19">
        <v>50</v>
      </c>
      <c r="P32" s="19"/>
      <c r="R32" s="3">
        <f t="shared" si="3"/>
        <v>18</v>
      </c>
      <c r="S32" s="3">
        <f t="shared" si="4"/>
        <v>16.315789473684209</v>
      </c>
      <c r="T32" s="3">
        <f>VLOOKUP(A32,[1]TDSheet!$A:$U,21,0)</f>
        <v>6.6</v>
      </c>
      <c r="U32" s="3">
        <f>VLOOKUP(A32,[1]TDSheet!$A:$V,22,0)</f>
        <v>9.8000000000000007</v>
      </c>
      <c r="V32" s="3">
        <f>VLOOKUP(A32,[1]TDSheet!$A:$M,13,0)</f>
        <v>15.4</v>
      </c>
      <c r="X32" s="3">
        <f t="shared" si="5"/>
        <v>35</v>
      </c>
      <c r="Y32" s="23">
        <f>VLOOKUP(A32,[1]TDSheet!$A:$Y,25,0)</f>
        <v>8</v>
      </c>
      <c r="Z32" s="26">
        <v>6</v>
      </c>
      <c r="AA32" s="3">
        <f t="shared" si="6"/>
        <v>33.599999999999994</v>
      </c>
    </row>
    <row r="33" spans="1:27" ht="11.1" customHeight="1" outlineLevel="2" x14ac:dyDescent="0.2">
      <c r="A33" s="7" t="s">
        <v>35</v>
      </c>
      <c r="B33" s="7" t="s">
        <v>9</v>
      </c>
      <c r="C33" s="7"/>
      <c r="D33" s="8">
        <v>81</v>
      </c>
      <c r="E33" s="8"/>
      <c r="F33" s="8">
        <v>5</v>
      </c>
      <c r="G33" s="8">
        <v>76</v>
      </c>
      <c r="H33" s="23">
        <f>VLOOKUP(A33,[1]TDSheet!$A:$H,8,0)</f>
        <v>0.43</v>
      </c>
      <c r="K33" s="29"/>
      <c r="M33" s="3">
        <f t="shared" si="2"/>
        <v>1</v>
      </c>
      <c r="N33" s="19"/>
      <c r="O33" s="19">
        <f t="shared" si="7"/>
        <v>0</v>
      </c>
      <c r="P33" s="19"/>
      <c r="R33" s="3">
        <f t="shared" si="3"/>
        <v>76</v>
      </c>
      <c r="S33" s="3">
        <f t="shared" si="4"/>
        <v>76</v>
      </c>
      <c r="T33" s="3">
        <f>VLOOKUP(A33,[1]TDSheet!$A:$U,21,0)</f>
        <v>0</v>
      </c>
      <c r="U33" s="3">
        <f>VLOOKUP(A33,[1]TDSheet!$A:$V,22,0)</f>
        <v>1</v>
      </c>
      <c r="V33" s="3">
        <f>VLOOKUP(A33,[1]TDSheet!$A:$M,13,0)</f>
        <v>0.4</v>
      </c>
      <c r="X33" s="3">
        <f t="shared" si="5"/>
        <v>0</v>
      </c>
      <c r="Y33" s="23">
        <f>VLOOKUP(A33,[1]TDSheet!$A:$Y,25,0)</f>
        <v>16</v>
      </c>
      <c r="Z33" s="26">
        <f t="shared" si="8"/>
        <v>0</v>
      </c>
      <c r="AA33" s="3">
        <f t="shared" si="6"/>
        <v>0</v>
      </c>
    </row>
    <row r="34" spans="1:27" ht="21.95" customHeight="1" outlineLevel="2" x14ac:dyDescent="0.2">
      <c r="A34" s="7" t="s">
        <v>36</v>
      </c>
      <c r="B34" s="7" t="s">
        <v>9</v>
      </c>
      <c r="C34" s="7"/>
      <c r="D34" s="8">
        <v>188</v>
      </c>
      <c r="E34" s="8"/>
      <c r="F34" s="8">
        <v>48</v>
      </c>
      <c r="G34" s="8">
        <v>112</v>
      </c>
      <c r="H34" s="23">
        <f>VLOOKUP(A34,[1]TDSheet!$A:$H,8,0)</f>
        <v>0.9</v>
      </c>
      <c r="K34" s="29">
        <f>VLOOKUP(A34,[1]TDSheet!$A:$Z,26,0)*Y34</f>
        <v>24</v>
      </c>
      <c r="M34" s="3">
        <f t="shared" si="2"/>
        <v>9.6</v>
      </c>
      <c r="N34" s="19">
        <f>18*M34-K34-G34</f>
        <v>36.799999999999983</v>
      </c>
      <c r="O34" s="19">
        <v>40</v>
      </c>
      <c r="P34" s="19"/>
      <c r="R34" s="3">
        <f t="shared" si="3"/>
        <v>18</v>
      </c>
      <c r="S34" s="3">
        <f t="shared" si="4"/>
        <v>14.166666666666668</v>
      </c>
      <c r="T34" s="3">
        <f>VLOOKUP(A34,[1]TDSheet!$A:$U,21,0)</f>
        <v>23</v>
      </c>
      <c r="U34" s="3">
        <f>VLOOKUP(A34,[1]TDSheet!$A:$V,22,0)</f>
        <v>14.2</v>
      </c>
      <c r="V34" s="3">
        <f>VLOOKUP(A34,[1]TDSheet!$A:$M,13,0)</f>
        <v>13.4</v>
      </c>
      <c r="X34" s="3">
        <f t="shared" si="5"/>
        <v>36</v>
      </c>
      <c r="Y34" s="23">
        <f>VLOOKUP(A34,[1]TDSheet!$A:$Y,25,0)</f>
        <v>8</v>
      </c>
      <c r="Z34" s="26">
        <v>5</v>
      </c>
      <c r="AA34" s="3">
        <f t="shared" si="6"/>
        <v>36</v>
      </c>
    </row>
    <row r="35" spans="1:27" ht="11.1" customHeight="1" outlineLevel="2" x14ac:dyDescent="0.2">
      <c r="A35" s="7" t="s">
        <v>37</v>
      </c>
      <c r="B35" s="7" t="s">
        <v>9</v>
      </c>
      <c r="C35" s="7"/>
      <c r="D35" s="8">
        <v>70</v>
      </c>
      <c r="E35" s="8"/>
      <c r="F35" s="8"/>
      <c r="G35" s="8">
        <v>70</v>
      </c>
      <c r="H35" s="23">
        <f>VLOOKUP(A35,[1]TDSheet!$A:$H,8,0)</f>
        <v>0.43</v>
      </c>
      <c r="K35" s="29"/>
      <c r="M35" s="3">
        <f t="shared" si="2"/>
        <v>0</v>
      </c>
      <c r="N35" s="19"/>
      <c r="O35" s="19">
        <f t="shared" si="7"/>
        <v>0</v>
      </c>
      <c r="P35" s="19"/>
      <c r="R35" s="3" t="e">
        <f t="shared" si="3"/>
        <v>#DIV/0!</v>
      </c>
      <c r="S35" s="3" t="e">
        <f t="shared" si="4"/>
        <v>#DIV/0!</v>
      </c>
      <c r="T35" s="3">
        <f>VLOOKUP(A35,[1]TDSheet!$A:$U,21,0)</f>
        <v>0.2</v>
      </c>
      <c r="U35" s="3">
        <f>VLOOKUP(A35,[1]TDSheet!$A:$V,22,0)</f>
        <v>2.6</v>
      </c>
      <c r="V35" s="3">
        <f>VLOOKUP(A35,[1]TDSheet!$A:$M,13,0)</f>
        <v>0</v>
      </c>
      <c r="X35" s="3">
        <f t="shared" si="5"/>
        <v>0</v>
      </c>
      <c r="Y35" s="23">
        <f>VLOOKUP(A35,[1]TDSheet!$A:$Y,25,0)</f>
        <v>16</v>
      </c>
      <c r="Z35" s="26">
        <f t="shared" si="8"/>
        <v>0</v>
      </c>
      <c r="AA35" s="3">
        <f t="shared" si="6"/>
        <v>0</v>
      </c>
    </row>
    <row r="36" spans="1:27" ht="21.95" customHeight="1" outlineLevel="2" x14ac:dyDescent="0.2">
      <c r="A36" s="7" t="s">
        <v>38</v>
      </c>
      <c r="B36" s="7" t="s">
        <v>9</v>
      </c>
      <c r="C36" s="22" t="str">
        <f>VLOOKUP(A36,[1]TDSheet!$A:$C,3,0)</f>
        <v>Окт</v>
      </c>
      <c r="D36" s="8">
        <v>95</v>
      </c>
      <c r="E36" s="8"/>
      <c r="F36" s="8">
        <v>11</v>
      </c>
      <c r="G36" s="8">
        <v>68</v>
      </c>
      <c r="H36" s="23">
        <f>VLOOKUP(A36,[1]TDSheet!$A:$H,8,0)</f>
        <v>0.9</v>
      </c>
      <c r="K36" s="29"/>
      <c r="M36" s="3">
        <f t="shared" si="2"/>
        <v>2.2000000000000002</v>
      </c>
      <c r="N36" s="19"/>
      <c r="O36" s="19">
        <f t="shared" si="7"/>
        <v>0</v>
      </c>
      <c r="P36" s="19"/>
      <c r="R36" s="3">
        <f t="shared" si="3"/>
        <v>30.909090909090907</v>
      </c>
      <c r="S36" s="3">
        <f t="shared" si="4"/>
        <v>30.909090909090907</v>
      </c>
      <c r="T36" s="3">
        <f>VLOOKUP(A36,[1]TDSheet!$A:$U,21,0)</f>
        <v>8.4</v>
      </c>
      <c r="U36" s="3">
        <f>VLOOKUP(A36,[1]TDSheet!$A:$V,22,0)</f>
        <v>1.2</v>
      </c>
      <c r="V36" s="3">
        <f>VLOOKUP(A36,[1]TDSheet!$A:$M,13,0)</f>
        <v>4</v>
      </c>
      <c r="X36" s="3">
        <f t="shared" si="5"/>
        <v>0</v>
      </c>
      <c r="Y36" s="23">
        <f>VLOOKUP(A36,[1]TDSheet!$A:$Y,25,0)</f>
        <v>8</v>
      </c>
      <c r="Z36" s="26">
        <f t="shared" si="8"/>
        <v>0</v>
      </c>
      <c r="AA36" s="3">
        <f t="shared" si="6"/>
        <v>0</v>
      </c>
    </row>
    <row r="37" spans="1:27" ht="11.1" customHeight="1" outlineLevel="2" x14ac:dyDescent="0.2">
      <c r="A37" s="7" t="s">
        <v>39</v>
      </c>
      <c r="B37" s="7" t="s">
        <v>19</v>
      </c>
      <c r="C37" s="7"/>
      <c r="D37" s="8">
        <v>160</v>
      </c>
      <c r="E37" s="8"/>
      <c r="F37" s="8">
        <v>155</v>
      </c>
      <c r="G37" s="8">
        <v>-5</v>
      </c>
      <c r="H37" s="23">
        <f>VLOOKUP(A37,[1]TDSheet!$A:$H,8,0)</f>
        <v>1</v>
      </c>
      <c r="K37" s="29"/>
      <c r="M37" s="3">
        <f t="shared" si="2"/>
        <v>31</v>
      </c>
      <c r="N37" s="19">
        <f t="shared" si="10"/>
        <v>470</v>
      </c>
      <c r="O37" s="19">
        <v>550</v>
      </c>
      <c r="P37" s="19"/>
      <c r="R37" s="3">
        <f t="shared" si="3"/>
        <v>15</v>
      </c>
      <c r="S37" s="3">
        <f t="shared" si="4"/>
        <v>-0.16129032258064516</v>
      </c>
      <c r="T37" s="3">
        <f>VLOOKUP(A37,[1]TDSheet!$A:$U,21,0)</f>
        <v>25</v>
      </c>
      <c r="U37" s="3">
        <f>VLOOKUP(A37,[1]TDSheet!$A:$V,22,0)</f>
        <v>33</v>
      </c>
      <c r="V37" s="3">
        <f>VLOOKUP(A37,[1]TDSheet!$A:$M,13,0)</f>
        <v>8</v>
      </c>
      <c r="X37" s="3">
        <f t="shared" si="5"/>
        <v>550</v>
      </c>
      <c r="Y37" s="23">
        <f>VLOOKUP(A37,[1]TDSheet!$A:$Y,25,0)</f>
        <v>5</v>
      </c>
      <c r="Z37" s="26">
        <v>110</v>
      </c>
      <c r="AA37" s="3">
        <f t="shared" si="6"/>
        <v>550</v>
      </c>
    </row>
    <row r="38" spans="1:27" ht="11.1" customHeight="1" outlineLevel="2" x14ac:dyDescent="0.2">
      <c r="A38" s="7" t="s">
        <v>40</v>
      </c>
      <c r="B38" s="7" t="s">
        <v>9</v>
      </c>
      <c r="C38" s="7"/>
      <c r="D38" s="8">
        <v>52</v>
      </c>
      <c r="E38" s="8"/>
      <c r="F38" s="8">
        <v>5</v>
      </c>
      <c r="G38" s="8">
        <v>47</v>
      </c>
      <c r="H38" s="23">
        <f>VLOOKUP(A38,[1]TDSheet!$A:$H,8,0)</f>
        <v>0.43</v>
      </c>
      <c r="K38" s="29"/>
      <c r="M38" s="3">
        <f t="shared" si="2"/>
        <v>1</v>
      </c>
      <c r="N38" s="19"/>
      <c r="O38" s="19">
        <f t="shared" si="7"/>
        <v>0</v>
      </c>
      <c r="P38" s="19"/>
      <c r="R38" s="3">
        <f t="shared" si="3"/>
        <v>47</v>
      </c>
      <c r="S38" s="3">
        <f t="shared" si="4"/>
        <v>47</v>
      </c>
      <c r="T38" s="3">
        <f>VLOOKUP(A38,[1]TDSheet!$A:$U,21,0)</f>
        <v>0.8</v>
      </c>
      <c r="U38" s="3">
        <f>VLOOKUP(A38,[1]TDSheet!$A:$V,22,0)</f>
        <v>2.8</v>
      </c>
      <c r="V38" s="3">
        <f>VLOOKUP(A38,[1]TDSheet!$A:$M,13,0)</f>
        <v>1</v>
      </c>
      <c r="X38" s="3">
        <f t="shared" si="5"/>
        <v>0</v>
      </c>
      <c r="Y38" s="23">
        <f>VLOOKUP(A38,[1]TDSheet!$A:$Y,25,0)</f>
        <v>16</v>
      </c>
      <c r="Z38" s="26">
        <f t="shared" si="8"/>
        <v>0</v>
      </c>
      <c r="AA38" s="3">
        <f t="shared" si="6"/>
        <v>0</v>
      </c>
    </row>
    <row r="39" spans="1:27" ht="11.1" customHeight="1" outlineLevel="2" x14ac:dyDescent="0.2">
      <c r="A39" s="7" t="s">
        <v>41</v>
      </c>
      <c r="B39" s="7" t="s">
        <v>9</v>
      </c>
      <c r="C39" s="7"/>
      <c r="D39" s="8">
        <v>121</v>
      </c>
      <c r="E39" s="8"/>
      <c r="F39" s="8">
        <v>13</v>
      </c>
      <c r="G39" s="8">
        <v>87</v>
      </c>
      <c r="H39" s="23">
        <f>VLOOKUP(A39,[1]TDSheet!$A:$H,8,0)</f>
        <v>0.9</v>
      </c>
      <c r="K39" s="29">
        <f>VLOOKUP(A39,[1]TDSheet!$A:$Z,26,0)*Y39</f>
        <v>32</v>
      </c>
      <c r="M39" s="3">
        <f t="shared" si="2"/>
        <v>2.6</v>
      </c>
      <c r="N39" s="19"/>
      <c r="O39" s="19">
        <f t="shared" si="7"/>
        <v>0</v>
      </c>
      <c r="P39" s="19"/>
      <c r="R39" s="3">
        <f t="shared" si="3"/>
        <v>45.769230769230766</v>
      </c>
      <c r="S39" s="3">
        <f t="shared" si="4"/>
        <v>45.769230769230766</v>
      </c>
      <c r="T39" s="3">
        <f>VLOOKUP(A39,[1]TDSheet!$A:$U,21,0)</f>
        <v>1.8</v>
      </c>
      <c r="U39" s="3">
        <f>VLOOKUP(A39,[1]TDSheet!$A:$V,22,0)</f>
        <v>4</v>
      </c>
      <c r="V39" s="3">
        <f>VLOOKUP(A39,[1]TDSheet!$A:$M,13,0)</f>
        <v>7.4</v>
      </c>
      <c r="X39" s="3">
        <f t="shared" si="5"/>
        <v>0</v>
      </c>
      <c r="Y39" s="23">
        <f>VLOOKUP(A39,[1]TDSheet!$A:$Y,25,0)</f>
        <v>8</v>
      </c>
      <c r="Z39" s="26">
        <f t="shared" si="8"/>
        <v>0</v>
      </c>
      <c r="AA39" s="3">
        <f t="shared" si="6"/>
        <v>0</v>
      </c>
    </row>
    <row r="40" spans="1:27" ht="11.1" customHeight="1" outlineLevel="2" x14ac:dyDescent="0.2">
      <c r="A40" s="7" t="s">
        <v>42</v>
      </c>
      <c r="B40" s="7" t="s">
        <v>9</v>
      </c>
      <c r="C40" s="7"/>
      <c r="D40" s="8">
        <v>95</v>
      </c>
      <c r="E40" s="8"/>
      <c r="F40" s="8">
        <v>47</v>
      </c>
      <c r="G40" s="8">
        <v>2</v>
      </c>
      <c r="H40" s="23">
        <f>VLOOKUP(A40,[1]TDSheet!$A:$H,8,0)</f>
        <v>0.25</v>
      </c>
      <c r="K40" s="29">
        <f>VLOOKUP(A40,[1]TDSheet!$A:$Z,26,0)*Y40</f>
        <v>336</v>
      </c>
      <c r="M40" s="3">
        <f t="shared" si="2"/>
        <v>9.4</v>
      </c>
      <c r="N40" s="19"/>
      <c r="O40" s="19">
        <f t="shared" si="7"/>
        <v>0</v>
      </c>
      <c r="P40" s="19"/>
      <c r="R40" s="3">
        <f t="shared" si="3"/>
        <v>35.957446808510639</v>
      </c>
      <c r="S40" s="3">
        <f t="shared" si="4"/>
        <v>35.957446808510639</v>
      </c>
      <c r="T40" s="3">
        <f>VLOOKUP(A40,[1]TDSheet!$A:$U,21,0)</f>
        <v>15.4</v>
      </c>
      <c r="U40" s="3">
        <f>VLOOKUP(A40,[1]TDSheet!$A:$V,22,0)</f>
        <v>8</v>
      </c>
      <c r="V40" s="3">
        <f>VLOOKUP(A40,[1]TDSheet!$A:$M,13,0)</f>
        <v>25.4</v>
      </c>
      <c r="X40" s="3">
        <f t="shared" si="5"/>
        <v>0</v>
      </c>
      <c r="Y40" s="23">
        <f>VLOOKUP(A40,[1]TDSheet!$A:$Y,25,0)</f>
        <v>12</v>
      </c>
      <c r="Z40" s="26">
        <f t="shared" si="8"/>
        <v>0</v>
      </c>
      <c r="AA40" s="3">
        <f t="shared" si="6"/>
        <v>0</v>
      </c>
    </row>
    <row r="41" spans="1:27" ht="11.1" customHeight="1" outlineLevel="2" x14ac:dyDescent="0.2">
      <c r="A41" s="7" t="s">
        <v>69</v>
      </c>
      <c r="B41" s="7" t="s">
        <v>19</v>
      </c>
      <c r="C41" s="7"/>
      <c r="D41" s="8"/>
      <c r="E41" s="8"/>
      <c r="F41" s="8"/>
      <c r="G41" s="8"/>
      <c r="H41" s="23">
        <f>VLOOKUP(A41,[1]TDSheet!$A:$H,8,0)</f>
        <v>1</v>
      </c>
      <c r="K41" s="29">
        <f>VLOOKUP(A41,[1]TDSheet!$A:$Z,26,0)*Y41</f>
        <v>100.8</v>
      </c>
      <c r="M41" s="3">
        <f t="shared" si="2"/>
        <v>0</v>
      </c>
      <c r="N41" s="19"/>
      <c r="O41" s="19">
        <f t="shared" si="7"/>
        <v>0</v>
      </c>
      <c r="P41" s="19"/>
      <c r="R41" s="3" t="e">
        <f t="shared" si="3"/>
        <v>#DIV/0!</v>
      </c>
      <c r="S41" s="3" t="e">
        <f t="shared" si="4"/>
        <v>#DIV/0!</v>
      </c>
      <c r="T41" s="3">
        <f>VLOOKUP(A41,[1]TDSheet!$A:$U,21,0)</f>
        <v>7.56</v>
      </c>
      <c r="U41" s="3">
        <f>VLOOKUP(A41,[1]TDSheet!$A:$V,22,0)</f>
        <v>1.08</v>
      </c>
      <c r="V41" s="3">
        <f>VLOOKUP(A41,[1]TDSheet!$A:$M,13,0)</f>
        <v>0</v>
      </c>
      <c r="X41" s="3">
        <f t="shared" si="5"/>
        <v>0</v>
      </c>
      <c r="Y41" s="23">
        <f>VLOOKUP(A41,[1]TDSheet!$A:$Y,25,0)</f>
        <v>1.8</v>
      </c>
      <c r="Z41" s="26">
        <f t="shared" si="8"/>
        <v>0</v>
      </c>
      <c r="AA41" s="3">
        <f t="shared" si="6"/>
        <v>0</v>
      </c>
    </row>
    <row r="42" spans="1:27" ht="11.1" customHeight="1" outlineLevel="2" x14ac:dyDescent="0.2">
      <c r="A42" s="7" t="s">
        <v>43</v>
      </c>
      <c r="B42" s="7" t="s">
        <v>9</v>
      </c>
      <c r="C42" s="7"/>
      <c r="D42" s="8">
        <v>89</v>
      </c>
      <c r="E42" s="8"/>
      <c r="F42" s="8">
        <v>42</v>
      </c>
      <c r="G42" s="8">
        <v>22</v>
      </c>
      <c r="H42" s="23">
        <f>VLOOKUP(A42,[1]TDSheet!$A:$H,8,0)</f>
        <v>0.2</v>
      </c>
      <c r="K42" s="29">
        <f>VLOOKUP(A42,[1]TDSheet!$A:$Z,26,0)*Y42</f>
        <v>48</v>
      </c>
      <c r="M42" s="3">
        <f t="shared" si="2"/>
        <v>8.4</v>
      </c>
      <c r="N42" s="19">
        <f t="shared" ref="N42:N43" si="12">18*M42-K42-G42</f>
        <v>81.200000000000017</v>
      </c>
      <c r="O42" s="19">
        <v>100</v>
      </c>
      <c r="P42" s="19"/>
      <c r="R42" s="3">
        <f t="shared" si="3"/>
        <v>18</v>
      </c>
      <c r="S42" s="3">
        <f t="shared" si="4"/>
        <v>8.3333333333333321</v>
      </c>
      <c r="T42" s="3">
        <f>VLOOKUP(A42,[1]TDSheet!$A:$U,21,0)</f>
        <v>8.8000000000000007</v>
      </c>
      <c r="U42" s="3">
        <f>VLOOKUP(A42,[1]TDSheet!$A:$V,22,0)</f>
        <v>5.2</v>
      </c>
      <c r="V42" s="3">
        <f>VLOOKUP(A42,[1]TDSheet!$A:$M,13,0)</f>
        <v>6.2</v>
      </c>
      <c r="X42" s="3">
        <f t="shared" si="5"/>
        <v>20</v>
      </c>
      <c r="Y42" s="23">
        <f>VLOOKUP(A42,[1]TDSheet!$A:$Y,25,0)</f>
        <v>6</v>
      </c>
      <c r="Z42" s="26">
        <v>17</v>
      </c>
      <c r="AA42" s="3">
        <f t="shared" si="6"/>
        <v>20.400000000000002</v>
      </c>
    </row>
    <row r="43" spans="1:27" ht="11.1" customHeight="1" outlineLevel="2" x14ac:dyDescent="0.2">
      <c r="A43" s="7" t="s">
        <v>44</v>
      </c>
      <c r="B43" s="7" t="s">
        <v>9</v>
      </c>
      <c r="C43" s="7"/>
      <c r="D43" s="8">
        <v>107</v>
      </c>
      <c r="E43" s="8"/>
      <c r="F43" s="8">
        <v>46</v>
      </c>
      <c r="G43" s="8">
        <v>34</v>
      </c>
      <c r="H43" s="23">
        <f>VLOOKUP(A43,[1]TDSheet!$A:$H,8,0)</f>
        <v>0.2</v>
      </c>
      <c r="K43" s="29">
        <f>VLOOKUP(A43,[1]TDSheet!$A:$Z,26,0)*Y43</f>
        <v>48</v>
      </c>
      <c r="M43" s="3">
        <f t="shared" si="2"/>
        <v>9.1999999999999993</v>
      </c>
      <c r="N43" s="19">
        <f t="shared" si="12"/>
        <v>83.6</v>
      </c>
      <c r="O43" s="19">
        <v>100</v>
      </c>
      <c r="P43" s="19"/>
      <c r="R43" s="3">
        <f t="shared" si="3"/>
        <v>18</v>
      </c>
      <c r="S43" s="3">
        <f t="shared" si="4"/>
        <v>8.913043478260871</v>
      </c>
      <c r="T43" s="3">
        <f>VLOOKUP(A43,[1]TDSheet!$A:$U,21,0)</f>
        <v>11.8</v>
      </c>
      <c r="U43" s="3">
        <f>VLOOKUP(A43,[1]TDSheet!$A:$V,22,0)</f>
        <v>6</v>
      </c>
      <c r="V43" s="3">
        <f>VLOOKUP(A43,[1]TDSheet!$A:$M,13,0)</f>
        <v>7</v>
      </c>
      <c r="X43" s="3">
        <f t="shared" si="5"/>
        <v>20</v>
      </c>
      <c r="Y43" s="23">
        <f>VLOOKUP(A43,[1]TDSheet!$A:$Y,25,0)</f>
        <v>6</v>
      </c>
      <c r="Z43" s="26">
        <v>17</v>
      </c>
      <c r="AA43" s="3">
        <f t="shared" si="6"/>
        <v>20.400000000000002</v>
      </c>
    </row>
    <row r="44" spans="1:27" ht="11.1" customHeight="1" outlineLevel="2" x14ac:dyDescent="0.2">
      <c r="A44" s="20" t="s">
        <v>70</v>
      </c>
      <c r="B44" s="7" t="s">
        <v>9</v>
      </c>
      <c r="C44" s="22" t="str">
        <f>VLOOKUP(A44,[1]TDSheet!$A:$C,3,0)</f>
        <v>Окт</v>
      </c>
      <c r="D44" s="8"/>
      <c r="E44" s="8"/>
      <c r="F44" s="8"/>
      <c r="G44" s="8"/>
      <c r="H44" s="23">
        <f>VLOOKUP(A44,[1]TDSheet!$A:$H,8,0)</f>
        <v>0.25</v>
      </c>
      <c r="K44" s="29">
        <f>VLOOKUP(A44,[1]TDSheet!$A:$Z,26,0)*Y44</f>
        <v>204</v>
      </c>
      <c r="M44" s="3">
        <f t="shared" si="2"/>
        <v>0</v>
      </c>
      <c r="N44" s="19"/>
      <c r="O44" s="19">
        <f t="shared" si="7"/>
        <v>0</v>
      </c>
      <c r="P44" s="19"/>
      <c r="R44" s="3" t="e">
        <f t="shared" si="3"/>
        <v>#DIV/0!</v>
      </c>
      <c r="S44" s="3" t="e">
        <f t="shared" si="4"/>
        <v>#DIV/0!</v>
      </c>
      <c r="T44" s="3">
        <f>VLOOKUP(A44,[1]TDSheet!$A:$U,21,0)</f>
        <v>0.8</v>
      </c>
      <c r="U44" s="3">
        <f>VLOOKUP(A44,[1]TDSheet!$A:$V,22,0)</f>
        <v>0</v>
      </c>
      <c r="V44" s="3">
        <f>VLOOKUP(A44,[1]TDSheet!$A:$M,13,0)</f>
        <v>0</v>
      </c>
      <c r="X44" s="3">
        <f t="shared" si="5"/>
        <v>0</v>
      </c>
      <c r="Y44" s="23">
        <f>VLOOKUP(A44,[1]TDSheet!$A:$Y,25,0)</f>
        <v>12</v>
      </c>
      <c r="Z44" s="26">
        <f t="shared" si="8"/>
        <v>0</v>
      </c>
      <c r="AA44" s="3">
        <f t="shared" si="6"/>
        <v>0</v>
      </c>
    </row>
    <row r="45" spans="1:27" ht="11.1" customHeight="1" outlineLevel="2" x14ac:dyDescent="0.2">
      <c r="A45" s="20" t="s">
        <v>71</v>
      </c>
      <c r="B45" s="7" t="s">
        <v>9</v>
      </c>
      <c r="C45" s="22" t="str">
        <f>VLOOKUP(A45,[1]TDSheet!$A:$C,3,0)</f>
        <v>Окт</v>
      </c>
      <c r="D45" s="8"/>
      <c r="E45" s="8"/>
      <c r="F45" s="8"/>
      <c r="G45" s="8"/>
      <c r="H45" s="23">
        <f>VLOOKUP(A45,[1]TDSheet!$A:$H,8,0)</f>
        <v>0.25</v>
      </c>
      <c r="K45" s="29">
        <f>VLOOKUP(A45,[1]TDSheet!$A:$Z,26,0)*Y45</f>
        <v>204</v>
      </c>
      <c r="M45" s="3">
        <f t="shared" si="2"/>
        <v>0</v>
      </c>
      <c r="N45" s="19"/>
      <c r="O45" s="19">
        <f t="shared" si="7"/>
        <v>0</v>
      </c>
      <c r="P45" s="19"/>
      <c r="R45" s="3" t="e">
        <f t="shared" si="3"/>
        <v>#DIV/0!</v>
      </c>
      <c r="S45" s="3" t="e">
        <f t="shared" si="4"/>
        <v>#DIV/0!</v>
      </c>
      <c r="T45" s="3">
        <f>VLOOKUP(A45,[1]TDSheet!$A:$U,21,0)</f>
        <v>0.8</v>
      </c>
      <c r="U45" s="3">
        <f>VLOOKUP(A45,[1]TDSheet!$A:$V,22,0)</f>
        <v>0</v>
      </c>
      <c r="V45" s="3">
        <f>VLOOKUP(A45,[1]TDSheet!$A:$M,13,0)</f>
        <v>0</v>
      </c>
      <c r="X45" s="3">
        <f t="shared" si="5"/>
        <v>0</v>
      </c>
      <c r="Y45" s="23">
        <f>VLOOKUP(A45,[1]TDSheet!$A:$Y,25,0)</f>
        <v>12</v>
      </c>
      <c r="Z45" s="26">
        <f t="shared" si="8"/>
        <v>0</v>
      </c>
      <c r="AA45" s="3">
        <f t="shared" si="6"/>
        <v>0</v>
      </c>
    </row>
    <row r="46" spans="1:27" ht="11.1" customHeight="1" outlineLevel="2" x14ac:dyDescent="0.2">
      <c r="A46" s="7" t="s">
        <v>72</v>
      </c>
      <c r="B46" s="7" t="s">
        <v>19</v>
      </c>
      <c r="C46" s="7"/>
      <c r="D46" s="8"/>
      <c r="E46" s="8"/>
      <c r="F46" s="8"/>
      <c r="G46" s="8"/>
      <c r="H46" s="23">
        <f>VLOOKUP(A46,[1]TDSheet!$A:$H,8,0)</f>
        <v>1</v>
      </c>
      <c r="K46" s="29"/>
      <c r="M46" s="3">
        <f t="shared" si="2"/>
        <v>0</v>
      </c>
      <c r="N46" s="27">
        <v>50</v>
      </c>
      <c r="O46" s="19">
        <f t="shared" si="7"/>
        <v>50</v>
      </c>
      <c r="P46" s="19">
        <v>300</v>
      </c>
      <c r="Q46" s="3" t="s">
        <v>77</v>
      </c>
      <c r="R46" s="3" t="e">
        <f t="shared" si="3"/>
        <v>#DIV/0!</v>
      </c>
      <c r="S46" s="3" t="e">
        <f t="shared" si="4"/>
        <v>#DIV/0!</v>
      </c>
      <c r="T46" s="3">
        <f>VLOOKUP(A46,[1]TDSheet!$A:$U,21,0)</f>
        <v>15.12</v>
      </c>
      <c r="U46" s="3">
        <f>VLOOKUP(A46,[1]TDSheet!$A:$V,22,0)</f>
        <v>16.740000000000002</v>
      </c>
      <c r="V46" s="3">
        <f>VLOOKUP(A46,[1]TDSheet!$A:$M,13,0)</f>
        <v>0</v>
      </c>
      <c r="X46" s="3">
        <f t="shared" si="5"/>
        <v>50</v>
      </c>
      <c r="Y46" s="23">
        <f>VLOOKUP(A46,[1]TDSheet!$A:$Y,25,0)</f>
        <v>2.7</v>
      </c>
      <c r="Z46" s="26">
        <v>19</v>
      </c>
      <c r="AA46" s="3">
        <f t="shared" si="6"/>
        <v>51.300000000000004</v>
      </c>
    </row>
    <row r="47" spans="1:27" ht="11.1" customHeight="1" outlineLevel="2" x14ac:dyDescent="0.2">
      <c r="A47" s="7" t="s">
        <v>73</v>
      </c>
      <c r="B47" s="7" t="s">
        <v>19</v>
      </c>
      <c r="C47" s="7"/>
      <c r="D47" s="8"/>
      <c r="E47" s="8"/>
      <c r="F47" s="8"/>
      <c r="G47" s="8"/>
      <c r="H47" s="23">
        <f>VLOOKUP(A47,[1]TDSheet!$A:$H,8,0)</f>
        <v>1</v>
      </c>
      <c r="K47" s="29"/>
      <c r="M47" s="3">
        <f t="shared" si="2"/>
        <v>0</v>
      </c>
      <c r="N47" s="27">
        <v>50</v>
      </c>
      <c r="O47" s="19">
        <f t="shared" si="7"/>
        <v>50</v>
      </c>
      <c r="P47" s="19">
        <v>300</v>
      </c>
      <c r="Q47" s="3" t="s">
        <v>77</v>
      </c>
      <c r="R47" s="3" t="e">
        <f t="shared" si="3"/>
        <v>#DIV/0!</v>
      </c>
      <c r="S47" s="3" t="e">
        <f t="shared" si="4"/>
        <v>#DIV/0!</v>
      </c>
      <c r="T47" s="3">
        <f>VLOOKUP(A47,[1]TDSheet!$A:$U,21,0)</f>
        <v>38</v>
      </c>
      <c r="U47" s="3">
        <f>VLOOKUP(A47,[1]TDSheet!$A:$V,22,0)</f>
        <v>22</v>
      </c>
      <c r="V47" s="3">
        <f>VLOOKUP(A47,[1]TDSheet!$A:$M,13,0)</f>
        <v>0</v>
      </c>
      <c r="X47" s="3">
        <f t="shared" si="5"/>
        <v>50</v>
      </c>
      <c r="Y47" s="23">
        <f>VLOOKUP(A47,[1]TDSheet!$A:$Y,25,0)</f>
        <v>5</v>
      </c>
      <c r="Z47" s="26">
        <v>10</v>
      </c>
      <c r="AA47" s="3">
        <f t="shared" si="6"/>
        <v>50</v>
      </c>
    </row>
    <row r="48" spans="1:27" ht="11.1" customHeight="1" outlineLevel="2" x14ac:dyDescent="0.2">
      <c r="A48" s="7" t="s">
        <v>45</v>
      </c>
      <c r="B48" s="7" t="s">
        <v>9</v>
      </c>
      <c r="C48" s="7"/>
      <c r="D48" s="8">
        <v>298</v>
      </c>
      <c r="E48" s="8"/>
      <c r="F48" s="8">
        <v>177</v>
      </c>
      <c r="G48" s="8">
        <v>-5</v>
      </c>
      <c r="H48" s="23">
        <f>VLOOKUP(A48,[1]TDSheet!$A:$H,8,0)</f>
        <v>0.14000000000000001</v>
      </c>
      <c r="K48" s="29"/>
      <c r="M48" s="3">
        <f t="shared" si="2"/>
        <v>35.4</v>
      </c>
      <c r="N48" s="19">
        <f t="shared" si="10"/>
        <v>536</v>
      </c>
      <c r="O48" s="19">
        <v>600</v>
      </c>
      <c r="P48" s="19"/>
      <c r="R48" s="3">
        <f t="shared" si="3"/>
        <v>15</v>
      </c>
      <c r="S48" s="3">
        <f t="shared" si="4"/>
        <v>-0.14124293785310735</v>
      </c>
      <c r="T48" s="3">
        <f>VLOOKUP(A48,[1]TDSheet!$A:$U,21,0)</f>
        <v>0</v>
      </c>
      <c r="U48" s="3">
        <f>VLOOKUP(A48,[1]TDSheet!$A:$V,22,0)</f>
        <v>0</v>
      </c>
      <c r="V48" s="3">
        <f>VLOOKUP(A48,[1]TDSheet!$A:$M,13,0)</f>
        <v>32.200000000000003</v>
      </c>
      <c r="X48" s="3">
        <f t="shared" si="5"/>
        <v>84.000000000000014</v>
      </c>
      <c r="Y48" s="23">
        <f>VLOOKUP(A48,[1]TDSheet!$A:$Y,25,0)</f>
        <v>22</v>
      </c>
      <c r="Z48" s="26">
        <v>27</v>
      </c>
      <c r="AA48" s="3">
        <f t="shared" si="6"/>
        <v>83.160000000000011</v>
      </c>
    </row>
    <row r="49" spans="1:27" ht="11.1" customHeight="1" outlineLevel="2" x14ac:dyDescent="0.2">
      <c r="A49" s="24" t="s">
        <v>8</v>
      </c>
      <c r="B49" s="7" t="s">
        <v>9</v>
      </c>
      <c r="C49" s="7"/>
      <c r="D49" s="8">
        <v>-1</v>
      </c>
      <c r="E49" s="8"/>
      <c r="F49" s="8">
        <v>15</v>
      </c>
      <c r="G49" s="25">
        <v>-34</v>
      </c>
      <c r="H49" s="23">
        <f>VLOOKUP(A49,[1]TDSheet!$A:$H,8,0)</f>
        <v>0</v>
      </c>
      <c r="K49" s="29"/>
      <c r="M49" s="3">
        <f t="shared" si="2"/>
        <v>3</v>
      </c>
      <c r="N49" s="19"/>
      <c r="O49" s="19">
        <f t="shared" si="7"/>
        <v>0</v>
      </c>
      <c r="P49" s="19"/>
      <c r="R49" s="3">
        <f t="shared" si="3"/>
        <v>-11.333333333333334</v>
      </c>
      <c r="S49" s="3">
        <f t="shared" si="4"/>
        <v>-11.333333333333334</v>
      </c>
      <c r="T49" s="3">
        <f>VLOOKUP(A49,[1]TDSheet!$A:$U,21,0)</f>
        <v>0</v>
      </c>
      <c r="U49" s="3">
        <f>VLOOKUP(A49,[1]TDSheet!$A:$V,22,0)</f>
        <v>0</v>
      </c>
      <c r="V49" s="3">
        <f>VLOOKUP(A49,[1]TDSheet!$A:$M,13,0)</f>
        <v>4.4000000000000004</v>
      </c>
      <c r="X49" s="3">
        <f t="shared" si="5"/>
        <v>0</v>
      </c>
      <c r="Y49" s="23">
        <f>VLOOKUP(A49,[1]TDSheet!$A:$Y,25,0)</f>
        <v>0</v>
      </c>
      <c r="Z49" s="26">
        <v>0</v>
      </c>
      <c r="AA49" s="3">
        <f t="shared" si="6"/>
        <v>0</v>
      </c>
    </row>
    <row r="50" spans="1:27" ht="11.1" customHeight="1" outlineLevel="2" x14ac:dyDescent="0.2">
      <c r="A50" s="24" t="s">
        <v>10</v>
      </c>
      <c r="B50" s="7" t="s">
        <v>9</v>
      </c>
      <c r="C50" s="7"/>
      <c r="D50" s="8">
        <v>-3</v>
      </c>
      <c r="E50" s="8"/>
      <c r="F50" s="8">
        <v>38</v>
      </c>
      <c r="G50" s="25">
        <v>-50</v>
      </c>
      <c r="H50" s="23">
        <f>VLOOKUP(A50,[1]TDSheet!$A:$H,8,0)</f>
        <v>0</v>
      </c>
      <c r="K50" s="29"/>
      <c r="M50" s="3">
        <f t="shared" si="2"/>
        <v>7.6</v>
      </c>
      <c r="N50" s="19"/>
      <c r="O50" s="19">
        <f t="shared" si="7"/>
        <v>0</v>
      </c>
      <c r="P50" s="19"/>
      <c r="R50" s="3">
        <f t="shared" si="3"/>
        <v>-6.5789473684210531</v>
      </c>
      <c r="S50" s="3">
        <f t="shared" si="4"/>
        <v>-6.5789473684210531</v>
      </c>
      <c r="T50" s="3">
        <f>VLOOKUP(A50,[1]TDSheet!$A:$U,21,0)</f>
        <v>1</v>
      </c>
      <c r="U50" s="3">
        <f>VLOOKUP(A50,[1]TDSheet!$A:$V,22,0)</f>
        <v>0</v>
      </c>
      <c r="V50" s="3">
        <f>VLOOKUP(A50,[1]TDSheet!$A:$M,13,0)</f>
        <v>2.6</v>
      </c>
      <c r="X50" s="3">
        <f t="shared" si="5"/>
        <v>0</v>
      </c>
      <c r="Y50" s="23">
        <f>VLOOKUP(A50,[1]TDSheet!$A:$Y,25,0)</f>
        <v>0</v>
      </c>
      <c r="Z50" s="26">
        <v>0</v>
      </c>
      <c r="AA50" s="3">
        <f t="shared" si="6"/>
        <v>0</v>
      </c>
    </row>
    <row r="53" spans="1:27" ht="11.45" customHeight="1" x14ac:dyDescent="0.2">
      <c r="N53" s="28"/>
      <c r="O53" s="31"/>
      <c r="P53" s="33" t="s">
        <v>75</v>
      </c>
      <c r="Q53" s="34"/>
      <c r="R53" s="34"/>
    </row>
  </sheetData>
  <autoFilter ref="A3:AA50" xr:uid="{00000000-0009-0000-0000-000000000000}"/>
  <mergeCells count="1">
    <mergeCell ref="P53:R53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2023-10-27T10:45:21Z</dcterms:modified>
</cp:coreProperties>
</file>