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45228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ЛП, ООО, Крым Респ, Симферополь г, Данилова ул, д. 43В, лит В, офис 4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inlineStr">
        <is>
          <t>295021Российская Федерация, Крым Респ, Симферополь г, Данилова ул, д. 43В, лит В, офис 4</t>
        </is>
      </c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4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5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5" t="n"/>
      <c r="Z20" s="195" t="n"/>
    </row>
    <row r="21" ht="14.25" customHeight="1">
      <c r="A21" s="184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4" t="n"/>
      <c r="Z21" s="184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6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1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4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5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5" t="n"/>
      <c r="Z26" s="195" t="n"/>
    </row>
    <row r="27" ht="14.25" customHeight="1">
      <c r="A27" s="184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4" t="n"/>
      <c r="Z27" s="18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6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6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6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108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6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1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5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5" t="n"/>
      <c r="Z34" s="195" t="n"/>
    </row>
    <row r="35" ht="14.25" customHeight="1">
      <c r="A35" s="184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4" t="n"/>
      <c r="Z35" s="18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6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6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6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6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0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1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5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5" t="n"/>
      <c r="Z42" s="195" t="n"/>
    </row>
    <row r="43" ht="14.25" customHeight="1">
      <c r="A43" s="184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4" t="n"/>
      <c r="Z43" s="18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6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17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6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17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1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5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5" t="n"/>
      <c r="Z48" s="195" t="n"/>
    </row>
    <row r="49" ht="14.25" customHeight="1">
      <c r="A49" s="184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4" t="n"/>
      <c r="Z49" s="184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6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6" t="n">
        <v>4607111037183</v>
      </c>
      <c r="E51" s="336" t="n"/>
      <c r="F51" s="368" t="n">
        <v>0.9</v>
      </c>
      <c r="G51" s="38" t="n">
        <v>8</v>
      </c>
      <c r="H51" s="368" t="n">
        <v>7.2</v>
      </c>
      <c r="I51" s="368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0,9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6" t="n">
        <v>4607111037091</v>
      </c>
      <c r="E52" s="336" t="n"/>
      <c r="F52" s="368" t="n">
        <v>0.43</v>
      </c>
      <c r="G52" s="38" t="n">
        <v>16</v>
      </c>
      <c r="H52" s="368" t="n">
        <v>6.88</v>
      </c>
      <c r="I52" s="368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#МЕГАМАСЛИЩЕ со сливочным маслом» 0,43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6" t="n">
        <v>4607111036902</v>
      </c>
      <c r="E53" s="336" t="n"/>
      <c r="F53" s="368" t="n">
        <v>0.9</v>
      </c>
      <c r="G53" s="38" t="n">
        <v>8</v>
      </c>
      <c r="H53" s="368" t="n">
        <v>7.2</v>
      </c>
      <c r="I53" s="368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0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31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6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6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6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3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0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1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5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5" t="n"/>
      <c r="Z59" s="195" t="n"/>
    </row>
    <row r="60" ht="14.25" customHeight="1">
      <c r="A60" s="184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4" t="n"/>
      <c r="Z60" s="184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6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6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200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1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5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5" t="n"/>
      <c r="Z65" s="195" t="n"/>
    </row>
    <row r="66" ht="14.25" customHeight="1">
      <c r="A66" s="184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4" t="n"/>
      <c r="Z66" s="184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6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1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5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5" t="n"/>
      <c r="Z70" s="195" t="n"/>
    </row>
    <row r="71" ht="14.25" customHeight="1">
      <c r="A71" s="184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4" t="n"/>
      <c r="Z71" s="184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6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6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1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5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5" t="n"/>
      <c r="Z76" s="195" t="n"/>
    </row>
    <row r="77" ht="14.25" customHeight="1">
      <c r="A77" s="184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4" t="n"/>
      <c r="Z77" s="184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6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6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6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29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6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38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6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6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6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25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1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164" t="n"/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195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95" t="n"/>
      <c r="Z87" s="195" t="n"/>
    </row>
    <row r="88" ht="14.25" customHeight="1">
      <c r="A88" s="184" t="inlineStr">
        <is>
          <t>Чебуреки</t>
        </is>
      </c>
      <c r="B88" s="164" t="n"/>
      <c r="C88" s="164" t="n"/>
      <c r="D88" s="164" t="n"/>
      <c r="E88" s="164" t="n"/>
      <c r="F88" s="164" t="n"/>
      <c r="G88" s="164" t="n"/>
      <c r="H88" s="164" t="n"/>
      <c r="I88" s="164" t="n"/>
      <c r="J88" s="164" t="n"/>
      <c r="K88" s="164" t="n"/>
      <c r="L88" s="164" t="n"/>
      <c r="M88" s="164" t="n"/>
      <c r="N88" s="164" t="n"/>
      <c r="O88" s="164" t="n"/>
      <c r="P88" s="164" t="n"/>
      <c r="Q88" s="164" t="n"/>
      <c r="R88" s="164" t="n"/>
      <c r="S88" s="164" t="n"/>
      <c r="T88" s="164" t="n"/>
      <c r="U88" s="164" t="n"/>
      <c r="V88" s="164" t="n"/>
      <c r="W88" s="164" t="n"/>
      <c r="X88" s="164" t="n"/>
      <c r="Y88" s="184" t="n"/>
      <c r="Z88" s="184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6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6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6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6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27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1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164" t="n"/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195" t="inlineStr">
        <is>
          <t>Бульмени ГШ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95" t="n"/>
      <c r="Z94" s="195" t="n"/>
    </row>
    <row r="95" ht="14.25" customHeight="1">
      <c r="A95" s="184" t="inlineStr">
        <is>
          <t>Пельмени</t>
        </is>
      </c>
      <c r="B95" s="164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84" t="n"/>
      <c r="Z95" s="184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6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4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6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44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6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7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6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38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1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164" t="n"/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195" t="inlineStr">
        <is>
          <t>Чебупицца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95" t="n"/>
      <c r="Z102" s="195" t="n"/>
    </row>
    <row r="103" ht="14.25" customHeight="1">
      <c r="A103" s="184" t="inlineStr">
        <is>
          <t>Снеки</t>
        </is>
      </c>
      <c r="B103" s="164" t="n"/>
      <c r="C103" s="164" t="n"/>
      <c r="D103" s="164" t="n"/>
      <c r="E103" s="164" t="n"/>
      <c r="F103" s="164" t="n"/>
      <c r="G103" s="164" t="n"/>
      <c r="H103" s="164" t="n"/>
      <c r="I103" s="164" t="n"/>
      <c r="J103" s="164" t="n"/>
      <c r="K103" s="164" t="n"/>
      <c r="L103" s="164" t="n"/>
      <c r="M103" s="164" t="n"/>
      <c r="N103" s="164" t="n"/>
      <c r="O103" s="164" t="n"/>
      <c r="P103" s="164" t="n"/>
      <c r="Q103" s="164" t="n"/>
      <c r="R103" s="164" t="n"/>
      <c r="S103" s="164" t="n"/>
      <c r="T103" s="164" t="n"/>
      <c r="U103" s="164" t="n"/>
      <c r="V103" s="164" t="n"/>
      <c r="W103" s="164" t="n"/>
      <c r="X103" s="164" t="n"/>
      <c r="Y103" s="184" t="n"/>
      <c r="Z103" s="184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6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0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6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0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1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164" t="n"/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195" t="inlineStr">
        <is>
          <t>Хотстеры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95" t="n"/>
      <c r="Z108" s="195" t="n"/>
    </row>
    <row r="109" ht="14.25" customHeight="1">
      <c r="A109" s="184" t="inlineStr">
        <is>
          <t>Снеки</t>
        </is>
      </c>
      <c r="B109" s="164" t="n"/>
      <c r="C109" s="164" t="n"/>
      <c r="D109" s="164" t="n"/>
      <c r="E109" s="164" t="n"/>
      <c r="F109" s="164" t="n"/>
      <c r="G109" s="164" t="n"/>
      <c r="H109" s="164" t="n"/>
      <c r="I109" s="164" t="n"/>
      <c r="J109" s="164" t="n"/>
      <c r="K109" s="164" t="n"/>
      <c r="L109" s="164" t="n"/>
      <c r="M109" s="164" t="n"/>
      <c r="N109" s="164" t="n"/>
      <c r="O109" s="164" t="n"/>
      <c r="P109" s="164" t="n"/>
      <c r="Q109" s="164" t="n"/>
      <c r="R109" s="164" t="n"/>
      <c r="S109" s="164" t="n"/>
      <c r="T109" s="164" t="n"/>
      <c r="U109" s="164" t="n"/>
      <c r="V109" s="164" t="n"/>
      <c r="W109" s="164" t="n"/>
      <c r="X109" s="164" t="n"/>
      <c r="Y109" s="184" t="n"/>
      <c r="Z109" s="184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6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0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1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164" t="n"/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195" t="inlineStr">
        <is>
          <t>Круггетсы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95" t="n"/>
      <c r="Z113" s="195" t="n"/>
    </row>
    <row r="114" ht="14.25" customHeight="1">
      <c r="A114" s="184" t="inlineStr">
        <is>
          <t>Снеки</t>
        </is>
      </c>
      <c r="B114" s="164" t="n"/>
      <c r="C114" s="164" t="n"/>
      <c r="D114" s="164" t="n"/>
      <c r="E114" s="164" t="n"/>
      <c r="F114" s="164" t="n"/>
      <c r="G114" s="164" t="n"/>
      <c r="H114" s="164" t="n"/>
      <c r="I114" s="164" t="n"/>
      <c r="J114" s="164" t="n"/>
      <c r="K114" s="164" t="n"/>
      <c r="L114" s="164" t="n"/>
      <c r="M114" s="164" t="n"/>
      <c r="N114" s="164" t="n"/>
      <c r="O114" s="164" t="n"/>
      <c r="P114" s="164" t="n"/>
      <c r="Q114" s="164" t="n"/>
      <c r="R114" s="164" t="n"/>
      <c r="S114" s="164" t="n"/>
      <c r="T114" s="164" t="n"/>
      <c r="U114" s="164" t="n"/>
      <c r="V114" s="164" t="n"/>
      <c r="W114" s="164" t="n"/>
      <c r="X114" s="164" t="n"/>
      <c r="Y114" s="184" t="n"/>
      <c r="Z114" s="184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6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6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6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6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0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1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164" t="n"/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195" t="inlineStr">
        <is>
          <t>Пекерсы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95" t="n"/>
      <c r="Z121" s="195" t="n"/>
    </row>
    <row r="122" ht="14.25" customHeight="1">
      <c r="A122" s="184" t="inlineStr">
        <is>
          <t>Снеки</t>
        </is>
      </c>
      <c r="B122" s="164" t="n"/>
      <c r="C122" s="164" t="n"/>
      <c r="D122" s="164" t="n"/>
      <c r="E122" s="164" t="n"/>
      <c r="F122" s="164" t="n"/>
      <c r="G122" s="164" t="n"/>
      <c r="H122" s="164" t="n"/>
      <c r="I122" s="164" t="n"/>
      <c r="J122" s="164" t="n"/>
      <c r="K122" s="164" t="n"/>
      <c r="L122" s="164" t="n"/>
      <c r="M122" s="164" t="n"/>
      <c r="N122" s="164" t="n"/>
      <c r="O122" s="164" t="n"/>
      <c r="P122" s="164" t="n"/>
      <c r="Q122" s="164" t="n"/>
      <c r="R122" s="164" t="n"/>
      <c r="S122" s="164" t="n"/>
      <c r="T122" s="164" t="n"/>
      <c r="U122" s="164" t="n"/>
      <c r="V122" s="164" t="n"/>
      <c r="W122" s="164" t="n"/>
      <c r="X122" s="164" t="n"/>
      <c r="Y122" s="184" t="n"/>
      <c r="Z122" s="184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6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1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164" t="n"/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195" t="inlineStr">
        <is>
          <t>Супермени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95" t="n"/>
      <c r="Z126" s="195" t="n"/>
    </row>
    <row r="127" ht="14.25" customHeight="1">
      <c r="A127" s="184" t="inlineStr">
        <is>
          <t>Пельмени ПГП</t>
        </is>
      </c>
      <c r="B127" s="164" t="n"/>
      <c r="C127" s="164" t="n"/>
      <c r="D127" s="164" t="n"/>
      <c r="E127" s="164" t="n"/>
      <c r="F127" s="164" t="n"/>
      <c r="G127" s="164" t="n"/>
      <c r="H127" s="164" t="n"/>
      <c r="I127" s="164" t="n"/>
      <c r="J127" s="164" t="n"/>
      <c r="K127" s="164" t="n"/>
      <c r="L127" s="164" t="n"/>
      <c r="M127" s="164" t="n"/>
      <c r="N127" s="164" t="n"/>
      <c r="O127" s="164" t="n"/>
      <c r="P127" s="164" t="n"/>
      <c r="Q127" s="164" t="n"/>
      <c r="R127" s="164" t="n"/>
      <c r="S127" s="164" t="n"/>
      <c r="T127" s="164" t="n"/>
      <c r="U127" s="164" t="n"/>
      <c r="V127" s="164" t="n"/>
      <c r="W127" s="164" t="n"/>
      <c r="X127" s="164" t="n"/>
      <c r="Y127" s="184" t="n"/>
      <c r="Z127" s="184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6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6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1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164" t="n"/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195" t="inlineStr">
        <is>
          <t>Чебуманы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95" t="n"/>
      <c r="Z132" s="195" t="n"/>
    </row>
    <row r="133" ht="14.25" customHeight="1">
      <c r="A133" s="184" t="inlineStr">
        <is>
          <t>Снеки</t>
        </is>
      </c>
      <c r="B133" s="164" t="n"/>
      <c r="C133" s="164" t="n"/>
      <c r="D133" s="164" t="n"/>
      <c r="E133" s="164" t="n"/>
      <c r="F133" s="164" t="n"/>
      <c r="G133" s="164" t="n"/>
      <c r="H133" s="164" t="n"/>
      <c r="I133" s="164" t="n"/>
      <c r="J133" s="164" t="n"/>
      <c r="K133" s="164" t="n"/>
      <c r="L133" s="164" t="n"/>
      <c r="M133" s="164" t="n"/>
      <c r="N133" s="164" t="n"/>
      <c r="O133" s="164" t="n"/>
      <c r="P133" s="164" t="n"/>
      <c r="Q133" s="164" t="n"/>
      <c r="R133" s="164" t="n"/>
      <c r="S133" s="164" t="n"/>
      <c r="T133" s="164" t="n"/>
      <c r="U133" s="164" t="n"/>
      <c r="V133" s="164" t="n"/>
      <c r="W133" s="164" t="n"/>
      <c r="X133" s="164" t="n"/>
      <c r="Y133" s="184" t="n"/>
      <c r="Z133" s="184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6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1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194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5" t="inlineStr">
        <is>
          <t>No Name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5" t="n"/>
      <c r="Z138" s="195" t="n"/>
    </row>
    <row r="139" ht="14.25" customHeight="1">
      <c r="A139" s="184" t="inlineStr">
        <is>
          <t>Крылья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4" t="n"/>
      <c r="Z139" s="184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6" t="n">
        <v>4607111037930</v>
      </c>
      <c r="E140" s="336" t="n"/>
      <c r="F140" s="368" t="n">
        <v>1.8</v>
      </c>
      <c r="G140" s="38" t="n">
        <v>1</v>
      </c>
      <c r="H140" s="368" t="n">
        <v>1.8</v>
      </c>
      <c r="I140" s="368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Name/No Name ПГП/Крылья/P003432/","Крылья «Хрустящие крылышки» Весовой ТМ «No Name»")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1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4.25" customHeight="1">
      <c r="A143" s="184" t="inlineStr">
        <is>
          <t>Снеки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84" t="n"/>
      <c r="Z143" s="184" t="n"/>
    </row>
    <row r="144" ht="27" customHeight="1">
      <c r="A144" s="64" t="inlineStr">
        <is>
          <t>SU002889</t>
        </is>
      </c>
      <c r="B144" s="64" t="inlineStr">
        <is>
          <t>P003310</t>
        </is>
      </c>
      <c r="C144" s="37" t="n">
        <v>4301135177</v>
      </c>
      <c r="D144" s="176" t="n">
        <v>4607111037862</v>
      </c>
      <c r="E144" s="336" t="n"/>
      <c r="F144" s="368" t="n">
        <v>1.8</v>
      </c>
      <c r="G144" s="38" t="n">
        <v>1</v>
      </c>
      <c r="H144" s="368" t="n">
        <v>1.8</v>
      </c>
      <c r="I144" s="368" t="n">
        <v>1.912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8" t="n">
        <v>180</v>
      </c>
      <c r="N144" s="425">
        <f>HYPERLINK("https://abi.ru/products/Замороженные/No Name/No Name ПГП/Снеки/P003310/","Мини-сосиски в тесте Фрайпики No name Весовые No name 1,8 кг")</f>
        <v/>
      </c>
      <c r="O144" s="370" t="n"/>
      <c r="P144" s="370" t="n"/>
      <c r="Q144" s="370" t="n"/>
      <c r="R144" s="336" t="n"/>
      <c r="S144" s="40" t="inlineStr"/>
      <c r="T144" s="40" t="inlineStr"/>
      <c r="U144" s="41" t="inlineStr">
        <is>
          <t>кор</t>
        </is>
      </c>
      <c r="V144" s="371" t="n">
        <v>83</v>
      </c>
      <c r="W144" s="372">
        <f>IFERROR(IF(V144="","",V144),"")</f>
        <v/>
      </c>
      <c r="X144" s="42">
        <f>IFERROR(IF(V144="","",V144*0.00502),"")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>
      <c r="A145" s="171" t="n"/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  <c r="K145" s="164" t="n"/>
      <c r="L145" s="164" t="n"/>
      <c r="M145" s="373" t="n"/>
      <c r="N145" s="374" t="inlineStr">
        <is>
          <t>Итого</t>
        </is>
      </c>
      <c r="O145" s="344" t="n"/>
      <c r="P145" s="344" t="n"/>
      <c r="Q145" s="344" t="n"/>
      <c r="R145" s="344" t="n"/>
      <c r="S145" s="344" t="n"/>
      <c r="T145" s="345" t="n"/>
      <c r="U145" s="43" t="inlineStr">
        <is>
          <t>кор</t>
        </is>
      </c>
      <c r="V145" s="375">
        <f>IFERROR(SUM(V144:V144),"0")</f>
        <v/>
      </c>
      <c r="W145" s="375">
        <f>IFERROR(SUM(W144:W144),"0")</f>
        <v/>
      </c>
      <c r="X145" s="375">
        <f>IFERROR(IF(X144="",0,X144),"0")</f>
        <v/>
      </c>
      <c r="Y145" s="376" t="n"/>
      <c r="Z145" s="376" t="n"/>
    </row>
    <row r="146">
      <c r="A146" s="164" t="n"/>
      <c r="B146" s="164" t="n"/>
      <c r="C146" s="164" t="n"/>
      <c r="D146" s="164" t="n"/>
      <c r="E146" s="164" t="n"/>
      <c r="F146" s="164" t="n"/>
      <c r="G146" s="164" t="n"/>
      <c r="H146" s="164" t="n"/>
      <c r="I146" s="164" t="n"/>
      <c r="J146" s="164" t="n"/>
      <c r="K146" s="164" t="n"/>
      <c r="L146" s="164" t="n"/>
      <c r="M146" s="373" t="n"/>
      <c r="N146" s="374" t="inlineStr">
        <is>
          <t>Итого</t>
        </is>
      </c>
      <c r="O146" s="344" t="n"/>
      <c r="P146" s="344" t="n"/>
      <c r="Q146" s="344" t="n"/>
      <c r="R146" s="344" t="n"/>
      <c r="S146" s="344" t="n"/>
      <c r="T146" s="345" t="n"/>
      <c r="U146" s="43" t="inlineStr">
        <is>
          <t>кг</t>
        </is>
      </c>
      <c r="V146" s="375">
        <f>IFERROR(SUMPRODUCT(V144:V144*H144:H144),"0")</f>
        <v/>
      </c>
      <c r="W146" s="375">
        <f>IFERROR(SUMPRODUCT(W144:W144*H144:H144),"0")</f>
        <v/>
      </c>
      <c r="X146" s="43" t="n"/>
      <c r="Y146" s="376" t="n"/>
      <c r="Z146" s="376" t="n"/>
    </row>
    <row r="147" ht="16.5" customHeight="1">
      <c r="A147" s="195" t="inlineStr">
        <is>
          <t>Стародворье ПГП</t>
        </is>
      </c>
      <c r="B147" s="164" t="n"/>
      <c r="C147" s="164" t="n"/>
      <c r="D147" s="164" t="n"/>
      <c r="E147" s="164" t="n"/>
      <c r="F147" s="164" t="n"/>
      <c r="G147" s="164" t="n"/>
      <c r="H147" s="164" t="n"/>
      <c r="I147" s="164" t="n"/>
      <c r="J147" s="164" t="n"/>
      <c r="K147" s="164" t="n"/>
      <c r="L147" s="164" t="n"/>
      <c r="M147" s="164" t="n"/>
      <c r="N147" s="164" t="n"/>
      <c r="O147" s="164" t="n"/>
      <c r="P147" s="164" t="n"/>
      <c r="Q147" s="164" t="n"/>
      <c r="R147" s="164" t="n"/>
      <c r="S147" s="164" t="n"/>
      <c r="T147" s="164" t="n"/>
      <c r="U147" s="164" t="n"/>
      <c r="V147" s="164" t="n"/>
      <c r="W147" s="164" t="n"/>
      <c r="X147" s="164" t="n"/>
      <c r="Y147" s="195" t="n"/>
      <c r="Z147" s="195" t="n"/>
    </row>
    <row r="148" ht="14.25" customHeight="1">
      <c r="A148" s="184" t="inlineStr">
        <is>
          <t>Пельмени ПГП</t>
        </is>
      </c>
      <c r="B148" s="164" t="n"/>
      <c r="C148" s="164" t="n"/>
      <c r="D148" s="164" t="n"/>
      <c r="E148" s="164" t="n"/>
      <c r="F148" s="164" t="n"/>
      <c r="G148" s="164" t="n"/>
      <c r="H148" s="164" t="n"/>
      <c r="I148" s="164" t="n"/>
      <c r="J148" s="164" t="n"/>
      <c r="K148" s="164" t="n"/>
      <c r="L148" s="164" t="n"/>
      <c r="M148" s="164" t="n"/>
      <c r="N148" s="164" t="n"/>
      <c r="O148" s="164" t="n"/>
      <c r="P148" s="164" t="n"/>
      <c r="Q148" s="164" t="n"/>
      <c r="R148" s="164" t="n"/>
      <c r="S148" s="164" t="n"/>
      <c r="T148" s="164" t="n"/>
      <c r="U148" s="164" t="n"/>
      <c r="V148" s="164" t="n"/>
      <c r="W148" s="164" t="n"/>
      <c r="X148" s="164" t="n"/>
      <c r="Y148" s="184" t="n"/>
      <c r="Z148" s="184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176" t="n">
        <v>4607111037701</v>
      </c>
      <c r="E149" s="336" t="n"/>
      <c r="F149" s="368" t="n">
        <v>5</v>
      </c>
      <c r="G149" s="38" t="n">
        <v>1</v>
      </c>
      <c r="H149" s="368" t="n">
        <v>5</v>
      </c>
      <c r="I149" s="368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8" t="n">
        <v>180</v>
      </c>
      <c r="N149" s="426">
        <f>HYPERLINK("https://abi.ru/products/Замороженные/No Name/Стародворье ПГП/Пельмени ПГП/P003301/","Пельмени «Быстромени» Весовой ТМ «No Name» 5")</f>
        <v/>
      </c>
      <c r="O149" s="370" t="n"/>
      <c r="P149" s="370" t="n"/>
      <c r="Q149" s="370" t="n"/>
      <c r="R149" s="336" t="n"/>
      <c r="S149" s="40" t="inlineStr"/>
      <c r="T149" s="40" t="inlineStr"/>
      <c r="U149" s="41" t="inlineStr">
        <is>
          <t>кор</t>
        </is>
      </c>
      <c r="V149" s="371" t="n">
        <v>0</v>
      </c>
      <c r="W149" s="372">
        <f>IFERROR(IF(V149="","",V149),"")</f>
        <v/>
      </c>
      <c r="X149" s="42">
        <f>IFERROR(IF(V149="","",V149*0.00866),"")</f>
        <v/>
      </c>
      <c r="Y149" s="69" t="inlineStr"/>
      <c r="Z149" s="70" t="inlineStr"/>
      <c r="AD149" s="74" t="n"/>
      <c r="BA149" s="126" t="inlineStr">
        <is>
          <t>ПГП</t>
        </is>
      </c>
    </row>
    <row r="150">
      <c r="A150" s="171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кор</t>
        </is>
      </c>
      <c r="V150" s="375">
        <f>IFERROR(SUM(V149:V149),"0")</f>
        <v/>
      </c>
      <c r="W150" s="375">
        <f>IFERROR(SUM(W149:W149),"0")</f>
        <v/>
      </c>
      <c r="X150" s="375">
        <f>IFERROR(IF(X149="",0,X149),"0")</f>
        <v/>
      </c>
      <c r="Y150" s="376" t="n"/>
      <c r="Z150" s="376" t="n"/>
    </row>
    <row r="151">
      <c r="A151" s="164" t="n"/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373" t="n"/>
      <c r="N151" s="374" t="inlineStr">
        <is>
          <t>Итого</t>
        </is>
      </c>
      <c r="O151" s="344" t="n"/>
      <c r="P151" s="344" t="n"/>
      <c r="Q151" s="344" t="n"/>
      <c r="R151" s="344" t="n"/>
      <c r="S151" s="344" t="n"/>
      <c r="T151" s="345" t="n"/>
      <c r="U151" s="43" t="inlineStr">
        <is>
          <t>кг</t>
        </is>
      </c>
      <c r="V151" s="375">
        <f>IFERROR(SUMPRODUCT(V149:V149*H149:H149),"0")</f>
        <v/>
      </c>
      <c r="W151" s="375">
        <f>IFERROR(SUMPRODUCT(W149:W149*H149:H149),"0")</f>
        <v/>
      </c>
      <c r="X151" s="43" t="n"/>
      <c r="Y151" s="376" t="n"/>
      <c r="Z151" s="376" t="n"/>
    </row>
    <row r="152" ht="16.5" customHeight="1">
      <c r="A152" s="195" t="inlineStr">
        <is>
          <t>No Name ЗПФ</t>
        </is>
      </c>
      <c r="B152" s="164" t="n"/>
      <c r="C152" s="164" t="n"/>
      <c r="D152" s="164" t="n"/>
      <c r="E152" s="164" t="n"/>
      <c r="F152" s="164" t="n"/>
      <c r="G152" s="164" t="n"/>
      <c r="H152" s="164" t="n"/>
      <c r="I152" s="164" t="n"/>
      <c r="J152" s="164" t="n"/>
      <c r="K152" s="164" t="n"/>
      <c r="L152" s="164" t="n"/>
      <c r="M152" s="164" t="n"/>
      <c r="N152" s="164" t="n"/>
      <c r="O152" s="164" t="n"/>
      <c r="P152" s="164" t="n"/>
      <c r="Q152" s="164" t="n"/>
      <c r="R152" s="164" t="n"/>
      <c r="S152" s="164" t="n"/>
      <c r="T152" s="164" t="n"/>
      <c r="U152" s="164" t="n"/>
      <c r="V152" s="164" t="n"/>
      <c r="W152" s="164" t="n"/>
      <c r="X152" s="164" t="n"/>
      <c r="Y152" s="195" t="n"/>
      <c r="Z152" s="195" t="n"/>
    </row>
    <row r="153" ht="14.25" customHeight="1">
      <c r="A153" s="184" t="inlineStr">
        <is>
          <t>Пельмени</t>
        </is>
      </c>
      <c r="B153" s="164" t="n"/>
      <c r="C153" s="164" t="n"/>
      <c r="D153" s="164" t="n"/>
      <c r="E153" s="164" t="n"/>
      <c r="F153" s="164" t="n"/>
      <c r="G153" s="164" t="n"/>
      <c r="H153" s="164" t="n"/>
      <c r="I153" s="164" t="n"/>
      <c r="J153" s="164" t="n"/>
      <c r="K153" s="164" t="n"/>
      <c r="L153" s="164" t="n"/>
      <c r="M153" s="164" t="n"/>
      <c r="N153" s="164" t="n"/>
      <c r="O153" s="164" t="n"/>
      <c r="P153" s="164" t="n"/>
      <c r="Q153" s="164" t="n"/>
      <c r="R153" s="164" t="n"/>
      <c r="S153" s="164" t="n"/>
      <c r="T153" s="164" t="n"/>
      <c r="U153" s="164" t="n"/>
      <c r="V153" s="164" t="n"/>
      <c r="W153" s="164" t="n"/>
      <c r="X153" s="164" t="n"/>
      <c r="Y153" s="184" t="n"/>
      <c r="Z153" s="184" t="n"/>
    </row>
    <row r="154" ht="16.5" customHeight="1">
      <c r="A154" s="64" t="inlineStr">
        <is>
          <t>SU002396</t>
        </is>
      </c>
      <c r="B154" s="64" t="inlineStr">
        <is>
          <t>P002689</t>
        </is>
      </c>
      <c r="C154" s="37" t="n">
        <v>4301070871</v>
      </c>
      <c r="D154" s="176" t="n">
        <v>4607111036384</v>
      </c>
      <c r="E154" s="336" t="n"/>
      <c r="F154" s="368" t="n">
        <v>1</v>
      </c>
      <c r="G154" s="38" t="n">
        <v>5</v>
      </c>
      <c r="H154" s="368" t="n">
        <v>5</v>
      </c>
      <c r="I154" s="368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7">
        <f>HYPERLINK("https://abi.ru/products/Замороженные/No Name/No Name ЗПФ/Пельмени/P002689/","Пельмени Зареченские No name Весовые Сфера No name 5 кг")</f>
        <v/>
      </c>
      <c r="O154" s="370" t="n"/>
      <c r="P154" s="370" t="n"/>
      <c r="Q154" s="370" t="n"/>
      <c r="R154" s="336" t="n"/>
      <c r="S154" s="40" t="inlineStr"/>
      <c r="T154" s="40" t="inlineStr"/>
      <c r="U154" s="41" t="inlineStr">
        <is>
          <t>кор</t>
        </is>
      </c>
      <c r="V154" s="371" t="n">
        <v>0</v>
      </c>
      <c r="W154" s="372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SU002314</t>
        </is>
      </c>
      <c r="B155" s="64" t="inlineStr">
        <is>
          <t>P002579</t>
        </is>
      </c>
      <c r="C155" s="37" t="n">
        <v>4301070858</v>
      </c>
      <c r="D155" s="176" t="n">
        <v>4607111036193</v>
      </c>
      <c r="E155" s="336" t="n"/>
      <c r="F155" s="368" t="n">
        <v>1</v>
      </c>
      <c r="G155" s="38" t="n">
        <v>5</v>
      </c>
      <c r="H155" s="368" t="n">
        <v>5</v>
      </c>
      <c r="I155" s="368" t="n">
        <v>5.275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8">
        <f>HYPERLINK("https://abi.ru/products/Замороженные/No Name/No Name ЗПФ/Пельмени/P002579/","Пельмени Классические No name Весовые Хинкали No name 5 кг")</f>
        <v/>
      </c>
      <c r="O155" s="370" t="n"/>
      <c r="P155" s="370" t="n"/>
      <c r="Q155" s="370" t="n"/>
      <c r="R155" s="336" t="n"/>
      <c r="S155" s="40" t="inlineStr"/>
      <c r="T155" s="40" t="inlineStr"/>
      <c r="U155" s="41" t="inlineStr">
        <is>
          <t>кор</t>
        </is>
      </c>
      <c r="V155" s="371" t="n">
        <v>0</v>
      </c>
      <c r="W155" s="372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SU000197</t>
        </is>
      </c>
      <c r="B156" s="64" t="inlineStr">
        <is>
          <t>P002413</t>
        </is>
      </c>
      <c r="C156" s="37" t="n">
        <v>4301070827</v>
      </c>
      <c r="D156" s="176" t="n">
        <v>4607111036216</v>
      </c>
      <c r="E156" s="336" t="n"/>
      <c r="F156" s="368" t="n">
        <v>1</v>
      </c>
      <c r="G156" s="38" t="n">
        <v>5</v>
      </c>
      <c r="H156" s="368" t="n">
        <v>5</v>
      </c>
      <c r="I156" s="368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29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6" s="370" t="n"/>
      <c r="P156" s="370" t="n"/>
      <c r="Q156" s="370" t="n"/>
      <c r="R156" s="336" t="n"/>
      <c r="S156" s="40" t="inlineStr"/>
      <c r="T156" s="40" t="inlineStr"/>
      <c r="U156" s="41" t="inlineStr">
        <is>
          <t>кор</t>
        </is>
      </c>
      <c r="V156" s="371" t="n">
        <v>110</v>
      </c>
      <c r="W156" s="372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SU002335</t>
        </is>
      </c>
      <c r="B157" s="64" t="inlineStr">
        <is>
          <t>P002980</t>
        </is>
      </c>
      <c r="C157" s="37" t="n">
        <v>4301070911</v>
      </c>
      <c r="D157" s="176" t="n">
        <v>4607111036278</v>
      </c>
      <c r="E157" s="336" t="n"/>
      <c r="F157" s="368" t="n">
        <v>1</v>
      </c>
      <c r="G157" s="38" t="n">
        <v>5</v>
      </c>
      <c r="H157" s="368" t="n">
        <v>5</v>
      </c>
      <c r="I157" s="368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8" t="n">
        <v>120</v>
      </c>
      <c r="N157" s="430">
        <f>HYPERLINK("https://abi.ru/products/Замороженные/No Name/No Name ЗПФ/Пельмени/P002980/","Пельмени Умелый повар No name Весовые Равиоли No name 5 кг")</f>
        <v/>
      </c>
      <c r="O157" s="370" t="n"/>
      <c r="P157" s="370" t="n"/>
      <c r="Q157" s="370" t="n"/>
      <c r="R157" s="336" t="n"/>
      <c r="S157" s="40" t="inlineStr"/>
      <c r="T157" s="40" t="inlineStr"/>
      <c r="U157" s="41" t="inlineStr">
        <is>
          <t>кор</t>
        </is>
      </c>
      <c r="V157" s="371" t="n">
        <v>0</v>
      </c>
      <c r="W157" s="372">
        <f>IFERROR(IF(V157="","",V157),"")</f>
        <v/>
      </c>
      <c r="X157" s="42">
        <f>IFERROR(IF(V157="","",V157*0.0155),"")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>
      <c r="A158" s="171" t="n"/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373" t="n"/>
      <c r="N158" s="374" t="inlineStr">
        <is>
          <t>Итого</t>
        </is>
      </c>
      <c r="O158" s="344" t="n"/>
      <c r="P158" s="344" t="n"/>
      <c r="Q158" s="344" t="n"/>
      <c r="R158" s="344" t="n"/>
      <c r="S158" s="344" t="n"/>
      <c r="T158" s="345" t="n"/>
      <c r="U158" s="43" t="inlineStr">
        <is>
          <t>кор</t>
        </is>
      </c>
      <c r="V158" s="375">
        <f>IFERROR(SUM(V154:V157),"0")</f>
        <v/>
      </c>
      <c r="W158" s="375">
        <f>IFERROR(SUM(W154:W157),"0")</f>
        <v/>
      </c>
      <c r="X158" s="375">
        <f>IFERROR(IF(X154="",0,X154),"0")+IFERROR(IF(X155="",0,X155),"0")+IFERROR(IF(X156="",0,X156),"0")+IFERROR(IF(X157="",0,X157),"0")</f>
        <v/>
      </c>
      <c r="Y158" s="376" t="n"/>
      <c r="Z158" s="376" t="n"/>
    </row>
    <row r="159">
      <c r="A159" s="164" t="n"/>
      <c r="B159" s="164" t="n"/>
      <c r="C159" s="164" t="n"/>
      <c r="D159" s="164" t="n"/>
      <c r="E159" s="164" t="n"/>
      <c r="F159" s="164" t="n"/>
      <c r="G159" s="164" t="n"/>
      <c r="H159" s="164" t="n"/>
      <c r="I159" s="164" t="n"/>
      <c r="J159" s="164" t="n"/>
      <c r="K159" s="164" t="n"/>
      <c r="L159" s="164" t="n"/>
      <c r="M159" s="373" t="n"/>
      <c r="N159" s="374" t="inlineStr">
        <is>
          <t>Итого</t>
        </is>
      </c>
      <c r="O159" s="344" t="n"/>
      <c r="P159" s="344" t="n"/>
      <c r="Q159" s="344" t="n"/>
      <c r="R159" s="344" t="n"/>
      <c r="S159" s="344" t="n"/>
      <c r="T159" s="345" t="n"/>
      <c r="U159" s="43" t="inlineStr">
        <is>
          <t>кг</t>
        </is>
      </c>
      <c r="V159" s="375">
        <f>IFERROR(SUMPRODUCT(V154:V157*H154:H157),"0")</f>
        <v/>
      </c>
      <c r="W159" s="375">
        <f>IFERROR(SUMPRODUCT(W154:W157*H154:H157),"0")</f>
        <v/>
      </c>
      <c r="X159" s="43" t="n"/>
      <c r="Y159" s="376" t="n"/>
      <c r="Z159" s="376" t="n"/>
    </row>
    <row r="160" ht="14.25" customHeight="1">
      <c r="A160" s="184" t="inlineStr">
        <is>
          <t>Вареники</t>
        </is>
      </c>
      <c r="B160" s="164" t="n"/>
      <c r="C160" s="164" t="n"/>
      <c r="D160" s="164" t="n"/>
      <c r="E160" s="164" t="n"/>
      <c r="F160" s="164" t="n"/>
      <c r="G160" s="164" t="n"/>
      <c r="H160" s="164" t="n"/>
      <c r="I160" s="164" t="n"/>
      <c r="J160" s="164" t="n"/>
      <c r="K160" s="164" t="n"/>
      <c r="L160" s="164" t="n"/>
      <c r="M160" s="164" t="n"/>
      <c r="N160" s="164" t="n"/>
      <c r="O160" s="164" t="n"/>
      <c r="P160" s="164" t="n"/>
      <c r="Q160" s="164" t="n"/>
      <c r="R160" s="164" t="n"/>
      <c r="S160" s="164" t="n"/>
      <c r="T160" s="164" t="n"/>
      <c r="U160" s="164" t="n"/>
      <c r="V160" s="164" t="n"/>
      <c r="W160" s="164" t="n"/>
      <c r="X160" s="164" t="n"/>
      <c r="Y160" s="184" t="n"/>
      <c r="Z160" s="184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176" t="n">
        <v>4607111036827</v>
      </c>
      <c r="E161" s="336" t="n"/>
      <c r="F161" s="368" t="n">
        <v>1</v>
      </c>
      <c r="G161" s="38" t="n">
        <v>5</v>
      </c>
      <c r="H161" s="368" t="n">
        <v>5</v>
      </c>
      <c r="I161" s="368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31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1" s="370" t="n"/>
      <c r="P161" s="370" t="n"/>
      <c r="Q161" s="370" t="n"/>
      <c r="R161" s="336" t="n"/>
      <c r="S161" s="40" t="inlineStr"/>
      <c r="T161" s="40" t="inlineStr"/>
      <c r="U161" s="41" t="inlineStr">
        <is>
          <t>кор</t>
        </is>
      </c>
      <c r="V161" s="371" t="n">
        <v>0</v>
      </c>
      <c r="W161" s="372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176" t="n">
        <v>4607111036834</v>
      </c>
      <c r="E162" s="336" t="n"/>
      <c r="F162" s="368" t="n">
        <v>1</v>
      </c>
      <c r="G162" s="38" t="n">
        <v>5</v>
      </c>
      <c r="H162" s="368" t="n">
        <v>5</v>
      </c>
      <c r="I162" s="368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2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2" s="370" t="n"/>
      <c r="P162" s="370" t="n"/>
      <c r="Q162" s="370" t="n"/>
      <c r="R162" s="336" t="n"/>
      <c r="S162" s="40" t="inlineStr"/>
      <c r="T162" s="40" t="inlineStr"/>
      <c r="U162" s="41" t="inlineStr">
        <is>
          <t>кор</t>
        </is>
      </c>
      <c r="V162" s="371" t="n">
        <v>0</v>
      </c>
      <c r="W162" s="372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>
      <c r="A163" s="171" t="n"/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373" t="n"/>
      <c r="N163" s="374" t="inlineStr">
        <is>
          <t>Итого</t>
        </is>
      </c>
      <c r="O163" s="344" t="n"/>
      <c r="P163" s="344" t="n"/>
      <c r="Q163" s="344" t="n"/>
      <c r="R163" s="344" t="n"/>
      <c r="S163" s="344" t="n"/>
      <c r="T163" s="345" t="n"/>
      <c r="U163" s="43" t="inlineStr">
        <is>
          <t>кор</t>
        </is>
      </c>
      <c r="V163" s="375">
        <f>IFERROR(SUM(V161:V162),"0")</f>
        <v/>
      </c>
      <c r="W163" s="375">
        <f>IFERROR(SUM(W161:W162),"0")</f>
        <v/>
      </c>
      <c r="X163" s="375">
        <f>IFERROR(IF(X161="",0,X161),"0")+IFERROR(IF(X162="",0,X162),"0")</f>
        <v/>
      </c>
      <c r="Y163" s="376" t="n"/>
      <c r="Z163" s="376" t="n"/>
    </row>
    <row r="164">
      <c r="A164" s="164" t="n"/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373" t="n"/>
      <c r="N164" s="374" t="inlineStr">
        <is>
          <t>Итого</t>
        </is>
      </c>
      <c r="O164" s="344" t="n"/>
      <c r="P164" s="344" t="n"/>
      <c r="Q164" s="344" t="n"/>
      <c r="R164" s="344" t="n"/>
      <c r="S164" s="344" t="n"/>
      <c r="T164" s="345" t="n"/>
      <c r="U164" s="43" t="inlineStr">
        <is>
          <t>кг</t>
        </is>
      </c>
      <c r="V164" s="375">
        <f>IFERROR(SUMPRODUCT(V161:V162*H161:H162),"0")</f>
        <v/>
      </c>
      <c r="W164" s="375">
        <f>IFERROR(SUMPRODUCT(W161:W162*H161:H162),"0")</f>
        <v/>
      </c>
      <c r="X164" s="43" t="n"/>
      <c r="Y164" s="376" t="n"/>
      <c r="Z164" s="376" t="n"/>
    </row>
    <row r="165" ht="27.75" customHeight="1">
      <c r="A165" s="194" t="inlineStr">
        <is>
          <t>Вязанка</t>
        </is>
      </c>
      <c r="B165" s="367" t="n"/>
      <c r="C165" s="367" t="n"/>
      <c r="D165" s="367" t="n"/>
      <c r="E165" s="367" t="n"/>
      <c r="F165" s="367" t="n"/>
      <c r="G165" s="367" t="n"/>
      <c r="H165" s="367" t="n"/>
      <c r="I165" s="367" t="n"/>
      <c r="J165" s="367" t="n"/>
      <c r="K165" s="367" t="n"/>
      <c r="L165" s="367" t="n"/>
      <c r="M165" s="367" t="n"/>
      <c r="N165" s="367" t="n"/>
      <c r="O165" s="367" t="n"/>
      <c r="P165" s="367" t="n"/>
      <c r="Q165" s="367" t="n"/>
      <c r="R165" s="367" t="n"/>
      <c r="S165" s="367" t="n"/>
      <c r="T165" s="367" t="n"/>
      <c r="U165" s="367" t="n"/>
      <c r="V165" s="367" t="n"/>
      <c r="W165" s="367" t="n"/>
      <c r="X165" s="367" t="n"/>
      <c r="Y165" s="55" t="n"/>
      <c r="Z165" s="55" t="n"/>
    </row>
    <row r="166" ht="16.5" customHeight="1">
      <c r="A166" s="195" t="inlineStr">
        <is>
          <t>Няняггетсы Сливушки</t>
        </is>
      </c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164" t="n"/>
      <c r="N166" s="164" t="n"/>
      <c r="O166" s="164" t="n"/>
      <c r="P166" s="164" t="n"/>
      <c r="Q166" s="164" t="n"/>
      <c r="R166" s="164" t="n"/>
      <c r="S166" s="164" t="n"/>
      <c r="T166" s="164" t="n"/>
      <c r="U166" s="164" t="n"/>
      <c r="V166" s="164" t="n"/>
      <c r="W166" s="164" t="n"/>
      <c r="X166" s="164" t="n"/>
      <c r="Y166" s="195" t="n"/>
      <c r="Z166" s="195" t="n"/>
    </row>
    <row r="167" ht="14.25" customHeight="1">
      <c r="A167" s="184" t="inlineStr">
        <is>
          <t>Наггетсы</t>
        </is>
      </c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164" t="n"/>
      <c r="N167" s="164" t="n"/>
      <c r="O167" s="164" t="n"/>
      <c r="P167" s="164" t="n"/>
      <c r="Q167" s="164" t="n"/>
      <c r="R167" s="164" t="n"/>
      <c r="S167" s="164" t="n"/>
      <c r="T167" s="164" t="n"/>
      <c r="U167" s="164" t="n"/>
      <c r="V167" s="164" t="n"/>
      <c r="W167" s="164" t="n"/>
      <c r="X167" s="164" t="n"/>
      <c r="Y167" s="184" t="n"/>
      <c r="Z167" s="184" t="n"/>
    </row>
    <row r="168" ht="16.5" customHeight="1">
      <c r="A168" s="64" t="inlineStr">
        <is>
          <t>SU002516</t>
        </is>
      </c>
      <c r="B168" s="64" t="inlineStr">
        <is>
          <t>P002823</t>
        </is>
      </c>
      <c r="C168" s="37" t="n">
        <v>4301132048</v>
      </c>
      <c r="D168" s="176" t="n">
        <v>4607111035721</v>
      </c>
      <c r="E168" s="336" t="n"/>
      <c r="F168" s="368" t="n">
        <v>0.25</v>
      </c>
      <c r="G168" s="38" t="n">
        <v>12</v>
      </c>
      <c r="H168" s="368" t="n">
        <v>3</v>
      </c>
      <c r="I168" s="368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3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8" s="370" t="n"/>
      <c r="P168" s="370" t="n"/>
      <c r="Q168" s="370" t="n"/>
      <c r="R168" s="336" t="n"/>
      <c r="S168" s="40" t="inlineStr"/>
      <c r="T168" s="40" t="inlineStr"/>
      <c r="U168" s="41" t="inlineStr">
        <is>
          <t>кор</t>
        </is>
      </c>
      <c r="V168" s="371" t="n">
        <v>10</v>
      </c>
      <c r="W168" s="372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 ht="27" customHeight="1">
      <c r="A169" s="64" t="inlineStr">
        <is>
          <t>SU002514</t>
        </is>
      </c>
      <c r="B169" s="64" t="inlineStr">
        <is>
          <t>P002820</t>
        </is>
      </c>
      <c r="C169" s="37" t="n">
        <v>4301132046</v>
      </c>
      <c r="D169" s="176" t="n">
        <v>4607111035691</v>
      </c>
      <c r="E169" s="336" t="n"/>
      <c r="F169" s="368" t="n">
        <v>0.25</v>
      </c>
      <c r="G169" s="38" t="n">
        <v>12</v>
      </c>
      <c r="H169" s="368" t="n">
        <v>3</v>
      </c>
      <c r="I169" s="368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4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9" s="370" t="n"/>
      <c r="P169" s="370" t="n"/>
      <c r="Q169" s="370" t="n"/>
      <c r="R169" s="336" t="n"/>
      <c r="S169" s="40" t="inlineStr"/>
      <c r="T169" s="40" t="inlineStr"/>
      <c r="U169" s="41" t="inlineStr">
        <is>
          <t>кор</t>
        </is>
      </c>
      <c r="V169" s="371" t="n">
        <v>0</v>
      </c>
      <c r="W169" s="372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>
      <c r="A170" s="171" t="n"/>
      <c r="B170" s="164" t="n"/>
      <c r="C170" s="164" t="n"/>
      <c r="D170" s="164" t="n"/>
      <c r="E170" s="164" t="n"/>
      <c r="F170" s="164" t="n"/>
      <c r="G170" s="164" t="n"/>
      <c r="H170" s="164" t="n"/>
      <c r="I170" s="164" t="n"/>
      <c r="J170" s="164" t="n"/>
      <c r="K170" s="164" t="n"/>
      <c r="L170" s="164" t="n"/>
      <c r="M170" s="373" t="n"/>
      <c r="N170" s="374" t="inlineStr">
        <is>
          <t>Итого</t>
        </is>
      </c>
      <c r="O170" s="344" t="n"/>
      <c r="P170" s="344" t="n"/>
      <c r="Q170" s="344" t="n"/>
      <c r="R170" s="344" t="n"/>
      <c r="S170" s="344" t="n"/>
      <c r="T170" s="345" t="n"/>
      <c r="U170" s="43" t="inlineStr">
        <is>
          <t>кор</t>
        </is>
      </c>
      <c r="V170" s="375">
        <f>IFERROR(SUM(V168:V169),"0")</f>
        <v/>
      </c>
      <c r="W170" s="375">
        <f>IFERROR(SUM(W168:W169),"0")</f>
        <v/>
      </c>
      <c r="X170" s="375">
        <f>IFERROR(IF(X168="",0,X168),"0")+IFERROR(IF(X169="",0,X169),"0")</f>
        <v/>
      </c>
      <c r="Y170" s="376" t="n"/>
      <c r="Z170" s="376" t="n"/>
    </row>
    <row r="171">
      <c r="A171" s="164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кг</t>
        </is>
      </c>
      <c r="V171" s="375">
        <f>IFERROR(SUMPRODUCT(V168:V169*H168:H169),"0")</f>
        <v/>
      </c>
      <c r="W171" s="375">
        <f>IFERROR(SUMPRODUCT(W168:W169*H168:H169),"0")</f>
        <v/>
      </c>
      <c r="X171" s="43" t="n"/>
      <c r="Y171" s="376" t="n"/>
      <c r="Z171" s="376" t="n"/>
    </row>
    <row r="172" ht="16.5" customHeight="1">
      <c r="A172" s="195" t="inlineStr">
        <is>
          <t>Печеные пельмени</t>
        </is>
      </c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164" t="n"/>
      <c r="N172" s="164" t="n"/>
      <c r="O172" s="164" t="n"/>
      <c r="P172" s="164" t="n"/>
      <c r="Q172" s="164" t="n"/>
      <c r="R172" s="164" t="n"/>
      <c r="S172" s="164" t="n"/>
      <c r="T172" s="164" t="n"/>
      <c r="U172" s="164" t="n"/>
      <c r="V172" s="164" t="n"/>
      <c r="W172" s="164" t="n"/>
      <c r="X172" s="164" t="n"/>
      <c r="Y172" s="195" t="n"/>
      <c r="Z172" s="195" t="n"/>
    </row>
    <row r="173" ht="14.25" customHeight="1">
      <c r="A173" s="184" t="inlineStr">
        <is>
          <t>Печеные пельмени</t>
        </is>
      </c>
      <c r="B173" s="164" t="n"/>
      <c r="C173" s="164" t="n"/>
      <c r="D173" s="164" t="n"/>
      <c r="E173" s="164" t="n"/>
      <c r="F173" s="164" t="n"/>
      <c r="G173" s="164" t="n"/>
      <c r="H173" s="164" t="n"/>
      <c r="I173" s="164" t="n"/>
      <c r="J173" s="164" t="n"/>
      <c r="K173" s="164" t="n"/>
      <c r="L173" s="164" t="n"/>
      <c r="M173" s="164" t="n"/>
      <c r="N173" s="164" t="n"/>
      <c r="O173" s="164" t="n"/>
      <c r="P173" s="164" t="n"/>
      <c r="Q173" s="164" t="n"/>
      <c r="R173" s="164" t="n"/>
      <c r="S173" s="164" t="n"/>
      <c r="T173" s="164" t="n"/>
      <c r="U173" s="164" t="n"/>
      <c r="V173" s="164" t="n"/>
      <c r="W173" s="164" t="n"/>
      <c r="X173" s="164" t="n"/>
      <c r="Y173" s="184" t="n"/>
      <c r="Z173" s="184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176" t="n">
        <v>4607111035783</v>
      </c>
      <c r="E174" s="336" t="n"/>
      <c r="F174" s="368" t="n">
        <v>0.2</v>
      </c>
      <c r="G174" s="38" t="n">
        <v>8</v>
      </c>
      <c r="H174" s="368" t="n">
        <v>1.6</v>
      </c>
      <c r="I174" s="368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8" t="n">
        <v>180</v>
      </c>
      <c r="N174" s="435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4" s="370" t="n"/>
      <c r="P174" s="370" t="n"/>
      <c r="Q174" s="370" t="n"/>
      <c r="R174" s="336" t="n"/>
      <c r="S174" s="40" t="inlineStr"/>
      <c r="T174" s="40" t="inlineStr"/>
      <c r="U174" s="41" t="inlineStr">
        <is>
          <t>кор</t>
        </is>
      </c>
      <c r="V174" s="371" t="n">
        <v>0</v>
      </c>
      <c r="W174" s="372">
        <f>IFERROR(IF(V174="","",V174),"")</f>
        <v/>
      </c>
      <c r="X174" s="42">
        <f>IFERROR(IF(V174="","",V174*0.01157),"")</f>
        <v/>
      </c>
      <c r="Y174" s="69" t="inlineStr"/>
      <c r="Z174" s="70" t="inlineStr"/>
      <c r="AD174" s="74" t="n"/>
      <c r="BA174" s="135" t="inlineStr">
        <is>
          <t>ПГП</t>
        </is>
      </c>
    </row>
    <row r="175">
      <c r="A175" s="171" t="n"/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373" t="n"/>
      <c r="N175" s="374" t="inlineStr">
        <is>
          <t>Итого</t>
        </is>
      </c>
      <c r="O175" s="344" t="n"/>
      <c r="P175" s="344" t="n"/>
      <c r="Q175" s="344" t="n"/>
      <c r="R175" s="344" t="n"/>
      <c r="S175" s="344" t="n"/>
      <c r="T175" s="345" t="n"/>
      <c r="U175" s="43" t="inlineStr">
        <is>
          <t>кор</t>
        </is>
      </c>
      <c r="V175" s="375">
        <f>IFERROR(SUM(V174:V174),"0")</f>
        <v/>
      </c>
      <c r="W175" s="375">
        <f>IFERROR(SUM(W174:W174),"0")</f>
        <v/>
      </c>
      <c r="X175" s="375">
        <f>IFERROR(IF(X174="",0,X174),"0")</f>
        <v/>
      </c>
      <c r="Y175" s="376" t="n"/>
      <c r="Z175" s="376" t="n"/>
    </row>
    <row r="176">
      <c r="A176" s="164" t="n"/>
      <c r="B176" s="164" t="n"/>
      <c r="C176" s="164" t="n"/>
      <c r="D176" s="164" t="n"/>
      <c r="E176" s="164" t="n"/>
      <c r="F176" s="164" t="n"/>
      <c r="G176" s="164" t="n"/>
      <c r="H176" s="164" t="n"/>
      <c r="I176" s="164" t="n"/>
      <c r="J176" s="164" t="n"/>
      <c r="K176" s="164" t="n"/>
      <c r="L176" s="164" t="n"/>
      <c r="M176" s="373" t="n"/>
      <c r="N176" s="374" t="inlineStr">
        <is>
          <t>Итого</t>
        </is>
      </c>
      <c r="O176" s="344" t="n"/>
      <c r="P176" s="344" t="n"/>
      <c r="Q176" s="344" t="n"/>
      <c r="R176" s="344" t="n"/>
      <c r="S176" s="344" t="n"/>
      <c r="T176" s="345" t="n"/>
      <c r="U176" s="43" t="inlineStr">
        <is>
          <t>кг</t>
        </is>
      </c>
      <c r="V176" s="375">
        <f>IFERROR(SUMPRODUCT(V174:V174*H174:H174),"0")</f>
        <v/>
      </c>
      <c r="W176" s="375">
        <f>IFERROR(SUMPRODUCT(W174:W174*H174:H174),"0")</f>
        <v/>
      </c>
      <c r="X176" s="43" t="n"/>
      <c r="Y176" s="376" t="n"/>
      <c r="Z176" s="376" t="n"/>
    </row>
    <row r="177" ht="16.5" customHeight="1">
      <c r="A177" s="195" t="inlineStr">
        <is>
          <t>Вязанка</t>
        </is>
      </c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164" t="n"/>
      <c r="N177" s="164" t="n"/>
      <c r="O177" s="164" t="n"/>
      <c r="P177" s="164" t="n"/>
      <c r="Q177" s="164" t="n"/>
      <c r="R177" s="164" t="n"/>
      <c r="S177" s="164" t="n"/>
      <c r="T177" s="164" t="n"/>
      <c r="U177" s="164" t="n"/>
      <c r="V177" s="164" t="n"/>
      <c r="W177" s="164" t="n"/>
      <c r="X177" s="164" t="n"/>
      <c r="Y177" s="195" t="n"/>
      <c r="Z177" s="195" t="n"/>
    </row>
    <row r="178" ht="14.25" customHeight="1">
      <c r="A178" s="184" t="inlineStr">
        <is>
          <t>Сосиски замороженные</t>
        </is>
      </c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164" t="n"/>
      <c r="N178" s="164" t="n"/>
      <c r="O178" s="164" t="n"/>
      <c r="P178" s="164" t="n"/>
      <c r="Q178" s="164" t="n"/>
      <c r="R178" s="164" t="n"/>
      <c r="S178" s="164" t="n"/>
      <c r="T178" s="164" t="n"/>
      <c r="U178" s="164" t="n"/>
      <c r="V178" s="164" t="n"/>
      <c r="W178" s="164" t="n"/>
      <c r="X178" s="164" t="n"/>
      <c r="Y178" s="184" t="n"/>
      <c r="Z178" s="184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176" t="n">
        <v>4680115881204</v>
      </c>
      <c r="E179" s="336" t="n"/>
      <c r="F179" s="368" t="n">
        <v>0.33</v>
      </c>
      <c r="G179" s="38" t="n">
        <v>6</v>
      </c>
      <c r="H179" s="368" t="n">
        <v>1.98</v>
      </c>
      <c r="I179" s="368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365</v>
      </c>
      <c r="N179" s="436" t="inlineStr">
        <is>
          <t>Сосиски «Сливушки #нежнушки» замороженные Фикс.вес 0,33 п/а ТМ «Вязанка»</t>
        </is>
      </c>
      <c r="O179" s="370" t="n"/>
      <c r="P179" s="370" t="n"/>
      <c r="Q179" s="370" t="n"/>
      <c r="R179" s="336" t="n"/>
      <c r="S179" s="40" t="inlineStr"/>
      <c r="T179" s="40" t="inlineStr"/>
      <c r="U179" s="41" t="inlineStr">
        <is>
          <t>кор</t>
        </is>
      </c>
      <c r="V179" s="371" t="n">
        <v>0</v>
      </c>
      <c r="W179" s="372">
        <f>IFERROR(IF(V179="","",V179),"")</f>
        <v/>
      </c>
      <c r="X179" s="42">
        <f>IFERROR(IF(V179="","",V179*0.00753),"")</f>
        <v/>
      </c>
      <c r="Y179" s="69" t="inlineStr"/>
      <c r="Z179" s="70" t="inlineStr"/>
      <c r="AD179" s="74" t="n"/>
      <c r="BA179" s="136" t="inlineStr">
        <is>
          <t>КИЗ</t>
        </is>
      </c>
    </row>
    <row r="180">
      <c r="A180" s="171" t="n"/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373" t="n"/>
      <c r="N180" s="374" t="inlineStr">
        <is>
          <t>Итого</t>
        </is>
      </c>
      <c r="O180" s="344" t="n"/>
      <c r="P180" s="344" t="n"/>
      <c r="Q180" s="344" t="n"/>
      <c r="R180" s="344" t="n"/>
      <c r="S180" s="344" t="n"/>
      <c r="T180" s="345" t="n"/>
      <c r="U180" s="43" t="inlineStr">
        <is>
          <t>кор</t>
        </is>
      </c>
      <c r="V180" s="375">
        <f>IFERROR(SUM(V179:V179),"0")</f>
        <v/>
      </c>
      <c r="W180" s="375">
        <f>IFERROR(SUM(W179:W179),"0")</f>
        <v/>
      </c>
      <c r="X180" s="375">
        <f>IFERROR(IF(X179="",0,X179),"0")</f>
        <v/>
      </c>
      <c r="Y180" s="376" t="n"/>
      <c r="Z180" s="376" t="n"/>
    </row>
    <row r="181">
      <c r="A181" s="164" t="n"/>
      <c r="B181" s="164" t="n"/>
      <c r="C181" s="164" t="n"/>
      <c r="D181" s="164" t="n"/>
      <c r="E181" s="164" t="n"/>
      <c r="F181" s="164" t="n"/>
      <c r="G181" s="164" t="n"/>
      <c r="H181" s="164" t="n"/>
      <c r="I181" s="164" t="n"/>
      <c r="J181" s="164" t="n"/>
      <c r="K181" s="164" t="n"/>
      <c r="L181" s="164" t="n"/>
      <c r="M181" s="373" t="n"/>
      <c r="N181" s="374" t="inlineStr">
        <is>
          <t>Итого</t>
        </is>
      </c>
      <c r="O181" s="344" t="n"/>
      <c r="P181" s="344" t="n"/>
      <c r="Q181" s="344" t="n"/>
      <c r="R181" s="344" t="n"/>
      <c r="S181" s="344" t="n"/>
      <c r="T181" s="345" t="n"/>
      <c r="U181" s="43" t="inlineStr">
        <is>
          <t>кг</t>
        </is>
      </c>
      <c r="V181" s="375">
        <f>IFERROR(SUMPRODUCT(V179:V179*H179:H179),"0")</f>
        <v/>
      </c>
      <c r="W181" s="375">
        <f>IFERROR(SUMPRODUCT(W179:W179*H179:H179),"0")</f>
        <v/>
      </c>
      <c r="X181" s="43" t="n"/>
      <c r="Y181" s="376" t="n"/>
      <c r="Z181" s="376" t="n"/>
    </row>
    <row r="182" ht="27.75" customHeight="1">
      <c r="A182" s="194" t="inlineStr">
        <is>
          <t>Стародворье</t>
        </is>
      </c>
      <c r="B182" s="367" t="n"/>
      <c r="C182" s="367" t="n"/>
      <c r="D182" s="367" t="n"/>
      <c r="E182" s="367" t="n"/>
      <c r="F182" s="367" t="n"/>
      <c r="G182" s="367" t="n"/>
      <c r="H182" s="367" t="n"/>
      <c r="I182" s="367" t="n"/>
      <c r="J182" s="367" t="n"/>
      <c r="K182" s="367" t="n"/>
      <c r="L182" s="367" t="n"/>
      <c r="M182" s="367" t="n"/>
      <c r="N182" s="367" t="n"/>
      <c r="O182" s="367" t="n"/>
      <c r="P182" s="367" t="n"/>
      <c r="Q182" s="367" t="n"/>
      <c r="R182" s="367" t="n"/>
      <c r="S182" s="367" t="n"/>
      <c r="T182" s="367" t="n"/>
      <c r="U182" s="367" t="n"/>
      <c r="V182" s="367" t="n"/>
      <c r="W182" s="367" t="n"/>
      <c r="X182" s="367" t="n"/>
      <c r="Y182" s="55" t="n"/>
      <c r="Z182" s="55" t="n"/>
    </row>
    <row r="183" ht="16.5" customHeight="1">
      <c r="A183" s="195" t="inlineStr">
        <is>
          <t>Стародворье ЗПФ</t>
        </is>
      </c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164" t="n"/>
      <c r="N183" s="164" t="n"/>
      <c r="O183" s="164" t="n"/>
      <c r="P183" s="164" t="n"/>
      <c r="Q183" s="164" t="n"/>
      <c r="R183" s="164" t="n"/>
      <c r="S183" s="164" t="n"/>
      <c r="T183" s="164" t="n"/>
      <c r="U183" s="164" t="n"/>
      <c r="V183" s="164" t="n"/>
      <c r="W183" s="164" t="n"/>
      <c r="X183" s="164" t="n"/>
      <c r="Y183" s="195" t="n"/>
      <c r="Z183" s="195" t="n"/>
    </row>
    <row r="184" ht="14.25" customHeight="1">
      <c r="A184" s="184" t="inlineStr">
        <is>
          <t>Пельмени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84" t="n"/>
      <c r="Z184" s="184" t="n"/>
    </row>
    <row r="185" ht="27" customHeight="1">
      <c r="A185" s="64" t="inlineStr">
        <is>
          <t>SU002920</t>
        </is>
      </c>
      <c r="B185" s="64" t="inlineStr">
        <is>
          <t>P003355</t>
        </is>
      </c>
      <c r="C185" s="37" t="n">
        <v>4301070948</v>
      </c>
      <c r="D185" s="176" t="n">
        <v>4607111037022</v>
      </c>
      <c r="E185" s="336" t="n"/>
      <c r="F185" s="368" t="n">
        <v>0.7</v>
      </c>
      <c r="G185" s="38" t="n">
        <v>8</v>
      </c>
      <c r="H185" s="368" t="n">
        <v>5.6</v>
      </c>
      <c r="I185" s="368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5" s="370" t="n"/>
      <c r="P185" s="370" t="n"/>
      <c r="Q185" s="370" t="n"/>
      <c r="R185" s="336" t="n"/>
      <c r="S185" s="40" t="inlineStr"/>
      <c r="T185" s="40" t="inlineStr"/>
      <c r="U185" s="41" t="inlineStr">
        <is>
          <t>кор</t>
        </is>
      </c>
      <c r="V185" s="371" t="n">
        <v>6</v>
      </c>
      <c r="W185" s="372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7" t="inlineStr">
        <is>
          <t>ЗПФ</t>
        </is>
      </c>
    </row>
    <row r="186">
      <c r="A186" s="171" t="n"/>
      <c r="B186" s="164" t="n"/>
      <c r="C186" s="164" t="n"/>
      <c r="D186" s="164" t="n"/>
      <c r="E186" s="164" t="n"/>
      <c r="F186" s="164" t="n"/>
      <c r="G186" s="164" t="n"/>
      <c r="H186" s="164" t="n"/>
      <c r="I186" s="164" t="n"/>
      <c r="J186" s="164" t="n"/>
      <c r="K186" s="164" t="n"/>
      <c r="L186" s="164" t="n"/>
      <c r="M186" s="373" t="n"/>
      <c r="N186" s="374" t="inlineStr">
        <is>
          <t>Итого</t>
        </is>
      </c>
      <c r="O186" s="344" t="n"/>
      <c r="P186" s="344" t="n"/>
      <c r="Q186" s="344" t="n"/>
      <c r="R186" s="344" t="n"/>
      <c r="S186" s="344" t="n"/>
      <c r="T186" s="345" t="n"/>
      <c r="U186" s="43" t="inlineStr">
        <is>
          <t>кор</t>
        </is>
      </c>
      <c r="V186" s="375">
        <f>IFERROR(SUM(V185:V185),"0")</f>
        <v/>
      </c>
      <c r="W186" s="375">
        <f>IFERROR(SUM(W185:W185),"0")</f>
        <v/>
      </c>
      <c r="X186" s="375">
        <f>IFERROR(IF(X185="",0,X185),"0")</f>
        <v/>
      </c>
      <c r="Y186" s="376" t="n"/>
      <c r="Z186" s="376" t="n"/>
    </row>
    <row r="187">
      <c r="A187" s="164" t="n"/>
      <c r="B187" s="164" t="n"/>
      <c r="C187" s="164" t="n"/>
      <c r="D187" s="164" t="n"/>
      <c r="E187" s="164" t="n"/>
      <c r="F187" s="164" t="n"/>
      <c r="G187" s="164" t="n"/>
      <c r="H187" s="164" t="n"/>
      <c r="I187" s="164" t="n"/>
      <c r="J187" s="164" t="n"/>
      <c r="K187" s="164" t="n"/>
      <c r="L187" s="164" t="n"/>
      <c r="M187" s="373" t="n"/>
      <c r="N187" s="374" t="inlineStr">
        <is>
          <t>Итого</t>
        </is>
      </c>
      <c r="O187" s="344" t="n"/>
      <c r="P187" s="344" t="n"/>
      <c r="Q187" s="344" t="n"/>
      <c r="R187" s="344" t="n"/>
      <c r="S187" s="344" t="n"/>
      <c r="T187" s="345" t="n"/>
      <c r="U187" s="43" t="inlineStr">
        <is>
          <t>кг</t>
        </is>
      </c>
      <c r="V187" s="375">
        <f>IFERROR(SUMPRODUCT(V185:V185*H185:H185),"0")</f>
        <v/>
      </c>
      <c r="W187" s="375">
        <f>IFERROR(SUMPRODUCT(W185:W185*H185:H185),"0")</f>
        <v/>
      </c>
      <c r="X187" s="43" t="n"/>
      <c r="Y187" s="376" t="n"/>
      <c r="Z187" s="376" t="n"/>
    </row>
    <row r="188" ht="16.5" customHeight="1">
      <c r="A188" s="195" t="inlineStr">
        <is>
          <t>Мясорубская</t>
        </is>
      </c>
      <c r="B188" s="164" t="n"/>
      <c r="C188" s="164" t="n"/>
      <c r="D188" s="164" t="n"/>
      <c r="E188" s="164" t="n"/>
      <c r="F188" s="164" t="n"/>
      <c r="G188" s="164" t="n"/>
      <c r="H188" s="164" t="n"/>
      <c r="I188" s="164" t="n"/>
      <c r="J188" s="164" t="n"/>
      <c r="K188" s="164" t="n"/>
      <c r="L188" s="164" t="n"/>
      <c r="M188" s="164" t="n"/>
      <c r="N188" s="164" t="n"/>
      <c r="O188" s="164" t="n"/>
      <c r="P188" s="164" t="n"/>
      <c r="Q188" s="164" t="n"/>
      <c r="R188" s="164" t="n"/>
      <c r="S188" s="164" t="n"/>
      <c r="T188" s="164" t="n"/>
      <c r="U188" s="164" t="n"/>
      <c r="V188" s="164" t="n"/>
      <c r="W188" s="164" t="n"/>
      <c r="X188" s="164" t="n"/>
      <c r="Y188" s="195" t="n"/>
      <c r="Z188" s="195" t="n"/>
    </row>
    <row r="189" ht="14.25" customHeight="1">
      <c r="A189" s="184" t="inlineStr">
        <is>
          <t>Пельмени</t>
        </is>
      </c>
      <c r="B189" s="164" t="n"/>
      <c r="C189" s="164" t="n"/>
      <c r="D189" s="164" t="n"/>
      <c r="E189" s="164" t="n"/>
      <c r="F189" s="164" t="n"/>
      <c r="G189" s="164" t="n"/>
      <c r="H189" s="164" t="n"/>
      <c r="I189" s="164" t="n"/>
      <c r="J189" s="164" t="n"/>
      <c r="K189" s="164" t="n"/>
      <c r="L189" s="164" t="n"/>
      <c r="M189" s="164" t="n"/>
      <c r="N189" s="164" t="n"/>
      <c r="O189" s="164" t="n"/>
      <c r="P189" s="164" t="n"/>
      <c r="Q189" s="164" t="n"/>
      <c r="R189" s="164" t="n"/>
      <c r="S189" s="164" t="n"/>
      <c r="T189" s="164" t="n"/>
      <c r="U189" s="164" t="n"/>
      <c r="V189" s="164" t="n"/>
      <c r="W189" s="164" t="n"/>
      <c r="X189" s="164" t="n"/>
      <c r="Y189" s="184" t="n"/>
      <c r="Z189" s="184" t="n"/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76" t="n">
        <v>4607111038135</v>
      </c>
      <c r="E190" s="336" t="n"/>
      <c r="F190" s="368" t="n">
        <v>0.7</v>
      </c>
      <c r="G190" s="38" t="n">
        <v>8</v>
      </c>
      <c r="H190" s="368" t="n">
        <v>5.6</v>
      </c>
      <c r="I190" s="368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8" t="inlineStr">
        <is>
          <t>Пельмени «Мясорубские с рубленой грудинкой» 0,7 Классическая форма ТМ «Стародворье»</t>
        </is>
      </c>
      <c r="O190" s="370" t="n"/>
      <c r="P190" s="370" t="n"/>
      <c r="Q190" s="370" t="n"/>
      <c r="R190" s="336" t="n"/>
      <c r="S190" s="40" t="inlineStr"/>
      <c r="T190" s="40" t="inlineStr"/>
      <c r="U190" s="41" t="inlineStr">
        <is>
          <t>кор</t>
        </is>
      </c>
      <c r="V190" s="371" t="n">
        <v>0</v>
      </c>
      <c r="W190" s="372">
        <f>IFERROR(IF(V190="","",V190),"")</f>
        <v/>
      </c>
      <c r="X190" s="42">
        <f>IFERROR(IF(V190="","",V190*0.0155),"")</f>
        <v/>
      </c>
      <c r="Y190" s="69" t="inlineStr"/>
      <c r="Z190" s="70" t="inlineStr">
        <is>
          <t>Новинка</t>
        </is>
      </c>
      <c r="AD190" s="74" t="n"/>
      <c r="BA190" s="138" t="inlineStr">
        <is>
          <t>ЗПФ</t>
        </is>
      </c>
    </row>
    <row r="191">
      <c r="A191" s="171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кор</t>
        </is>
      </c>
      <c r="V191" s="375">
        <f>IFERROR(SUM(V190:V190),"0")</f>
        <v/>
      </c>
      <c r="W191" s="375">
        <f>IFERROR(SUM(W190:W190),"0")</f>
        <v/>
      </c>
      <c r="X191" s="375">
        <f>IFERROR(IF(X190="",0,X190),"0")</f>
        <v/>
      </c>
      <c r="Y191" s="376" t="n"/>
      <c r="Z191" s="376" t="n"/>
    </row>
    <row r="192">
      <c r="A192" s="164" t="n"/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373" t="n"/>
      <c r="N192" s="374" t="inlineStr">
        <is>
          <t>Итого</t>
        </is>
      </c>
      <c r="O192" s="344" t="n"/>
      <c r="P192" s="344" t="n"/>
      <c r="Q192" s="344" t="n"/>
      <c r="R192" s="344" t="n"/>
      <c r="S192" s="344" t="n"/>
      <c r="T192" s="345" t="n"/>
      <c r="U192" s="43" t="inlineStr">
        <is>
          <t>кг</t>
        </is>
      </c>
      <c r="V192" s="375">
        <f>IFERROR(SUMPRODUCT(V190:V190*H190:H190),"0")</f>
        <v/>
      </c>
      <c r="W192" s="375">
        <f>IFERROR(SUMPRODUCT(W190:W190*H190:H190),"0")</f>
        <v/>
      </c>
      <c r="X192" s="43" t="n"/>
      <c r="Y192" s="376" t="n"/>
      <c r="Z192" s="376" t="n"/>
    </row>
    <row r="193" ht="16.5" customHeight="1">
      <c r="A193" s="195" t="inlineStr">
        <is>
          <t>Медвежье ушко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95" t="n"/>
      <c r="Z193" s="195" t="n"/>
    </row>
    <row r="194" ht="14.25" customHeight="1">
      <c r="A194" s="184" t="inlineStr">
        <is>
          <t>Пельмени</t>
        </is>
      </c>
      <c r="B194" s="164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  <c r="M194" s="164" t="n"/>
      <c r="N194" s="164" t="n"/>
      <c r="O194" s="164" t="n"/>
      <c r="P194" s="164" t="n"/>
      <c r="Q194" s="164" t="n"/>
      <c r="R194" s="164" t="n"/>
      <c r="S194" s="164" t="n"/>
      <c r="T194" s="164" t="n"/>
      <c r="U194" s="164" t="n"/>
      <c r="V194" s="164" t="n"/>
      <c r="W194" s="164" t="n"/>
      <c r="X194" s="164" t="n"/>
      <c r="Y194" s="184" t="n"/>
      <c r="Z194" s="184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76" t="n">
        <v>4607111035882</v>
      </c>
      <c r="E195" s="336" t="n"/>
      <c r="F195" s="368" t="n">
        <v>0.43</v>
      </c>
      <c r="G195" s="38" t="n">
        <v>16</v>
      </c>
      <c r="H195" s="368" t="n">
        <v>6.88</v>
      </c>
      <c r="I195" s="368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70" t="n"/>
      <c r="P195" s="370" t="n"/>
      <c r="Q195" s="370" t="n"/>
      <c r="R195" s="336" t="n"/>
      <c r="S195" s="40" t="inlineStr"/>
      <c r="T195" s="40" t="inlineStr"/>
      <c r="U195" s="41" t="inlineStr">
        <is>
          <t>кор</t>
        </is>
      </c>
      <c r="V195" s="371" t="n">
        <v>0</v>
      </c>
      <c r="W195" s="372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76" t="n">
        <v>4607111035905</v>
      </c>
      <c r="E196" s="336" t="n"/>
      <c r="F196" s="368" t="n">
        <v>0.9</v>
      </c>
      <c r="G196" s="38" t="n">
        <v>8</v>
      </c>
      <c r="H196" s="368" t="n">
        <v>7.2</v>
      </c>
      <c r="I196" s="368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70" t="n"/>
      <c r="P196" s="370" t="n"/>
      <c r="Q196" s="370" t="n"/>
      <c r="R196" s="336" t="n"/>
      <c r="S196" s="40" t="inlineStr"/>
      <c r="T196" s="40" t="inlineStr"/>
      <c r="U196" s="41" t="inlineStr">
        <is>
          <t>кор</t>
        </is>
      </c>
      <c r="V196" s="371" t="n">
        <v>0</v>
      </c>
      <c r="W196" s="372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76" t="n">
        <v>4607111035912</v>
      </c>
      <c r="E197" s="336" t="n"/>
      <c r="F197" s="368" t="n">
        <v>0.43</v>
      </c>
      <c r="G197" s="38" t="n">
        <v>16</v>
      </c>
      <c r="H197" s="368" t="n">
        <v>6.88</v>
      </c>
      <c r="I197" s="368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70" t="n"/>
      <c r="P197" s="370" t="n"/>
      <c r="Q197" s="370" t="n"/>
      <c r="R197" s="336" t="n"/>
      <c r="S197" s="40" t="inlineStr"/>
      <c r="T197" s="40" t="inlineStr"/>
      <c r="U197" s="41" t="inlineStr">
        <is>
          <t>кор</t>
        </is>
      </c>
      <c r="V197" s="371" t="n">
        <v>0</v>
      </c>
      <c r="W197" s="372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76" t="n">
        <v>4607111035929</v>
      </c>
      <c r="E198" s="336" t="n"/>
      <c r="F198" s="368" t="n">
        <v>0.9</v>
      </c>
      <c r="G198" s="38" t="n">
        <v>8</v>
      </c>
      <c r="H198" s="368" t="n">
        <v>7.2</v>
      </c>
      <c r="I198" s="368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70" t="n"/>
      <c r="P198" s="370" t="n"/>
      <c r="Q198" s="370" t="n"/>
      <c r="R198" s="336" t="n"/>
      <c r="S198" s="40" t="inlineStr"/>
      <c r="T198" s="40" t="inlineStr"/>
      <c r="U198" s="41" t="inlineStr">
        <is>
          <t>кор</t>
        </is>
      </c>
      <c r="V198" s="371" t="n">
        <v>5</v>
      </c>
      <c r="W198" s="372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>
      <c r="A199" s="171" t="n"/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  <c r="M199" s="373" t="n"/>
      <c r="N199" s="374" t="inlineStr">
        <is>
          <t>Итого</t>
        </is>
      </c>
      <c r="O199" s="344" t="n"/>
      <c r="P199" s="344" t="n"/>
      <c r="Q199" s="344" t="n"/>
      <c r="R199" s="344" t="n"/>
      <c r="S199" s="344" t="n"/>
      <c r="T199" s="345" t="n"/>
      <c r="U199" s="43" t="inlineStr">
        <is>
          <t>кор</t>
        </is>
      </c>
      <c r="V199" s="375">
        <f>IFERROR(SUM(V195:V198),"0")</f>
        <v/>
      </c>
      <c r="W199" s="375">
        <f>IFERROR(SUM(W195:W198),"0")</f>
        <v/>
      </c>
      <c r="X199" s="375">
        <f>IFERROR(IF(X195="",0,X195),"0")+IFERROR(IF(X196="",0,X196),"0")+IFERROR(IF(X197="",0,X197),"0")+IFERROR(IF(X198="",0,X198),"0")</f>
        <v/>
      </c>
      <c r="Y199" s="376" t="n"/>
      <c r="Z199" s="376" t="n"/>
    </row>
    <row r="200">
      <c r="A200" s="164" t="n"/>
      <c r="B200" s="164" t="n"/>
      <c r="C200" s="164" t="n"/>
      <c r="D200" s="164" t="n"/>
      <c r="E200" s="164" t="n"/>
      <c r="F200" s="164" t="n"/>
      <c r="G200" s="164" t="n"/>
      <c r="H200" s="164" t="n"/>
      <c r="I200" s="164" t="n"/>
      <c r="J200" s="164" t="n"/>
      <c r="K200" s="164" t="n"/>
      <c r="L200" s="164" t="n"/>
      <c r="M200" s="373" t="n"/>
      <c r="N200" s="374" t="inlineStr">
        <is>
          <t>Итого</t>
        </is>
      </c>
      <c r="O200" s="344" t="n"/>
      <c r="P200" s="344" t="n"/>
      <c r="Q200" s="344" t="n"/>
      <c r="R200" s="344" t="n"/>
      <c r="S200" s="344" t="n"/>
      <c r="T200" s="345" t="n"/>
      <c r="U200" s="43" t="inlineStr">
        <is>
          <t>кг</t>
        </is>
      </c>
      <c r="V200" s="375">
        <f>IFERROR(SUMPRODUCT(V195:V198*H195:H198),"0")</f>
        <v/>
      </c>
      <c r="W200" s="375">
        <f>IFERROR(SUMPRODUCT(W195:W198*H195:H198),"0")</f>
        <v/>
      </c>
      <c r="X200" s="43" t="n"/>
      <c r="Y200" s="376" t="n"/>
      <c r="Z200" s="376" t="n"/>
    </row>
    <row r="201" ht="16.5" customHeight="1">
      <c r="A201" s="195" t="inlineStr">
        <is>
          <t>Бордо</t>
        </is>
      </c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164" t="n"/>
      <c r="N201" s="164" t="n"/>
      <c r="O201" s="164" t="n"/>
      <c r="P201" s="164" t="n"/>
      <c r="Q201" s="164" t="n"/>
      <c r="R201" s="164" t="n"/>
      <c r="S201" s="164" t="n"/>
      <c r="T201" s="164" t="n"/>
      <c r="U201" s="164" t="n"/>
      <c r="V201" s="164" t="n"/>
      <c r="W201" s="164" t="n"/>
      <c r="X201" s="164" t="n"/>
      <c r="Y201" s="195" t="n"/>
      <c r="Z201" s="195" t="n"/>
    </row>
    <row r="202" ht="14.25" customHeight="1">
      <c r="A202" s="184" t="inlineStr">
        <is>
          <t>Сосиски замороженные</t>
        </is>
      </c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164" t="n"/>
      <c r="N202" s="164" t="n"/>
      <c r="O202" s="164" t="n"/>
      <c r="P202" s="164" t="n"/>
      <c r="Q202" s="164" t="n"/>
      <c r="R202" s="164" t="n"/>
      <c r="S202" s="164" t="n"/>
      <c r="T202" s="164" t="n"/>
      <c r="U202" s="164" t="n"/>
      <c r="V202" s="164" t="n"/>
      <c r="W202" s="164" t="n"/>
      <c r="X202" s="164" t="n"/>
      <c r="Y202" s="184" t="n"/>
      <c r="Z202" s="184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76" t="n">
        <v>4680115881334</v>
      </c>
      <c r="E203" s="336" t="n"/>
      <c r="F203" s="368" t="n">
        <v>0.33</v>
      </c>
      <c r="G203" s="38" t="n">
        <v>6</v>
      </c>
      <c r="H203" s="368" t="n">
        <v>1.98</v>
      </c>
      <c r="I203" s="368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43" t="inlineStr">
        <is>
          <t>Сосиски «Оригинальные» замороженные Фикс.вес 0,33 п/а ТМ «Стародворье»</t>
        </is>
      </c>
      <c r="O203" s="370" t="n"/>
      <c r="P203" s="370" t="n"/>
      <c r="Q203" s="370" t="n"/>
      <c r="R203" s="336" t="n"/>
      <c r="S203" s="40" t="inlineStr"/>
      <c r="T203" s="40" t="inlineStr"/>
      <c r="U203" s="41" t="inlineStr">
        <is>
          <t>кор</t>
        </is>
      </c>
      <c r="V203" s="371" t="n">
        <v>0</v>
      </c>
      <c r="W203" s="372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3" t="inlineStr">
        <is>
          <t>КИЗ</t>
        </is>
      </c>
    </row>
    <row r="204">
      <c r="A204" s="171" t="n"/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373" t="n"/>
      <c r="N204" s="374" t="inlineStr">
        <is>
          <t>Итого</t>
        </is>
      </c>
      <c r="O204" s="344" t="n"/>
      <c r="P204" s="344" t="n"/>
      <c r="Q204" s="344" t="n"/>
      <c r="R204" s="344" t="n"/>
      <c r="S204" s="344" t="n"/>
      <c r="T204" s="345" t="n"/>
      <c r="U204" s="43" t="inlineStr">
        <is>
          <t>кор</t>
        </is>
      </c>
      <c r="V204" s="375">
        <f>IFERROR(SUM(V203:V203),"0")</f>
        <v/>
      </c>
      <c r="W204" s="375">
        <f>IFERROR(SUM(W203:W203),"0")</f>
        <v/>
      </c>
      <c r="X204" s="375">
        <f>IFERROR(IF(X203="",0,X203),"0")</f>
        <v/>
      </c>
      <c r="Y204" s="376" t="n"/>
      <c r="Z204" s="376" t="n"/>
    </row>
    <row r="205">
      <c r="A205" s="164" t="n"/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373" t="n"/>
      <c r="N205" s="374" t="inlineStr">
        <is>
          <t>Итого</t>
        </is>
      </c>
      <c r="O205" s="344" t="n"/>
      <c r="P205" s="344" t="n"/>
      <c r="Q205" s="344" t="n"/>
      <c r="R205" s="344" t="n"/>
      <c r="S205" s="344" t="n"/>
      <c r="T205" s="345" t="n"/>
      <c r="U205" s="43" t="inlineStr">
        <is>
          <t>кг</t>
        </is>
      </c>
      <c r="V205" s="375">
        <f>IFERROR(SUMPRODUCT(V203:V203*H203:H203),"0")</f>
        <v/>
      </c>
      <c r="W205" s="375">
        <f>IFERROR(SUMPRODUCT(W203:W203*H203:H203),"0")</f>
        <v/>
      </c>
      <c r="X205" s="43" t="n"/>
      <c r="Y205" s="376" t="n"/>
      <c r="Z205" s="376" t="n"/>
    </row>
    <row r="206" ht="16.5" customHeight="1">
      <c r="A206" s="195" t="inlineStr">
        <is>
          <t>Сочные</t>
        </is>
      </c>
      <c r="B206" s="164" t="n"/>
      <c r="C206" s="164" t="n"/>
      <c r="D206" s="164" t="n"/>
      <c r="E206" s="164" t="n"/>
      <c r="F206" s="164" t="n"/>
      <c r="G206" s="164" t="n"/>
      <c r="H206" s="164" t="n"/>
      <c r="I206" s="164" t="n"/>
      <c r="J206" s="164" t="n"/>
      <c r="K206" s="164" t="n"/>
      <c r="L206" s="164" t="n"/>
      <c r="M206" s="164" t="n"/>
      <c r="N206" s="164" t="n"/>
      <c r="O206" s="164" t="n"/>
      <c r="P206" s="164" t="n"/>
      <c r="Q206" s="164" t="n"/>
      <c r="R206" s="164" t="n"/>
      <c r="S206" s="164" t="n"/>
      <c r="T206" s="164" t="n"/>
      <c r="U206" s="164" t="n"/>
      <c r="V206" s="164" t="n"/>
      <c r="W206" s="164" t="n"/>
      <c r="X206" s="164" t="n"/>
      <c r="Y206" s="195" t="n"/>
      <c r="Z206" s="195" t="n"/>
    </row>
    <row r="207" ht="14.25" customHeight="1">
      <c r="A207" s="184" t="inlineStr">
        <is>
          <t>Пельмени</t>
        </is>
      </c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164" t="n"/>
      <c r="N207" s="164" t="n"/>
      <c r="O207" s="164" t="n"/>
      <c r="P207" s="164" t="n"/>
      <c r="Q207" s="164" t="n"/>
      <c r="R207" s="164" t="n"/>
      <c r="S207" s="164" t="n"/>
      <c r="T207" s="164" t="n"/>
      <c r="U207" s="164" t="n"/>
      <c r="V207" s="164" t="n"/>
      <c r="W207" s="164" t="n"/>
      <c r="X207" s="164" t="n"/>
      <c r="Y207" s="184" t="n"/>
      <c r="Z207" s="184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76" t="n">
        <v>4607111035332</v>
      </c>
      <c r="E208" s="336" t="n"/>
      <c r="F208" s="368" t="n">
        <v>0.43</v>
      </c>
      <c r="G208" s="38" t="n">
        <v>16</v>
      </c>
      <c r="H208" s="368" t="n">
        <v>6.88</v>
      </c>
      <c r="I208" s="368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4">
        <f>HYPERLINK("https://abi.ru/products/Замороженные/Стародворье/Сочные/Пельмени/P002720/","Пельмени Сочные Сочные 0,43 Сфера Стародворье")</f>
        <v/>
      </c>
      <c r="O208" s="370" t="n"/>
      <c r="P208" s="370" t="n"/>
      <c r="Q208" s="370" t="n"/>
      <c r="R208" s="336" t="n"/>
      <c r="S208" s="40" t="inlineStr"/>
      <c r="T208" s="40" t="inlineStr"/>
      <c r="U208" s="41" t="inlineStr">
        <is>
          <t>кор</t>
        </is>
      </c>
      <c r="V208" s="371" t="n">
        <v>0</v>
      </c>
      <c r="W208" s="372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76" t="n">
        <v>4607111035080</v>
      </c>
      <c r="E209" s="336" t="n"/>
      <c r="F209" s="368" t="n">
        <v>0.9</v>
      </c>
      <c r="G209" s="38" t="n">
        <v>8</v>
      </c>
      <c r="H209" s="368" t="n">
        <v>7.2</v>
      </c>
      <c r="I209" s="368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5">
        <f>HYPERLINK("https://abi.ru/products/Замороженные/Стародворье/Сочные/Пельмени/P002719/","Пельмени Сочные Сочные 0,9 Сфера Стародворье")</f>
        <v/>
      </c>
      <c r="O209" s="370" t="n"/>
      <c r="P209" s="370" t="n"/>
      <c r="Q209" s="370" t="n"/>
      <c r="R209" s="336" t="n"/>
      <c r="S209" s="40" t="inlineStr"/>
      <c r="T209" s="40" t="inlineStr"/>
      <c r="U209" s="41" t="inlineStr">
        <is>
          <t>кор</t>
        </is>
      </c>
      <c r="V209" s="371" t="n">
        <v>0</v>
      </c>
      <c r="W209" s="372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>
      <c r="A210" s="171" t="n"/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373" t="n"/>
      <c r="N210" s="374" t="inlineStr">
        <is>
          <t>Итого</t>
        </is>
      </c>
      <c r="O210" s="344" t="n"/>
      <c r="P210" s="344" t="n"/>
      <c r="Q210" s="344" t="n"/>
      <c r="R210" s="344" t="n"/>
      <c r="S210" s="344" t="n"/>
      <c r="T210" s="345" t="n"/>
      <c r="U210" s="43" t="inlineStr">
        <is>
          <t>кор</t>
        </is>
      </c>
      <c r="V210" s="375">
        <f>IFERROR(SUM(V208:V209),"0")</f>
        <v/>
      </c>
      <c r="W210" s="375">
        <f>IFERROR(SUM(W208:W209),"0")</f>
        <v/>
      </c>
      <c r="X210" s="375">
        <f>IFERROR(IF(X208="",0,X208),"0")+IFERROR(IF(X209="",0,X209),"0")</f>
        <v/>
      </c>
      <c r="Y210" s="376" t="n"/>
      <c r="Z210" s="376" t="n"/>
    </row>
    <row r="211">
      <c r="A211" s="164" t="n"/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373" t="n"/>
      <c r="N211" s="374" t="inlineStr">
        <is>
          <t>Итого</t>
        </is>
      </c>
      <c r="O211" s="344" t="n"/>
      <c r="P211" s="344" t="n"/>
      <c r="Q211" s="344" t="n"/>
      <c r="R211" s="344" t="n"/>
      <c r="S211" s="344" t="n"/>
      <c r="T211" s="345" t="n"/>
      <c r="U211" s="43" t="inlineStr">
        <is>
          <t>кг</t>
        </is>
      </c>
      <c r="V211" s="375">
        <f>IFERROR(SUMPRODUCT(V208:V209*H208:H209),"0")</f>
        <v/>
      </c>
      <c r="W211" s="375">
        <f>IFERROR(SUMPRODUCT(W208:W209*H208:H209),"0")</f>
        <v/>
      </c>
      <c r="X211" s="43" t="n"/>
      <c r="Y211" s="376" t="n"/>
      <c r="Z211" s="376" t="n"/>
    </row>
    <row r="212" ht="27.75" customHeight="1">
      <c r="A212" s="194" t="inlineStr">
        <is>
          <t>Колбасный стандарт</t>
        </is>
      </c>
      <c r="B212" s="367" t="n"/>
      <c r="C212" s="367" t="n"/>
      <c r="D212" s="367" t="n"/>
      <c r="E212" s="367" t="n"/>
      <c r="F212" s="367" t="n"/>
      <c r="G212" s="367" t="n"/>
      <c r="H212" s="367" t="n"/>
      <c r="I212" s="367" t="n"/>
      <c r="J212" s="367" t="n"/>
      <c r="K212" s="367" t="n"/>
      <c r="L212" s="367" t="n"/>
      <c r="M212" s="367" t="n"/>
      <c r="N212" s="367" t="n"/>
      <c r="O212" s="367" t="n"/>
      <c r="P212" s="367" t="n"/>
      <c r="Q212" s="367" t="n"/>
      <c r="R212" s="367" t="n"/>
      <c r="S212" s="367" t="n"/>
      <c r="T212" s="367" t="n"/>
      <c r="U212" s="367" t="n"/>
      <c r="V212" s="367" t="n"/>
      <c r="W212" s="367" t="n"/>
      <c r="X212" s="367" t="n"/>
      <c r="Y212" s="55" t="n"/>
      <c r="Z212" s="55" t="n"/>
    </row>
    <row r="213" ht="16.5" customHeight="1">
      <c r="A213" s="195" t="inlineStr">
        <is>
          <t>Владимирский Стандарт ЗПФ</t>
        </is>
      </c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164" t="n"/>
      <c r="N213" s="164" t="n"/>
      <c r="O213" s="164" t="n"/>
      <c r="P213" s="164" t="n"/>
      <c r="Q213" s="164" t="n"/>
      <c r="R213" s="164" t="n"/>
      <c r="S213" s="164" t="n"/>
      <c r="T213" s="164" t="n"/>
      <c r="U213" s="164" t="n"/>
      <c r="V213" s="164" t="n"/>
      <c r="W213" s="164" t="n"/>
      <c r="X213" s="164" t="n"/>
      <c r="Y213" s="195" t="n"/>
      <c r="Z213" s="195" t="n"/>
    </row>
    <row r="214" ht="14.25" customHeight="1">
      <c r="A214" s="184" t="inlineStr">
        <is>
          <t>Пельмени</t>
        </is>
      </c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164" t="n"/>
      <c r="N214" s="164" t="n"/>
      <c r="O214" s="164" t="n"/>
      <c r="P214" s="164" t="n"/>
      <c r="Q214" s="164" t="n"/>
      <c r="R214" s="164" t="n"/>
      <c r="S214" s="164" t="n"/>
      <c r="T214" s="164" t="n"/>
      <c r="U214" s="164" t="n"/>
      <c r="V214" s="164" t="n"/>
      <c r="W214" s="164" t="n"/>
      <c r="X214" s="164" t="n"/>
      <c r="Y214" s="184" t="n"/>
      <c r="Z214" s="184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76" t="n">
        <v>4607111036162</v>
      </c>
      <c r="E215" s="336" t="n"/>
      <c r="F215" s="368" t="n">
        <v>0.8</v>
      </c>
      <c r="G215" s="38" t="n">
        <v>8</v>
      </c>
      <c r="H215" s="368" t="n">
        <v>6.4</v>
      </c>
      <c r="I215" s="368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70" t="n"/>
      <c r="P215" s="370" t="n"/>
      <c r="Q215" s="370" t="n"/>
      <c r="R215" s="336" t="n"/>
      <c r="S215" s="40" t="inlineStr"/>
      <c r="T215" s="40" t="inlineStr"/>
      <c r="U215" s="41" t="inlineStr">
        <is>
          <t>кор</t>
        </is>
      </c>
      <c r="V215" s="371" t="n">
        <v>0</v>
      </c>
      <c r="W215" s="372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6" t="inlineStr">
        <is>
          <t>ЗПФ</t>
        </is>
      </c>
    </row>
    <row r="216">
      <c r="A216" s="171" t="n"/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373" t="n"/>
      <c r="N216" s="374" t="inlineStr">
        <is>
          <t>Итого</t>
        </is>
      </c>
      <c r="O216" s="344" t="n"/>
      <c r="P216" s="344" t="n"/>
      <c r="Q216" s="344" t="n"/>
      <c r="R216" s="344" t="n"/>
      <c r="S216" s="344" t="n"/>
      <c r="T216" s="345" t="n"/>
      <c r="U216" s="43" t="inlineStr">
        <is>
          <t>кор</t>
        </is>
      </c>
      <c r="V216" s="375">
        <f>IFERROR(SUM(V215:V215),"0")</f>
        <v/>
      </c>
      <c r="W216" s="375">
        <f>IFERROR(SUM(W215:W215),"0")</f>
        <v/>
      </c>
      <c r="X216" s="375">
        <f>IFERROR(IF(X215="",0,X215),"0")</f>
        <v/>
      </c>
      <c r="Y216" s="376" t="n"/>
      <c r="Z216" s="376" t="n"/>
    </row>
    <row r="217">
      <c r="A217" s="164" t="n"/>
      <c r="B217" s="164" t="n"/>
      <c r="C217" s="164" t="n"/>
      <c r="D217" s="164" t="n"/>
      <c r="E217" s="164" t="n"/>
      <c r="F217" s="164" t="n"/>
      <c r="G217" s="164" t="n"/>
      <c r="H217" s="164" t="n"/>
      <c r="I217" s="164" t="n"/>
      <c r="J217" s="164" t="n"/>
      <c r="K217" s="164" t="n"/>
      <c r="L217" s="164" t="n"/>
      <c r="M217" s="373" t="n"/>
      <c r="N217" s="374" t="inlineStr">
        <is>
          <t>Итого</t>
        </is>
      </c>
      <c r="O217" s="344" t="n"/>
      <c r="P217" s="344" t="n"/>
      <c r="Q217" s="344" t="n"/>
      <c r="R217" s="344" t="n"/>
      <c r="S217" s="344" t="n"/>
      <c r="T217" s="345" t="n"/>
      <c r="U217" s="43" t="inlineStr">
        <is>
          <t>кг</t>
        </is>
      </c>
      <c r="V217" s="375">
        <f>IFERROR(SUMPRODUCT(V215:V215*H215:H215),"0")</f>
        <v/>
      </c>
      <c r="W217" s="375">
        <f>IFERROR(SUMPRODUCT(W215:W215*H215:H215),"0")</f>
        <v/>
      </c>
      <c r="X217" s="43" t="n"/>
      <c r="Y217" s="376" t="n"/>
      <c r="Z217" s="376" t="n"/>
    </row>
    <row r="218" ht="27.75" customHeight="1">
      <c r="A218" s="194" t="inlineStr">
        <is>
          <t>Особый рецепт</t>
        </is>
      </c>
      <c r="B218" s="367" t="n"/>
      <c r="C218" s="367" t="n"/>
      <c r="D218" s="367" t="n"/>
      <c r="E218" s="367" t="n"/>
      <c r="F218" s="367" t="n"/>
      <c r="G218" s="367" t="n"/>
      <c r="H218" s="367" t="n"/>
      <c r="I218" s="367" t="n"/>
      <c r="J218" s="367" t="n"/>
      <c r="K218" s="367" t="n"/>
      <c r="L218" s="367" t="n"/>
      <c r="M218" s="367" t="n"/>
      <c r="N218" s="367" t="n"/>
      <c r="O218" s="367" t="n"/>
      <c r="P218" s="367" t="n"/>
      <c r="Q218" s="367" t="n"/>
      <c r="R218" s="367" t="n"/>
      <c r="S218" s="367" t="n"/>
      <c r="T218" s="367" t="n"/>
      <c r="U218" s="367" t="n"/>
      <c r="V218" s="367" t="n"/>
      <c r="W218" s="367" t="n"/>
      <c r="X218" s="367" t="n"/>
      <c r="Y218" s="55" t="n"/>
      <c r="Z218" s="55" t="n"/>
    </row>
    <row r="219" ht="16.5" customHeight="1">
      <c r="A219" s="195" t="inlineStr">
        <is>
          <t>Любимая ложка</t>
        </is>
      </c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164" t="n"/>
      <c r="N219" s="164" t="n"/>
      <c r="O219" s="164" t="n"/>
      <c r="P219" s="164" t="n"/>
      <c r="Q219" s="164" t="n"/>
      <c r="R219" s="164" t="n"/>
      <c r="S219" s="164" t="n"/>
      <c r="T219" s="164" t="n"/>
      <c r="U219" s="164" t="n"/>
      <c r="V219" s="164" t="n"/>
      <c r="W219" s="164" t="n"/>
      <c r="X219" s="164" t="n"/>
      <c r="Y219" s="195" t="n"/>
      <c r="Z219" s="195" t="n"/>
    </row>
    <row r="220" ht="14.25" customHeight="1">
      <c r="A220" s="184" t="inlineStr">
        <is>
          <t>Пельмени</t>
        </is>
      </c>
      <c r="B220" s="164" t="n"/>
      <c r="C220" s="164" t="n"/>
      <c r="D220" s="164" t="n"/>
      <c r="E220" s="164" t="n"/>
      <c r="F220" s="164" t="n"/>
      <c r="G220" s="164" t="n"/>
      <c r="H220" s="164" t="n"/>
      <c r="I220" s="164" t="n"/>
      <c r="J220" s="164" t="n"/>
      <c r="K220" s="164" t="n"/>
      <c r="L220" s="164" t="n"/>
      <c r="M220" s="164" t="n"/>
      <c r="N220" s="164" t="n"/>
      <c r="O220" s="164" t="n"/>
      <c r="P220" s="164" t="n"/>
      <c r="Q220" s="164" t="n"/>
      <c r="R220" s="164" t="n"/>
      <c r="S220" s="164" t="n"/>
      <c r="T220" s="164" t="n"/>
      <c r="U220" s="164" t="n"/>
      <c r="V220" s="164" t="n"/>
      <c r="W220" s="164" t="n"/>
      <c r="X220" s="164" t="n"/>
      <c r="Y220" s="184" t="n"/>
      <c r="Z220" s="184" t="n"/>
    </row>
    <row r="221" ht="27" customHeight="1">
      <c r="A221" s="64" t="inlineStr">
        <is>
          <t>SU002268</t>
        </is>
      </c>
      <c r="B221" s="64" t="inlineStr">
        <is>
          <t>P002746</t>
        </is>
      </c>
      <c r="C221" s="37" t="n">
        <v>4301070882</v>
      </c>
      <c r="D221" s="176" t="n">
        <v>4607111035899</v>
      </c>
      <c r="E221" s="336" t="n"/>
      <c r="F221" s="368" t="n">
        <v>1</v>
      </c>
      <c r="G221" s="38" t="n">
        <v>5</v>
      </c>
      <c r="H221" s="368" t="n">
        <v>5</v>
      </c>
      <c r="I221" s="368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120</v>
      </c>
      <c r="N221" s="44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1" s="370" t="n"/>
      <c r="P221" s="370" t="n"/>
      <c r="Q221" s="370" t="n"/>
      <c r="R221" s="336" t="n"/>
      <c r="S221" s="40" t="inlineStr"/>
      <c r="T221" s="40" t="inlineStr"/>
      <c r="U221" s="41" t="inlineStr">
        <is>
          <t>кор</t>
        </is>
      </c>
      <c r="V221" s="371" t="n">
        <v>0</v>
      </c>
      <c r="W221" s="372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7" t="inlineStr">
        <is>
          <t>ЗПФ</t>
        </is>
      </c>
    </row>
    <row r="222">
      <c r="A222" s="171" t="n"/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373" t="n"/>
      <c r="N222" s="374" t="inlineStr">
        <is>
          <t>Итого</t>
        </is>
      </c>
      <c r="O222" s="344" t="n"/>
      <c r="P222" s="344" t="n"/>
      <c r="Q222" s="344" t="n"/>
      <c r="R222" s="344" t="n"/>
      <c r="S222" s="344" t="n"/>
      <c r="T222" s="345" t="n"/>
      <c r="U222" s="43" t="inlineStr">
        <is>
          <t>кор</t>
        </is>
      </c>
      <c r="V222" s="375">
        <f>IFERROR(SUM(V221:V221),"0")</f>
        <v/>
      </c>
      <c r="W222" s="375">
        <f>IFERROR(SUM(W221:W221),"0")</f>
        <v/>
      </c>
      <c r="X222" s="375">
        <f>IFERROR(IF(X221="",0,X221),"0")</f>
        <v/>
      </c>
      <c r="Y222" s="376" t="n"/>
      <c r="Z222" s="376" t="n"/>
    </row>
    <row r="223">
      <c r="A223" s="164" t="n"/>
      <c r="B223" s="164" t="n"/>
      <c r="C223" s="164" t="n"/>
      <c r="D223" s="164" t="n"/>
      <c r="E223" s="164" t="n"/>
      <c r="F223" s="164" t="n"/>
      <c r="G223" s="164" t="n"/>
      <c r="H223" s="164" t="n"/>
      <c r="I223" s="164" t="n"/>
      <c r="J223" s="164" t="n"/>
      <c r="K223" s="164" t="n"/>
      <c r="L223" s="164" t="n"/>
      <c r="M223" s="373" t="n"/>
      <c r="N223" s="374" t="inlineStr">
        <is>
          <t>Итого</t>
        </is>
      </c>
      <c r="O223" s="344" t="n"/>
      <c r="P223" s="344" t="n"/>
      <c r="Q223" s="344" t="n"/>
      <c r="R223" s="344" t="n"/>
      <c r="S223" s="344" t="n"/>
      <c r="T223" s="345" t="n"/>
      <c r="U223" s="43" t="inlineStr">
        <is>
          <t>кг</t>
        </is>
      </c>
      <c r="V223" s="375">
        <f>IFERROR(SUMPRODUCT(V221:V221*H221:H221),"0")</f>
        <v/>
      </c>
      <c r="W223" s="375">
        <f>IFERROR(SUMPRODUCT(W221:W221*H221:H221),"0")</f>
        <v/>
      </c>
      <c r="X223" s="43" t="n"/>
      <c r="Y223" s="376" t="n"/>
      <c r="Z223" s="376" t="n"/>
    </row>
    <row r="224" ht="16.5" customHeight="1">
      <c r="A224" s="195" t="inlineStr">
        <is>
          <t>Особая Без свинины</t>
        </is>
      </c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164" t="n"/>
      <c r="N224" s="164" t="n"/>
      <c r="O224" s="164" t="n"/>
      <c r="P224" s="164" t="n"/>
      <c r="Q224" s="164" t="n"/>
      <c r="R224" s="164" t="n"/>
      <c r="S224" s="164" t="n"/>
      <c r="T224" s="164" t="n"/>
      <c r="U224" s="164" t="n"/>
      <c r="V224" s="164" t="n"/>
      <c r="W224" s="164" t="n"/>
      <c r="X224" s="164" t="n"/>
      <c r="Y224" s="195" t="n"/>
      <c r="Z224" s="195" t="n"/>
    </row>
    <row r="225" ht="14.25" customHeight="1">
      <c r="A225" s="184" t="inlineStr">
        <is>
          <t>Пельмени</t>
        </is>
      </c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164" t="n"/>
      <c r="N225" s="164" t="n"/>
      <c r="O225" s="164" t="n"/>
      <c r="P225" s="164" t="n"/>
      <c r="Q225" s="164" t="n"/>
      <c r="R225" s="164" t="n"/>
      <c r="S225" s="164" t="n"/>
      <c r="T225" s="164" t="n"/>
      <c r="U225" s="164" t="n"/>
      <c r="V225" s="164" t="n"/>
      <c r="W225" s="164" t="n"/>
      <c r="X225" s="164" t="n"/>
      <c r="Y225" s="184" t="n"/>
      <c r="Z225" s="184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76" t="n">
        <v>4607111036711</v>
      </c>
      <c r="E226" s="336" t="n"/>
      <c r="F226" s="368" t="n">
        <v>0.8</v>
      </c>
      <c r="G226" s="38" t="n">
        <v>8</v>
      </c>
      <c r="H226" s="368" t="n">
        <v>6.4</v>
      </c>
      <c r="I226" s="368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70" t="n"/>
      <c r="P226" s="370" t="n"/>
      <c r="Q226" s="370" t="n"/>
      <c r="R226" s="336" t="n"/>
      <c r="S226" s="40" t="inlineStr"/>
      <c r="T226" s="40" t="inlineStr"/>
      <c r="U226" s="41" t="inlineStr">
        <is>
          <t>кор</t>
        </is>
      </c>
      <c r="V226" s="371" t="n">
        <v>0</v>
      </c>
      <c r="W226" s="372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48" t="inlineStr">
        <is>
          <t>ЗПФ</t>
        </is>
      </c>
    </row>
    <row r="227">
      <c r="A227" s="171" t="n"/>
      <c r="B227" s="164" t="n"/>
      <c r="C227" s="164" t="n"/>
      <c r="D227" s="164" t="n"/>
      <c r="E227" s="164" t="n"/>
      <c r="F227" s="164" t="n"/>
      <c r="G227" s="164" t="n"/>
      <c r="H227" s="164" t="n"/>
      <c r="I227" s="164" t="n"/>
      <c r="J227" s="164" t="n"/>
      <c r="K227" s="164" t="n"/>
      <c r="L227" s="164" t="n"/>
      <c r="M227" s="373" t="n"/>
      <c r="N227" s="374" t="inlineStr">
        <is>
          <t>Итого</t>
        </is>
      </c>
      <c r="O227" s="344" t="n"/>
      <c r="P227" s="344" t="n"/>
      <c r="Q227" s="344" t="n"/>
      <c r="R227" s="344" t="n"/>
      <c r="S227" s="344" t="n"/>
      <c r="T227" s="345" t="n"/>
      <c r="U227" s="43" t="inlineStr">
        <is>
          <t>кор</t>
        </is>
      </c>
      <c r="V227" s="375">
        <f>IFERROR(SUM(V226:V226),"0")</f>
        <v/>
      </c>
      <c r="W227" s="375">
        <f>IFERROR(SUM(W226:W226),"0")</f>
        <v/>
      </c>
      <c r="X227" s="375">
        <f>IFERROR(IF(X226="",0,X226),"0")</f>
        <v/>
      </c>
      <c r="Y227" s="376" t="n"/>
      <c r="Z227" s="376" t="n"/>
    </row>
    <row r="228">
      <c r="A228" s="164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кг</t>
        </is>
      </c>
      <c r="V228" s="375">
        <f>IFERROR(SUMPRODUCT(V226:V226*H226:H226),"0")</f>
        <v/>
      </c>
      <c r="W228" s="375">
        <f>IFERROR(SUMPRODUCT(W226:W226*H226:H226),"0")</f>
        <v/>
      </c>
      <c r="X228" s="43" t="n"/>
      <c r="Y228" s="376" t="n"/>
      <c r="Z228" s="376" t="n"/>
    </row>
    <row r="229" ht="27.75" customHeight="1">
      <c r="A229" s="194" t="inlineStr">
        <is>
          <t>Зареченские</t>
        </is>
      </c>
      <c r="B229" s="367" t="n"/>
      <c r="C229" s="367" t="n"/>
      <c r="D229" s="367" t="n"/>
      <c r="E229" s="367" t="n"/>
      <c r="F229" s="367" t="n"/>
      <c r="G229" s="367" t="n"/>
      <c r="H229" s="367" t="n"/>
      <c r="I229" s="367" t="n"/>
      <c r="J229" s="367" t="n"/>
      <c r="K229" s="367" t="n"/>
      <c r="L229" s="367" t="n"/>
      <c r="M229" s="367" t="n"/>
      <c r="N229" s="367" t="n"/>
      <c r="O229" s="367" t="n"/>
      <c r="P229" s="367" t="n"/>
      <c r="Q229" s="367" t="n"/>
      <c r="R229" s="367" t="n"/>
      <c r="S229" s="367" t="n"/>
      <c r="T229" s="367" t="n"/>
      <c r="U229" s="367" t="n"/>
      <c r="V229" s="367" t="n"/>
      <c r="W229" s="367" t="n"/>
      <c r="X229" s="367" t="n"/>
      <c r="Y229" s="55" t="n"/>
      <c r="Z229" s="55" t="n"/>
    </row>
    <row r="230" ht="16.5" customHeight="1">
      <c r="A230" s="195" t="inlineStr">
        <is>
          <t>Зареченские продукты ПГП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95" t="n"/>
      <c r="Z230" s="195" t="n"/>
    </row>
    <row r="231" ht="14.25" customHeight="1">
      <c r="A231" s="184" t="inlineStr">
        <is>
          <t>Крылья</t>
        </is>
      </c>
      <c r="B231" s="164" t="n"/>
      <c r="C231" s="164" t="n"/>
      <c r="D231" s="164" t="n"/>
      <c r="E231" s="164" t="n"/>
      <c r="F231" s="164" t="n"/>
      <c r="G231" s="164" t="n"/>
      <c r="H231" s="164" t="n"/>
      <c r="I231" s="164" t="n"/>
      <c r="J231" s="164" t="n"/>
      <c r="K231" s="164" t="n"/>
      <c r="L231" s="164" t="n"/>
      <c r="M231" s="164" t="n"/>
      <c r="N231" s="164" t="n"/>
      <c r="O231" s="164" t="n"/>
      <c r="P231" s="164" t="n"/>
      <c r="Q231" s="164" t="n"/>
      <c r="R231" s="164" t="n"/>
      <c r="S231" s="164" t="n"/>
      <c r="T231" s="164" t="n"/>
      <c r="U231" s="164" t="n"/>
      <c r="V231" s="164" t="n"/>
      <c r="W231" s="164" t="n"/>
      <c r="X231" s="164" t="n"/>
      <c r="Y231" s="184" t="n"/>
      <c r="Z231" s="184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76" t="n">
        <v>4640242180427</v>
      </c>
      <c r="E232" s="336" t="n"/>
      <c r="F232" s="368" t="n">
        <v>1.8</v>
      </c>
      <c r="G232" s="38" t="n">
        <v>1</v>
      </c>
      <c r="H232" s="368" t="n">
        <v>1.8</v>
      </c>
      <c r="I232" s="368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49" t="inlineStr">
        <is>
          <t>Крылья «Хрустящие крылышки» Весовой ТМ «Зареченские» 1,8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171" t="n"/>
      <c r="B233" s="164" t="n"/>
      <c r="C233" s="164" t="n"/>
      <c r="D233" s="164" t="n"/>
      <c r="E233" s="164" t="n"/>
      <c r="F233" s="164" t="n"/>
      <c r="G233" s="164" t="n"/>
      <c r="H233" s="164" t="n"/>
      <c r="I233" s="164" t="n"/>
      <c r="J233" s="164" t="n"/>
      <c r="K233" s="164" t="n"/>
      <c r="L233" s="164" t="n"/>
      <c r="M233" s="373" t="n"/>
      <c r="N233" s="374" t="inlineStr">
        <is>
          <t>Итого</t>
        </is>
      </c>
      <c r="O233" s="344" t="n"/>
      <c r="P233" s="344" t="n"/>
      <c r="Q233" s="344" t="n"/>
      <c r="R233" s="344" t="n"/>
      <c r="S233" s="344" t="n"/>
      <c r="T233" s="345" t="n"/>
      <c r="U233" s="43" t="inlineStr">
        <is>
          <t>кор</t>
        </is>
      </c>
      <c r="V233" s="375">
        <f>IFERROR(SUM(V232:V232),"0")</f>
        <v/>
      </c>
      <c r="W233" s="375">
        <f>IFERROR(SUM(W232:W232),"0")</f>
        <v/>
      </c>
      <c r="X233" s="375">
        <f>IFERROR(IF(X232="",0,X232),"0")</f>
        <v/>
      </c>
      <c r="Y233" s="376" t="n"/>
      <c r="Z233" s="376" t="n"/>
    </row>
    <row r="234">
      <c r="A234" s="164" t="n"/>
      <c r="B234" s="164" t="n"/>
      <c r="C234" s="164" t="n"/>
      <c r="D234" s="164" t="n"/>
      <c r="E234" s="164" t="n"/>
      <c r="F234" s="164" t="n"/>
      <c r="G234" s="164" t="n"/>
      <c r="H234" s="164" t="n"/>
      <c r="I234" s="164" t="n"/>
      <c r="J234" s="164" t="n"/>
      <c r="K234" s="164" t="n"/>
      <c r="L234" s="164" t="n"/>
      <c r="M234" s="373" t="n"/>
      <c r="N234" s="374" t="inlineStr">
        <is>
          <t>Итого</t>
        </is>
      </c>
      <c r="O234" s="344" t="n"/>
      <c r="P234" s="344" t="n"/>
      <c r="Q234" s="344" t="n"/>
      <c r="R234" s="344" t="n"/>
      <c r="S234" s="344" t="n"/>
      <c r="T234" s="345" t="n"/>
      <c r="U234" s="43" t="inlineStr">
        <is>
          <t>кг</t>
        </is>
      </c>
      <c r="V234" s="375">
        <f>IFERROR(SUMPRODUCT(V232:V232*H232:H232),"0")</f>
        <v/>
      </c>
      <c r="W234" s="375">
        <f>IFERROR(SUMPRODUCT(W232:W232*H232:H232),"0")</f>
        <v/>
      </c>
      <c r="X234" s="43" t="n"/>
      <c r="Y234" s="376" t="n"/>
      <c r="Z234" s="376" t="n"/>
    </row>
    <row r="235" ht="14.25" customHeight="1">
      <c r="A235" s="184" t="inlineStr">
        <is>
          <t>Наггетсы</t>
        </is>
      </c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164" t="n"/>
      <c r="N235" s="164" t="n"/>
      <c r="O235" s="164" t="n"/>
      <c r="P235" s="164" t="n"/>
      <c r="Q235" s="164" t="n"/>
      <c r="R235" s="164" t="n"/>
      <c r="S235" s="164" t="n"/>
      <c r="T235" s="164" t="n"/>
      <c r="U235" s="164" t="n"/>
      <c r="V235" s="164" t="n"/>
      <c r="W235" s="164" t="n"/>
      <c r="X235" s="164" t="n"/>
      <c r="Y235" s="184" t="n"/>
      <c r="Z235" s="184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76" t="n">
        <v>4640242180397</v>
      </c>
      <c r="E236" s="336" t="n"/>
      <c r="F236" s="368" t="n">
        <v>1</v>
      </c>
      <c r="G236" s="38" t="n">
        <v>6</v>
      </c>
      <c r="H236" s="368" t="n">
        <v>6</v>
      </c>
      <c r="I236" s="368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50" t="inlineStr">
        <is>
          <t>Наггетсы «Хрустящие» Весовые ТМ «Зареченские» 6 кг</t>
        </is>
      </c>
      <c r="O236" s="370" t="n"/>
      <c r="P236" s="370" t="n"/>
      <c r="Q236" s="370" t="n"/>
      <c r="R236" s="336" t="n"/>
      <c r="S236" s="40" t="inlineStr"/>
      <c r="T236" s="40" t="inlineStr"/>
      <c r="U236" s="41" t="inlineStr">
        <is>
          <t>кор</t>
        </is>
      </c>
      <c r="V236" s="371" t="n">
        <v>50</v>
      </c>
      <c r="W236" s="372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>
      <c r="A237" s="171" t="n"/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373" t="n"/>
      <c r="N237" s="374" t="inlineStr">
        <is>
          <t>Итого</t>
        </is>
      </c>
      <c r="O237" s="344" t="n"/>
      <c r="P237" s="344" t="n"/>
      <c r="Q237" s="344" t="n"/>
      <c r="R237" s="344" t="n"/>
      <c r="S237" s="344" t="n"/>
      <c r="T237" s="345" t="n"/>
      <c r="U237" s="43" t="inlineStr">
        <is>
          <t>кор</t>
        </is>
      </c>
      <c r="V237" s="375">
        <f>IFERROR(SUM(V236:V236),"0")</f>
        <v/>
      </c>
      <c r="W237" s="375">
        <f>IFERROR(SUM(W236:W236),"0")</f>
        <v/>
      </c>
      <c r="X237" s="375">
        <f>IFERROR(IF(X236="",0,X236),"0")</f>
        <v/>
      </c>
      <c r="Y237" s="376" t="n"/>
      <c r="Z237" s="376" t="n"/>
    </row>
    <row r="238">
      <c r="A238" s="164" t="n"/>
      <c r="B238" s="164" t="n"/>
      <c r="C238" s="164" t="n"/>
      <c r="D238" s="164" t="n"/>
      <c r="E238" s="164" t="n"/>
      <c r="F238" s="164" t="n"/>
      <c r="G238" s="164" t="n"/>
      <c r="H238" s="164" t="n"/>
      <c r="I238" s="164" t="n"/>
      <c r="J238" s="164" t="n"/>
      <c r="K238" s="164" t="n"/>
      <c r="L238" s="164" t="n"/>
      <c r="M238" s="373" t="n"/>
      <c r="N238" s="374" t="inlineStr">
        <is>
          <t>Итого</t>
        </is>
      </c>
      <c r="O238" s="344" t="n"/>
      <c r="P238" s="344" t="n"/>
      <c r="Q238" s="344" t="n"/>
      <c r="R238" s="344" t="n"/>
      <c r="S238" s="344" t="n"/>
      <c r="T238" s="345" t="n"/>
      <c r="U238" s="43" t="inlineStr">
        <is>
          <t>кг</t>
        </is>
      </c>
      <c r="V238" s="375">
        <f>IFERROR(SUMPRODUCT(V236:V236*H236:H236),"0")</f>
        <v/>
      </c>
      <c r="W238" s="375">
        <f>IFERROR(SUMPRODUCT(W236:W236*H236:H236),"0")</f>
        <v/>
      </c>
      <c r="X238" s="43" t="n"/>
      <c r="Y238" s="376" t="n"/>
      <c r="Z238" s="376" t="n"/>
    </row>
    <row r="239" ht="14.25" customHeight="1">
      <c r="A239" s="184" t="inlineStr">
        <is>
          <t>Чебуреки</t>
        </is>
      </c>
      <c r="B239" s="164" t="n"/>
      <c r="C239" s="164" t="n"/>
      <c r="D239" s="164" t="n"/>
      <c r="E239" s="164" t="n"/>
      <c r="F239" s="164" t="n"/>
      <c r="G239" s="164" t="n"/>
      <c r="H239" s="164" t="n"/>
      <c r="I239" s="164" t="n"/>
      <c r="J239" s="164" t="n"/>
      <c r="K239" s="164" t="n"/>
      <c r="L239" s="164" t="n"/>
      <c r="M239" s="164" t="n"/>
      <c r="N239" s="164" t="n"/>
      <c r="O239" s="164" t="n"/>
      <c r="P239" s="164" t="n"/>
      <c r="Q239" s="164" t="n"/>
      <c r="R239" s="164" t="n"/>
      <c r="S239" s="164" t="n"/>
      <c r="T239" s="164" t="n"/>
      <c r="U239" s="164" t="n"/>
      <c r="V239" s="164" t="n"/>
      <c r="W239" s="164" t="n"/>
      <c r="X239" s="164" t="n"/>
      <c r="Y239" s="184" t="n"/>
      <c r="Z239" s="184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76" t="n">
        <v>4640242180304</v>
      </c>
      <c r="E240" s="336" t="n"/>
      <c r="F240" s="368" t="n">
        <v>2.7</v>
      </c>
      <c r="G240" s="38" t="n">
        <v>1</v>
      </c>
      <c r="H240" s="368" t="n">
        <v>2.7</v>
      </c>
      <c r="I240" s="368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1" t="inlineStr">
        <is>
          <t>Чебуреки «Мясные» Весовые ТМ «Зареченские» 2,7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19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76" t="n">
        <v>4640242180298</v>
      </c>
      <c r="E241" s="336" t="n"/>
      <c r="F241" s="368" t="n">
        <v>2.7</v>
      </c>
      <c r="G241" s="38" t="n">
        <v>1</v>
      </c>
      <c r="H241" s="368" t="n">
        <v>2.7</v>
      </c>
      <c r="I241" s="368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2" t="inlineStr">
        <is>
          <t>Чебуреки «с мясом, грибами и картофелем» Весовые ТМ «Зареченские» 2,7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76" t="n">
        <v>4640242180236</v>
      </c>
      <c r="E242" s="336" t="n"/>
      <c r="F242" s="368" t="n">
        <v>5</v>
      </c>
      <c r="G242" s="38" t="n">
        <v>1</v>
      </c>
      <c r="H242" s="368" t="n">
        <v>5</v>
      </c>
      <c r="I242" s="368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53" t="inlineStr">
        <is>
          <t>Чебуреки «Сочные» Весовые ТМ «Зареченские» 5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10</v>
      </c>
      <c r="W242" s="372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>
      <c r="A243" s="171" t="n"/>
      <c r="B243" s="164" t="n"/>
      <c r="C243" s="164" t="n"/>
      <c r="D243" s="164" t="n"/>
      <c r="E243" s="164" t="n"/>
      <c r="F243" s="164" t="n"/>
      <c r="G243" s="164" t="n"/>
      <c r="H243" s="164" t="n"/>
      <c r="I243" s="164" t="n"/>
      <c r="J243" s="164" t="n"/>
      <c r="K243" s="164" t="n"/>
      <c r="L243" s="164" t="n"/>
      <c r="M243" s="373" t="n"/>
      <c r="N243" s="374" t="inlineStr">
        <is>
          <t>Итого</t>
        </is>
      </c>
      <c r="O243" s="344" t="n"/>
      <c r="P243" s="344" t="n"/>
      <c r="Q243" s="344" t="n"/>
      <c r="R243" s="344" t="n"/>
      <c r="S243" s="344" t="n"/>
      <c r="T243" s="345" t="n"/>
      <c r="U243" s="43" t="inlineStr">
        <is>
          <t>кор</t>
        </is>
      </c>
      <c r="V243" s="375">
        <f>IFERROR(SUM(V240:V242),"0")</f>
        <v/>
      </c>
      <c r="W243" s="375">
        <f>IFERROR(SUM(W240:W242),"0")</f>
        <v/>
      </c>
      <c r="X243" s="375">
        <f>IFERROR(IF(X240="",0,X240),"0")+IFERROR(IF(X241="",0,X241),"0")+IFERROR(IF(X242="",0,X242),"0")</f>
        <v/>
      </c>
      <c r="Y243" s="376" t="n"/>
      <c r="Z243" s="376" t="n"/>
    </row>
    <row r="244">
      <c r="A244" s="164" t="n"/>
      <c r="B244" s="164" t="n"/>
      <c r="C244" s="164" t="n"/>
      <c r="D244" s="164" t="n"/>
      <c r="E244" s="164" t="n"/>
      <c r="F244" s="164" t="n"/>
      <c r="G244" s="164" t="n"/>
      <c r="H244" s="164" t="n"/>
      <c r="I244" s="164" t="n"/>
      <c r="J244" s="164" t="n"/>
      <c r="K244" s="164" t="n"/>
      <c r="L244" s="164" t="n"/>
      <c r="M244" s="373" t="n"/>
      <c r="N244" s="374" t="inlineStr">
        <is>
          <t>Итого</t>
        </is>
      </c>
      <c r="O244" s="344" t="n"/>
      <c r="P244" s="344" t="n"/>
      <c r="Q244" s="344" t="n"/>
      <c r="R244" s="344" t="n"/>
      <c r="S244" s="344" t="n"/>
      <c r="T244" s="345" t="n"/>
      <c r="U244" s="43" t="inlineStr">
        <is>
          <t>кг</t>
        </is>
      </c>
      <c r="V244" s="375">
        <f>IFERROR(SUMPRODUCT(V240:V242*H240:H242),"0")</f>
        <v/>
      </c>
      <c r="W244" s="375">
        <f>IFERROR(SUMPRODUCT(W240:W242*H240:H242),"0")</f>
        <v/>
      </c>
      <c r="X244" s="43" t="n"/>
      <c r="Y244" s="376" t="n"/>
      <c r="Z244" s="376" t="n"/>
    </row>
    <row r="245" ht="14.25" customHeight="1">
      <c r="A245" s="184" t="inlineStr">
        <is>
          <t>Снеки</t>
        </is>
      </c>
      <c r="B245" s="164" t="n"/>
      <c r="C245" s="164" t="n"/>
      <c r="D245" s="164" t="n"/>
      <c r="E245" s="164" t="n"/>
      <c r="F245" s="164" t="n"/>
      <c r="G245" s="164" t="n"/>
      <c r="H245" s="164" t="n"/>
      <c r="I245" s="164" t="n"/>
      <c r="J245" s="164" t="n"/>
      <c r="K245" s="164" t="n"/>
      <c r="L245" s="164" t="n"/>
      <c r="M245" s="164" t="n"/>
      <c r="N245" s="164" t="n"/>
      <c r="O245" s="164" t="n"/>
      <c r="P245" s="164" t="n"/>
      <c r="Q245" s="164" t="n"/>
      <c r="R245" s="164" t="n"/>
      <c r="S245" s="164" t="n"/>
      <c r="T245" s="164" t="n"/>
      <c r="U245" s="164" t="n"/>
      <c r="V245" s="164" t="n"/>
      <c r="W245" s="164" t="n"/>
      <c r="X245" s="164" t="n"/>
      <c r="Y245" s="184" t="n"/>
      <c r="Z245" s="184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76" t="n">
        <v>4640242180373</v>
      </c>
      <c r="E246" s="336" t="n"/>
      <c r="F246" s="368" t="n">
        <v>3</v>
      </c>
      <c r="G246" s="38" t="n">
        <v>1</v>
      </c>
      <c r="H246" s="368" t="n">
        <v>3</v>
      </c>
      <c r="I246" s="368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4" t="inlineStr">
        <is>
          <t>Снеки «Жар-боллы с курочкой и сыром» Весовой ТМ «Зареченские» 3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76" t="n">
        <v>4640242180366</v>
      </c>
      <c r="E247" s="336" t="n"/>
      <c r="F247" s="368" t="n">
        <v>3.7</v>
      </c>
      <c r="G247" s="38" t="n">
        <v>1</v>
      </c>
      <c r="H247" s="368" t="n">
        <v>3.7</v>
      </c>
      <c r="I247" s="368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5" t="inlineStr">
        <is>
          <t>Снеки «Жар-ладушки с клубникой и вишней» Весовые ТМ «Зареченские» 3,7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14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76" t="n">
        <v>4640242180335</v>
      </c>
      <c r="E248" s="336" t="n"/>
      <c r="F248" s="368" t="n">
        <v>3.7</v>
      </c>
      <c r="G248" s="38" t="n">
        <v>1</v>
      </c>
      <c r="H248" s="368" t="n">
        <v>3.7</v>
      </c>
      <c r="I248" s="368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6" t="inlineStr">
        <is>
          <t>Снеки «Жар-ладушки с мясом» Весовые ТМ «Зареченские» 3,7 кг</t>
        </is>
      </c>
      <c r="O248" s="370" t="n"/>
      <c r="P248" s="370" t="n"/>
      <c r="Q248" s="370" t="n"/>
      <c r="R248" s="336" t="n"/>
      <c r="S248" s="40" t="inlineStr"/>
      <c r="T248" s="40" t="inlineStr"/>
      <c r="U248" s="41" t="inlineStr">
        <is>
          <t>кор</t>
        </is>
      </c>
      <c r="V248" s="371" t="n">
        <v>0</v>
      </c>
      <c r="W248" s="372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76" t="n">
        <v>4640242180342</v>
      </c>
      <c r="E249" s="336" t="n"/>
      <c r="F249" s="368" t="n">
        <v>3.7</v>
      </c>
      <c r="G249" s="38" t="n">
        <v>1</v>
      </c>
      <c r="H249" s="368" t="n">
        <v>3.7</v>
      </c>
      <c r="I249" s="368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7" t="inlineStr">
        <is>
          <t>Снеки «Жар-ладушки с мясом, картофелем и грибами» Весовые ТМ «Зареченские» 3,7 кг</t>
        </is>
      </c>
      <c r="O249" s="370" t="n"/>
      <c r="P249" s="370" t="n"/>
      <c r="Q249" s="370" t="n"/>
      <c r="R249" s="336" t="n"/>
      <c r="S249" s="40" t="inlineStr"/>
      <c r="T249" s="40" t="inlineStr"/>
      <c r="U249" s="41" t="inlineStr">
        <is>
          <t>кор</t>
        </is>
      </c>
      <c r="V249" s="371" t="n">
        <v>0</v>
      </c>
      <c r="W249" s="372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76" t="n">
        <v>4640242180359</v>
      </c>
      <c r="E250" s="336" t="n"/>
      <c r="F250" s="368" t="n">
        <v>3.7</v>
      </c>
      <c r="G250" s="38" t="n">
        <v>1</v>
      </c>
      <c r="H250" s="368" t="n">
        <v>3.7</v>
      </c>
      <c r="I250" s="368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8" t="inlineStr">
        <is>
          <t>Снеки «Жар-ладушки с яблоком и грушей» Весовые ТМ «Зареченские» 3,7 кг</t>
        </is>
      </c>
      <c r="O250" s="370" t="n"/>
      <c r="P250" s="370" t="n"/>
      <c r="Q250" s="370" t="n"/>
      <c r="R250" s="336" t="n"/>
      <c r="S250" s="40" t="inlineStr"/>
      <c r="T250" s="40" t="inlineStr"/>
      <c r="U250" s="41" t="inlineStr">
        <is>
          <t>кор</t>
        </is>
      </c>
      <c r="V250" s="371" t="n">
        <v>14</v>
      </c>
      <c r="W250" s="372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SU003019</t>
        </is>
      </c>
      <c r="B251" s="64" t="inlineStr">
        <is>
          <t>P003485</t>
        </is>
      </c>
      <c r="C251" s="37" t="n">
        <v>4301135192</v>
      </c>
      <c r="D251" s="176" t="n">
        <v>4640242180380</v>
      </c>
      <c r="E251" s="336" t="n"/>
      <c r="F251" s="368" t="n">
        <v>3.7</v>
      </c>
      <c r="G251" s="38" t="n">
        <v>1</v>
      </c>
      <c r="H251" s="368" t="n">
        <v>3.7</v>
      </c>
      <c r="I251" s="368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59" t="inlineStr">
        <is>
          <t>Снеки «Мини-сосиски в тесте Фрайпики» Весовые ТМ «Зареченские» 3,7 кг</t>
        </is>
      </c>
      <c r="O251" s="370" t="n"/>
      <c r="P251" s="370" t="n"/>
      <c r="Q251" s="370" t="n"/>
      <c r="R251" s="336" t="n"/>
      <c r="S251" s="40" t="inlineStr"/>
      <c r="T251" s="40" t="inlineStr"/>
      <c r="U251" s="41" t="inlineStr">
        <is>
          <t>кор</t>
        </is>
      </c>
      <c r="V251" s="371" t="n">
        <v>81</v>
      </c>
      <c r="W251" s="372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SU003013</t>
        </is>
      </c>
      <c r="B252" s="64" t="inlineStr">
        <is>
          <t>P003479</t>
        </is>
      </c>
      <c r="C252" s="37" t="n">
        <v>4301135186</v>
      </c>
      <c r="D252" s="176" t="n">
        <v>4640242180311</v>
      </c>
      <c r="E252" s="336" t="n"/>
      <c r="F252" s="368" t="n">
        <v>5.5</v>
      </c>
      <c r="G252" s="38" t="n">
        <v>1</v>
      </c>
      <c r="H252" s="368" t="n">
        <v>5.5</v>
      </c>
      <c r="I252" s="368" t="n">
        <v>5.735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8" t="n">
        <v>180</v>
      </c>
      <c r="N252" s="460" t="inlineStr">
        <is>
          <t>Снеки «Жар-мени» Весовые ТМ «Зареченские» 5,5 кг</t>
        </is>
      </c>
      <c r="O252" s="370" t="n"/>
      <c r="P252" s="370" t="n"/>
      <c r="Q252" s="370" t="n"/>
      <c r="R252" s="336" t="n"/>
      <c r="S252" s="40" t="inlineStr"/>
      <c r="T252" s="40" t="inlineStr"/>
      <c r="U252" s="41" t="inlineStr">
        <is>
          <t>кор</t>
        </is>
      </c>
      <c r="V252" s="371" t="n">
        <v>0</v>
      </c>
      <c r="W252" s="372">
        <f>IFERROR(IF(V252="","",V252),"")</f>
        <v/>
      </c>
      <c r="X252" s="42">
        <f>IFERROR(IF(V252="","",V252*0.0155),"")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37.5" customHeight="1">
      <c r="A253" s="64" t="inlineStr">
        <is>
          <t>SU003014</t>
        </is>
      </c>
      <c r="B253" s="64" t="inlineStr">
        <is>
          <t>P003480</t>
        </is>
      </c>
      <c r="C253" s="37" t="n">
        <v>4301135187</v>
      </c>
      <c r="D253" s="176" t="n">
        <v>4640242180328</v>
      </c>
      <c r="E253" s="336" t="n"/>
      <c r="F253" s="368" t="n">
        <v>3.5</v>
      </c>
      <c r="G253" s="38" t="n">
        <v>1</v>
      </c>
      <c r="H253" s="368" t="n">
        <v>3.5</v>
      </c>
      <c r="I253" s="368" t="n">
        <v>3.692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61" t="inlineStr">
        <is>
          <t>Снеки «Жар-мени с картофелем и сочной грудинкой» Весовые ТМ «Зареченские» 3,5 кг</t>
        </is>
      </c>
      <c r="O253" s="370" t="n"/>
      <c r="P253" s="370" t="n"/>
      <c r="Q253" s="370" t="n"/>
      <c r="R253" s="336" t="n"/>
      <c r="S253" s="40" t="inlineStr"/>
      <c r="T253" s="40" t="inlineStr"/>
      <c r="U253" s="41" t="inlineStr">
        <is>
          <t>кор</t>
        </is>
      </c>
      <c r="V253" s="371" t="n">
        <v>0</v>
      </c>
      <c r="W253" s="372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27" customHeight="1">
      <c r="A254" s="64" t="inlineStr">
        <is>
          <t>SU003021</t>
        </is>
      </c>
      <c r="B254" s="64" t="inlineStr">
        <is>
          <t>P003489</t>
        </is>
      </c>
      <c r="C254" s="37" t="n">
        <v>4301135193</v>
      </c>
      <c r="D254" s="176" t="n">
        <v>4640242180403</v>
      </c>
      <c r="E254" s="336" t="n"/>
      <c r="F254" s="368" t="n">
        <v>3</v>
      </c>
      <c r="G254" s="38" t="n">
        <v>1</v>
      </c>
      <c r="H254" s="368" t="n">
        <v>3</v>
      </c>
      <c r="I254" s="368" t="n">
        <v>3.192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2" t="inlineStr">
        <is>
          <t>Снеки «Фрай-пицца с ветчиной и грибами» Весовые ТМ «Зареченские» 3 кг</t>
        </is>
      </c>
      <c r="O254" s="370" t="n"/>
      <c r="P254" s="370" t="n"/>
      <c r="Q254" s="370" t="n"/>
      <c r="R254" s="336" t="n"/>
      <c r="S254" s="40" t="inlineStr"/>
      <c r="T254" s="40" t="inlineStr"/>
      <c r="U254" s="41" t="inlineStr">
        <is>
          <t>кор</t>
        </is>
      </c>
      <c r="V254" s="371" t="n">
        <v>0</v>
      </c>
      <c r="W254" s="372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>
      <c r="A255" s="171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73" t="n"/>
      <c r="N255" s="374" t="inlineStr">
        <is>
          <t>Итого</t>
        </is>
      </c>
      <c r="O255" s="344" t="n"/>
      <c r="P255" s="344" t="n"/>
      <c r="Q255" s="344" t="n"/>
      <c r="R255" s="344" t="n"/>
      <c r="S255" s="344" t="n"/>
      <c r="T255" s="345" t="n"/>
      <c r="U255" s="43" t="inlineStr">
        <is>
          <t>кор</t>
        </is>
      </c>
      <c r="V255" s="375">
        <f>IFERROR(SUM(V246:V254),"0")</f>
        <v/>
      </c>
      <c r="W255" s="375">
        <f>IFERROR(SUM(W246:W254),"0")</f>
        <v/>
      </c>
      <c r="X255" s="37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376" t="n"/>
      <c r="Z255" s="376" t="n"/>
    </row>
    <row r="256">
      <c r="A256" s="164" t="n"/>
      <c r="B256" s="164" t="n"/>
      <c r="C256" s="164" t="n"/>
      <c r="D256" s="164" t="n"/>
      <c r="E256" s="164" t="n"/>
      <c r="F256" s="164" t="n"/>
      <c r="G256" s="164" t="n"/>
      <c r="H256" s="164" t="n"/>
      <c r="I256" s="164" t="n"/>
      <c r="J256" s="164" t="n"/>
      <c r="K256" s="164" t="n"/>
      <c r="L256" s="164" t="n"/>
      <c r="M256" s="373" t="n"/>
      <c r="N256" s="374" t="inlineStr">
        <is>
          <t>Итого</t>
        </is>
      </c>
      <c r="O256" s="344" t="n"/>
      <c r="P256" s="344" t="n"/>
      <c r="Q256" s="344" t="n"/>
      <c r="R256" s="344" t="n"/>
      <c r="S256" s="344" t="n"/>
      <c r="T256" s="345" t="n"/>
      <c r="U256" s="43" t="inlineStr">
        <is>
          <t>кг</t>
        </is>
      </c>
      <c r="V256" s="375">
        <f>IFERROR(SUMPRODUCT(V246:V254*H246:H254),"0")</f>
        <v/>
      </c>
      <c r="W256" s="375">
        <f>IFERROR(SUMPRODUCT(W246:W254*H246:H254),"0")</f>
        <v/>
      </c>
      <c r="X256" s="43" t="n"/>
      <c r="Y256" s="376" t="n"/>
      <c r="Z256" s="376" t="n"/>
    </row>
    <row r="257" ht="15" customHeight="1">
      <c r="A257" s="175" t="n"/>
      <c r="B257" s="164" t="n"/>
      <c r="C257" s="164" t="n"/>
      <c r="D257" s="164" t="n"/>
      <c r="E257" s="164" t="n"/>
      <c r="F257" s="164" t="n"/>
      <c r="G257" s="164" t="n"/>
      <c r="H257" s="164" t="n"/>
      <c r="I257" s="164" t="n"/>
      <c r="J257" s="164" t="n"/>
      <c r="K257" s="164" t="n"/>
      <c r="L257" s="164" t="n"/>
      <c r="M257" s="333" t="n"/>
      <c r="N257" s="463" t="inlineStr">
        <is>
          <t>ИТОГО НЕТТО</t>
        </is>
      </c>
      <c r="O257" s="327" t="n"/>
      <c r="P257" s="327" t="n"/>
      <c r="Q257" s="327" t="n"/>
      <c r="R257" s="327" t="n"/>
      <c r="S257" s="327" t="n"/>
      <c r="T257" s="328" t="n"/>
      <c r="U257" s="43" t="inlineStr">
        <is>
          <t>кг</t>
        </is>
      </c>
      <c r="V257" s="375">
        <f>IFERROR(V24+V33+V41+V47+V58+V64+V69+V75+V86+V93+V101+V107+V112+V120+V125+V131+V136+V142+V146+V151+V159+V164+V171+V176+V181+V187+V192+V200+V205+V211+V217+V223+V228+V234+V238+V244+V256,"0")</f>
        <v/>
      </c>
      <c r="W257" s="375">
        <f>IFERROR(W24+W33+W41+W47+W58+W64+W69+W75+W86+W93+W101+W107+W112+W120+W125+W131+W136+W142+W146+W151+W159+W164+W171+W176+W181+W187+W192+W200+W205+W211+W217+W223+W228+W234+W238+W244+W256,"0")</f>
        <v/>
      </c>
      <c r="X257" s="43" t="n"/>
      <c r="Y257" s="376" t="n"/>
      <c r="Z257" s="376" t="n"/>
    </row>
    <row r="258">
      <c r="A258" s="164" t="n"/>
      <c r="B258" s="164" t="n"/>
      <c r="C258" s="164" t="n"/>
      <c r="D258" s="164" t="n"/>
      <c r="E258" s="164" t="n"/>
      <c r="F258" s="164" t="n"/>
      <c r="G258" s="164" t="n"/>
      <c r="H258" s="164" t="n"/>
      <c r="I258" s="164" t="n"/>
      <c r="J258" s="164" t="n"/>
      <c r="K258" s="164" t="n"/>
      <c r="L258" s="164" t="n"/>
      <c r="M258" s="333" t="n"/>
      <c r="N258" s="463" t="inlineStr">
        <is>
          <t>ИТОГО БРУТТО</t>
        </is>
      </c>
      <c r="O258" s="327" t="n"/>
      <c r="P258" s="327" t="n"/>
      <c r="Q258" s="327" t="n"/>
      <c r="R258" s="327" t="n"/>
      <c r="S258" s="327" t="n"/>
      <c r="T258" s="328" t="n"/>
      <c r="U258" s="43" t="inlineStr">
        <is>
          <t>кг</t>
        </is>
      </c>
      <c r="V258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/>
      </c>
      <c r="W258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/>
      </c>
      <c r="X258" s="43" t="n"/>
      <c r="Y258" s="376" t="n"/>
      <c r="Z258" s="376" t="n"/>
    </row>
    <row r="259">
      <c r="A259" s="164" t="n"/>
      <c r="B259" s="164" t="n"/>
      <c r="C259" s="164" t="n"/>
      <c r="D259" s="164" t="n"/>
      <c r="E259" s="164" t="n"/>
      <c r="F259" s="164" t="n"/>
      <c r="G259" s="164" t="n"/>
      <c r="H259" s="164" t="n"/>
      <c r="I259" s="164" t="n"/>
      <c r="J259" s="164" t="n"/>
      <c r="K259" s="164" t="n"/>
      <c r="L259" s="164" t="n"/>
      <c r="M259" s="333" t="n"/>
      <c r="N259" s="463" t="inlineStr">
        <is>
          <t>Кол-во паллет</t>
        </is>
      </c>
      <c r="O259" s="327" t="n"/>
      <c r="P259" s="327" t="n"/>
      <c r="Q259" s="327" t="n"/>
      <c r="R259" s="327" t="n"/>
      <c r="S259" s="327" t="n"/>
      <c r="T259" s="328" t="n"/>
      <c r="U259" s="43" t="inlineStr">
        <is>
          <t>шт</t>
        </is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/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/>
      </c>
      <c r="X259" s="43" t="n"/>
      <c r="Y259" s="376" t="n"/>
      <c r="Z259" s="376" t="n"/>
    </row>
    <row r="260">
      <c r="A260" s="164" t="n"/>
      <c r="B260" s="164" t="n"/>
      <c r="C260" s="164" t="n"/>
      <c r="D260" s="164" t="n"/>
      <c r="E260" s="164" t="n"/>
      <c r="F260" s="164" t="n"/>
      <c r="G260" s="164" t="n"/>
      <c r="H260" s="164" t="n"/>
      <c r="I260" s="164" t="n"/>
      <c r="J260" s="164" t="n"/>
      <c r="K260" s="164" t="n"/>
      <c r="L260" s="164" t="n"/>
      <c r="M260" s="333" t="n"/>
      <c r="N260" s="463" t="inlineStr">
        <is>
          <t>Вес брутто  с паллетами</t>
        </is>
      </c>
      <c r="O260" s="327" t="n"/>
      <c r="P260" s="327" t="n"/>
      <c r="Q260" s="327" t="n"/>
      <c r="R260" s="327" t="n"/>
      <c r="S260" s="327" t="n"/>
      <c r="T260" s="328" t="n"/>
      <c r="U260" s="43" t="inlineStr">
        <is>
          <t>кг</t>
        </is>
      </c>
      <c r="V260" s="375">
        <f>GrossWeightTotal+PalletQtyTotal*25</f>
        <v/>
      </c>
      <c r="W260" s="375">
        <f>GrossWeightTotalR+PalletQtyTotalR*25</f>
        <v/>
      </c>
      <c r="X260" s="43" t="n"/>
      <c r="Y260" s="376" t="n"/>
      <c r="Z260" s="376" t="n"/>
    </row>
    <row r="261">
      <c r="A261" s="164" t="n"/>
      <c r="B261" s="164" t="n"/>
      <c r="C261" s="164" t="n"/>
      <c r="D261" s="164" t="n"/>
      <c r="E261" s="164" t="n"/>
      <c r="F261" s="164" t="n"/>
      <c r="G261" s="164" t="n"/>
      <c r="H261" s="164" t="n"/>
      <c r="I261" s="164" t="n"/>
      <c r="J261" s="164" t="n"/>
      <c r="K261" s="164" t="n"/>
      <c r="L261" s="164" t="n"/>
      <c r="M261" s="333" t="n"/>
      <c r="N261" s="463" t="inlineStr">
        <is>
          <t>Кол-во коробок</t>
        </is>
      </c>
      <c r="O261" s="327" t="n"/>
      <c r="P261" s="327" t="n"/>
      <c r="Q261" s="327" t="n"/>
      <c r="R261" s="327" t="n"/>
      <c r="S261" s="327" t="n"/>
      <c r="T261" s="328" t="n"/>
      <c r="U261" s="43" t="inlineStr">
        <is>
          <t>шт</t>
        </is>
      </c>
      <c r="V261" s="375">
        <f>IFERROR(V23+V32+V40+V46+V57+V63+V68+V74+V85+V92+V100+V106+V111+V119+V124+V130+V135+V141+V145+V150+V158+V163+V170+V175+V180+V186+V191+V199+V204+V210+V216+V222+V227+V233+V237+V243+V255,"0")</f>
        <v/>
      </c>
      <c r="W261" s="375">
        <f>IFERROR(W23+W32+W40+W46+W57+W63+W68+W74+W85+W92+W100+W106+W111+W119+W124+W130+W135+W141+W145+W150+W158+W163+W170+W175+W180+W186+W191+W199+W204+W210+W216+W222+W227+W233+W237+W243+W255,"0")</f>
        <v/>
      </c>
      <c r="X261" s="43" t="n"/>
      <c r="Y261" s="376" t="n"/>
      <c r="Z261" s="376" t="n"/>
    </row>
    <row r="262" ht="14.25" customHeight="1">
      <c r="A262" s="164" t="n"/>
      <c r="B262" s="164" t="n"/>
      <c r="C262" s="164" t="n"/>
      <c r="D262" s="164" t="n"/>
      <c r="E262" s="164" t="n"/>
      <c r="F262" s="164" t="n"/>
      <c r="G262" s="164" t="n"/>
      <c r="H262" s="164" t="n"/>
      <c r="I262" s="164" t="n"/>
      <c r="J262" s="164" t="n"/>
      <c r="K262" s="164" t="n"/>
      <c r="L262" s="164" t="n"/>
      <c r="M262" s="333" t="n"/>
      <c r="N262" s="463" t="inlineStr">
        <is>
          <t>Объем заказа</t>
        </is>
      </c>
      <c r="O262" s="327" t="n"/>
      <c r="P262" s="327" t="n"/>
      <c r="Q262" s="327" t="n"/>
      <c r="R262" s="327" t="n"/>
      <c r="S262" s="327" t="n"/>
      <c r="T262" s="328" t="n"/>
      <c r="U262" s="46" t="inlineStr">
        <is>
          <t>м3</t>
        </is>
      </c>
      <c r="V262" s="43" t="n"/>
      <c r="W262" s="43" t="n"/>
      <c r="X262" s="43">
        <f>IFERROR(X23+X32+X40+X46+X57+X63+X68+X74+X85+X92+X100+X106+X111+X119+X124+X130+X135+X141+X145+X150+X158+X163+X170+X175+X180+X186+X191+X199+X204+X210+X216+X222+X227+X233+X237+X243+X255,"0")</f>
        <v/>
      </c>
      <c r="Y262" s="376" t="n"/>
      <c r="Z262" s="376" t="n"/>
    </row>
    <row r="263" ht="13.5" customHeight="1" thickBot="1"/>
    <row r="264" ht="27" customHeight="1" thickBot="1" thickTop="1">
      <c r="A264" s="47" t="inlineStr">
        <is>
          <t>ТОРГОВАЯ МАРКА</t>
        </is>
      </c>
      <c r="B264" s="163" t="inlineStr">
        <is>
          <t>Ядрена копоть</t>
        </is>
      </c>
      <c r="C264" s="163" t="inlineStr">
        <is>
          <t>Горячая штучка</t>
        </is>
      </c>
      <c r="D264" s="464" t="n"/>
      <c r="E264" s="464" t="n"/>
      <c r="F264" s="464" t="n"/>
      <c r="G264" s="464" t="n"/>
      <c r="H264" s="464" t="n"/>
      <c r="I264" s="464" t="n"/>
      <c r="J264" s="464" t="n"/>
      <c r="K264" s="464" t="n"/>
      <c r="L264" s="464" t="n"/>
      <c r="M264" s="464" t="n"/>
      <c r="N264" s="464" t="n"/>
      <c r="O264" s="464" t="n"/>
      <c r="P264" s="464" t="n"/>
      <c r="Q264" s="464" t="n"/>
      <c r="R264" s="464" t="n"/>
      <c r="S264" s="465" t="n"/>
      <c r="T264" s="163" t="inlineStr">
        <is>
          <t>No Name</t>
        </is>
      </c>
      <c r="U264" s="464" t="n"/>
      <c r="V264" s="465" t="n"/>
      <c r="W264" s="163" t="inlineStr">
        <is>
          <t>Вязанка</t>
        </is>
      </c>
      <c r="X264" s="464" t="n"/>
      <c r="Y264" s="465" t="n"/>
      <c r="Z264" s="163" t="inlineStr">
        <is>
          <t>Стародворье</t>
        </is>
      </c>
      <c r="AA264" s="464" t="n"/>
      <c r="AB264" s="464" t="n"/>
      <c r="AC264" s="464" t="n"/>
      <c r="AD264" s="465" t="n"/>
      <c r="AE264" s="163" t="inlineStr">
        <is>
          <t>Колбасный стандарт</t>
        </is>
      </c>
      <c r="AF264" s="163" t="inlineStr">
        <is>
          <t>Особый рецепт</t>
        </is>
      </c>
      <c r="AG264" s="465" t="n"/>
      <c r="AH264" s="163" t="inlineStr">
        <is>
          <t>Зареченские</t>
        </is>
      </c>
    </row>
    <row r="265" ht="14.25" customHeight="1" thickTop="1">
      <c r="A265" s="165" t="inlineStr">
        <is>
          <t>СЕРИЯ</t>
        </is>
      </c>
      <c r="B265" s="163" t="inlineStr">
        <is>
          <t>Ядрена копоть</t>
        </is>
      </c>
      <c r="C265" s="163" t="inlineStr">
        <is>
          <t>Наггетсы ГШ</t>
        </is>
      </c>
      <c r="D265" s="163" t="inlineStr">
        <is>
          <t>Grandmeni</t>
        </is>
      </c>
      <c r="E265" s="163" t="inlineStr">
        <is>
          <t>Чебупай</t>
        </is>
      </c>
      <c r="F265" s="163" t="inlineStr">
        <is>
          <t>Бигбули ГШ</t>
        </is>
      </c>
      <c r="G265" s="163" t="inlineStr">
        <is>
          <t>Бульмени вес ГШ</t>
        </is>
      </c>
      <c r="H265" s="163" t="inlineStr">
        <is>
          <t>Бельмеши</t>
        </is>
      </c>
      <c r="I265" s="163" t="inlineStr">
        <is>
          <t>Крылышки ГШ</t>
        </is>
      </c>
      <c r="J265" s="163" t="inlineStr">
        <is>
          <t>Чебупели</t>
        </is>
      </c>
      <c r="K265" s="164" t="n"/>
      <c r="L265" s="163" t="inlineStr">
        <is>
          <t>Чебуреки</t>
        </is>
      </c>
      <c r="M265" s="163" t="inlineStr">
        <is>
          <t>Бульмени ГШ</t>
        </is>
      </c>
      <c r="N265" s="163" t="inlineStr">
        <is>
          <t>Чебупицца</t>
        </is>
      </c>
      <c r="O265" s="163" t="inlineStr">
        <is>
          <t>Хотстеры</t>
        </is>
      </c>
      <c r="P265" s="163" t="inlineStr">
        <is>
          <t>Круггетсы</t>
        </is>
      </c>
      <c r="Q265" s="163" t="inlineStr">
        <is>
          <t>Пекерсы</t>
        </is>
      </c>
      <c r="R265" s="163" t="inlineStr">
        <is>
          <t>Супермени</t>
        </is>
      </c>
      <c r="S265" s="163" t="inlineStr">
        <is>
          <t>Чебуманы</t>
        </is>
      </c>
      <c r="T265" s="163" t="inlineStr">
        <is>
          <t>No Name ПГП</t>
        </is>
      </c>
      <c r="U265" s="163" t="inlineStr">
        <is>
          <t>Стародворье ПГП</t>
        </is>
      </c>
      <c r="V265" s="163" t="inlineStr">
        <is>
          <t>No Name ЗПФ</t>
        </is>
      </c>
      <c r="W265" s="163" t="inlineStr">
        <is>
          <t>Няняггетсы Сливушки</t>
        </is>
      </c>
      <c r="X265" s="163" t="inlineStr">
        <is>
          <t>Печеные пельмени</t>
        </is>
      </c>
      <c r="Y265" s="163" t="inlineStr">
        <is>
          <t>Вязанка</t>
        </is>
      </c>
      <c r="Z265" s="163" t="inlineStr">
        <is>
          <t>Стародворье ЗПФ</t>
        </is>
      </c>
      <c r="AA265" s="163" t="inlineStr">
        <is>
          <t>Мясорубская</t>
        </is>
      </c>
      <c r="AB265" s="163" t="inlineStr">
        <is>
          <t>Медвежье ушко</t>
        </is>
      </c>
      <c r="AC265" s="163" t="inlineStr">
        <is>
          <t>Бордо</t>
        </is>
      </c>
      <c r="AD265" s="163" t="inlineStr">
        <is>
          <t>Сочные</t>
        </is>
      </c>
      <c r="AE265" s="163" t="inlineStr">
        <is>
          <t>Владимирский Стандарт ЗПФ</t>
        </is>
      </c>
      <c r="AF265" s="163" t="inlineStr">
        <is>
          <t>Любимая ложка</t>
        </is>
      </c>
      <c r="AG265" s="163" t="inlineStr">
        <is>
          <t>Особая Без свинины</t>
        </is>
      </c>
      <c r="AH265" s="163" t="inlineStr">
        <is>
          <t>Зареченские продукты ПГП</t>
        </is>
      </c>
    </row>
    <row r="266" ht="13.5" customHeight="1" thickBot="1">
      <c r="A266" s="466" t="n"/>
      <c r="B266" s="467" t="n"/>
      <c r="C266" s="467" t="n"/>
      <c r="D266" s="467" t="n"/>
      <c r="E266" s="467" t="n"/>
      <c r="F266" s="467" t="n"/>
      <c r="G266" s="467" t="n"/>
      <c r="H266" s="467" t="n"/>
      <c r="I266" s="467" t="n"/>
      <c r="J266" s="467" t="n"/>
      <c r="K266" s="164" t="n"/>
      <c r="L266" s="467" t="n"/>
      <c r="M266" s="467" t="n"/>
      <c r="N266" s="467" t="n"/>
      <c r="O266" s="467" t="n"/>
      <c r="P266" s="467" t="n"/>
      <c r="Q266" s="467" t="n"/>
      <c r="R266" s="467" t="n"/>
      <c r="S266" s="467" t="n"/>
      <c r="T266" s="467" t="n"/>
      <c r="U266" s="467" t="n"/>
      <c r="V266" s="467" t="n"/>
      <c r="W266" s="467" t="n"/>
      <c r="X266" s="467" t="n"/>
      <c r="Y266" s="467" t="n"/>
      <c r="Z266" s="467" t="n"/>
      <c r="AA266" s="467" t="n"/>
      <c r="AB266" s="467" t="n"/>
      <c r="AC266" s="467" t="n"/>
      <c r="AD266" s="467" t="n"/>
      <c r="AE266" s="467" t="n"/>
      <c r="AF266" s="467" t="n"/>
      <c r="AG266" s="467" t="n"/>
      <c r="AH266" s="467" t="n"/>
    </row>
    <row r="267" ht="18" customHeight="1" thickBot="1" thickTop="1">
      <c r="A267" s="47" t="inlineStr">
        <is>
          <t>ИТОГО, кг</t>
        </is>
      </c>
      <c r="B267" s="53">
        <f>IFERROR(V22*H22,"0")</f>
        <v/>
      </c>
      <c r="C267" s="53">
        <f>IFERROR(V28*H28,"0")+IFERROR(V29*H29,"0")+IFERROR(V30*H30,"0")+IFERROR(V31*H31,"0")</f>
        <v/>
      </c>
      <c r="D267" s="53">
        <f>IFERROR(V36*H36,"0")+IFERROR(V37*H37,"0")+IFERROR(V38*H38,"0")+IFERROR(V39*H39,"0")</f>
        <v/>
      </c>
      <c r="E267" s="53">
        <f>IFERROR(V44*H44,"0")+IFERROR(V45*H45,"0")</f>
        <v/>
      </c>
      <c r="F267" s="53">
        <f>IFERROR(V50*H50,"0")+IFERROR(V51*H51,"0")+IFERROR(V52*H52,"0")+IFERROR(V53*H53,"0")+IFERROR(V54*H54,"0")+IFERROR(V55*H55,"0")+IFERROR(V56*H56,"0")</f>
        <v/>
      </c>
      <c r="G267" s="53">
        <f>IFERROR(V61*H61,"0")+IFERROR(V62*H62,"0")</f>
        <v/>
      </c>
      <c r="H267" s="53">
        <f>IFERROR(V67*H67,"0")</f>
        <v/>
      </c>
      <c r="I267" s="53">
        <f>IFERROR(V72*H72,"0")+IFERROR(V73*H73,"0")</f>
        <v/>
      </c>
      <c r="J267" s="53">
        <f>IFERROR(V78*H78,"0")+IFERROR(V79*H79,"0")+IFERROR(V80*H80,"0")+IFERROR(V81*H81,"0")+IFERROR(V82*H82,"0")+IFERROR(V83*H83,"0")+IFERROR(V84*H84,"0")</f>
        <v/>
      </c>
      <c r="K267" s="164" t="n"/>
      <c r="L267" s="53">
        <f>IFERROR(V89*H89,"0")+IFERROR(V90*H90,"0")+IFERROR(V91*H91,"0")</f>
        <v/>
      </c>
      <c r="M267" s="53">
        <f>IFERROR(V96*H96,"0")+IFERROR(V97*H97,"0")+IFERROR(V98*H98,"0")+IFERROR(V99*H99,"0")</f>
        <v/>
      </c>
      <c r="N267" s="53">
        <f>IFERROR(V104*H104,"0")+IFERROR(V105*H105,"0")</f>
        <v/>
      </c>
      <c r="O267" s="53">
        <f>IFERROR(V110*H110,"0")</f>
        <v/>
      </c>
      <c r="P267" s="53">
        <f>IFERROR(V115*H115,"0")+IFERROR(V116*H116,"0")+IFERROR(V117*H117,"0")+IFERROR(V118*H118,"0")</f>
        <v/>
      </c>
      <c r="Q267" s="53">
        <f>IFERROR(V123*H123,"0")</f>
        <v/>
      </c>
      <c r="R267" s="53">
        <f>IFERROR(V128*H128,"0")+IFERROR(V129*H129,"0")</f>
        <v/>
      </c>
      <c r="S267" s="53">
        <f>IFERROR(V134*H134,"0")</f>
        <v/>
      </c>
      <c r="T267" s="53">
        <f>IFERROR(V140*H140,"0")+IFERROR(V144*H144,"0")</f>
        <v/>
      </c>
      <c r="U267" s="53">
        <f>IFERROR(V149*H149,"0")</f>
        <v/>
      </c>
      <c r="V267" s="53">
        <f>IFERROR(V154*H154,"0")+IFERROR(V155*H155,"0")+IFERROR(V156*H156,"0")+IFERROR(V157*H157,"0")+IFERROR(V161*H161,"0")+IFERROR(V162*H162,"0")</f>
        <v/>
      </c>
      <c r="W267" s="53">
        <f>IFERROR(V168*H168,"0")+IFERROR(V169*H169,"0")</f>
        <v/>
      </c>
      <c r="X267" s="53">
        <f>IFERROR(V174*H174,"0")</f>
        <v/>
      </c>
      <c r="Y267" s="53">
        <f>IFERROR(V179*H179,"0")</f>
        <v/>
      </c>
      <c r="Z267" s="53">
        <f>IFERROR(V185*H185,"0")</f>
        <v/>
      </c>
      <c r="AA267" s="53">
        <f>IFERROR(V190*H190,"0")</f>
        <v/>
      </c>
      <c r="AB267" s="53">
        <f>IFERROR(V195*H195,"0")+IFERROR(V196*H196,"0")+IFERROR(V197*H197,"0")+IFERROR(V198*H198,"0")</f>
        <v/>
      </c>
      <c r="AC267" s="53">
        <f>IFERROR(V203*H203,"0")</f>
        <v/>
      </c>
      <c r="AD267" s="53">
        <f>IFERROR(V208*H208,"0")+IFERROR(V209*H209,"0")</f>
        <v/>
      </c>
      <c r="AE267" s="53">
        <f>IFERROR(V215*H215,"0")</f>
        <v/>
      </c>
      <c r="AF267" s="53">
        <f>IFERROR(V221*H221,"0")</f>
        <v/>
      </c>
      <c r="AG267" s="53">
        <f>IFERROR(V226*H226,"0")</f>
        <v/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/>
      </c>
    </row>
    <row r="268" ht="13.5" customHeight="1" thickTop="1">
      <c r="C268" s="164" t="n"/>
    </row>
    <row r="269" ht="19.5" customHeight="1">
      <c r="A269" s="71" t="inlineStr">
        <is>
          <t>ЗПФ, кг</t>
        </is>
      </c>
      <c r="B269" s="71" t="inlineStr">
        <is>
          <t xml:space="preserve">ПГП, кг </t>
        </is>
      </c>
      <c r="C269" s="71" t="inlineStr">
        <is>
          <t>КИЗ, кг</t>
        </is>
      </c>
    </row>
    <row r="270">
      <c r="A270" s="72">
        <f>SUMPRODUCT(--(BA:BA="ЗПФ"),--(U:U="кор"),H:H,W:W)+SUMPRODUCT(--(BA:BA="ЗПФ"),--(U:U="кг"),W:W)</f>
        <v/>
      </c>
      <c r="B270" s="73">
        <f>SUMPRODUCT(--(BA:BA="ПГП"),--(U:U="кор"),H:H,W:W)+SUMPRODUCT(--(BA:BA="ПГП"),--(U:U="кг"),W:W)</f>
        <v/>
      </c>
      <c r="C270" s="73">
        <f>SUMPRODUCT(--(BA:BA="КИЗ"),--(U:U="кор"),H:H,W:W)+SUMPRODUCT(--(BA:BA="КИЗ"),--(U:U="кг"),W:W)</f>
        <v/>
      </c>
    </row>
    <row r="2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QEn5YXQATwnwflhp2hePA==" formatRows="1" sort="0" spinCount="100000" hashValue="FEOQDX8420rTePLxEsBkU/lMcgxzzzyA159I2Cd7kU3ox5TYrAT2cgkB4Kg1mvXg0zJBnszfA1UPSuSbzAOHR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2"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W17:W18"/>
    <mergeCell ref="A175:M176"/>
    <mergeCell ref="A106:M107"/>
    <mergeCell ref="A59:X59"/>
    <mergeCell ref="D129:E129"/>
    <mergeCell ref="R6:S9"/>
    <mergeCell ref="A170:M171"/>
    <mergeCell ref="N36:R3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D236:E236"/>
    <mergeCell ref="D117:E117"/>
    <mergeCell ref="D55:E55"/>
    <mergeCell ref="D30:E30"/>
    <mergeCell ref="N195:R195"/>
    <mergeCell ref="D67:E67"/>
    <mergeCell ref="D5:E5"/>
    <mergeCell ref="N111:T111"/>
    <mergeCell ref="A207:X207"/>
    <mergeCell ref="A182:X182"/>
    <mergeCell ref="H265:H266"/>
    <mergeCell ref="N197:R197"/>
    <mergeCell ref="C264:S264"/>
    <mergeCell ref="N119:T119"/>
    <mergeCell ref="A65:X65"/>
    <mergeCell ref="N211:T211"/>
    <mergeCell ref="O10:P10"/>
    <mergeCell ref="A243:M244"/>
    <mergeCell ref="N52:R52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A255:M256"/>
    <mergeCell ref="D31:E31"/>
    <mergeCell ref="N236:R236"/>
    <mergeCell ref="N145:T145"/>
    <mergeCell ref="A235:X235"/>
    <mergeCell ref="I17:I18"/>
    <mergeCell ref="N237:T237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O11:P11"/>
    <mergeCell ref="N149:R149"/>
    <mergeCell ref="A201:X201"/>
    <mergeCell ref="N241:R241"/>
    <mergeCell ref="A6:C6"/>
    <mergeCell ref="N92:T92"/>
    <mergeCell ref="N118:R118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A5:C5"/>
    <mergeCell ref="O265:O266"/>
    <mergeCell ref="N135:T135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9:E9"/>
    <mergeCell ref="D118:E118"/>
    <mergeCell ref="F9:G9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W265:W266"/>
    <mergeCell ref="D96:E96"/>
    <mergeCell ref="N242:R242"/>
    <mergeCell ref="Q265:Q266"/>
    <mergeCell ref="D52:E52"/>
    <mergeCell ref="A124:M125"/>
    <mergeCell ref="W264:Y264"/>
    <mergeCell ref="N15:R16"/>
    <mergeCell ref="D116:E116"/>
    <mergeCell ref="D91:E91"/>
    <mergeCell ref="N141:T141"/>
    <mergeCell ref="D162:E162"/>
    <mergeCell ref="D156:E156"/>
    <mergeCell ref="A231:X231"/>
    <mergeCell ref="A35:X35"/>
    <mergeCell ref="N233:T233"/>
    <mergeCell ref="A102:X102"/>
    <mergeCell ref="A245:X245"/>
    <mergeCell ref="N136:T136"/>
    <mergeCell ref="D157:E157"/>
    <mergeCell ref="A166:X166"/>
    <mergeCell ref="D251:E251"/>
    <mergeCell ref="N99:R99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N44:R44"/>
    <mergeCell ref="N215:R215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D128:E1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G17:G18"/>
    <mergeCell ref="A87:X87"/>
    <mergeCell ref="A218:X218"/>
    <mergeCell ref="H10:L10"/>
    <mergeCell ref="A193:X193"/>
    <mergeCell ref="D80:E80"/>
    <mergeCell ref="N53:R53"/>
    <mergeCell ref="N222:T222"/>
    <mergeCell ref="A233:M234"/>
    <mergeCell ref="A26:X26"/>
    <mergeCell ref="A227:M228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A9:C9"/>
    <mergeCell ref="N200:T200"/>
    <mergeCell ref="O12:P12"/>
    <mergeCell ref="A173:X173"/>
    <mergeCell ref="A229:X229"/>
    <mergeCell ref="M265:M266"/>
    <mergeCell ref="A77:X77"/>
    <mergeCell ref="A148:X148"/>
    <mergeCell ref="A180:M181"/>
    <mergeCell ref="N208:R208"/>
    <mergeCell ref="D6:L6"/>
    <mergeCell ref="A111:M112"/>
    <mergeCell ref="O13:P13"/>
    <mergeCell ref="N250:R250"/>
    <mergeCell ref="A119:M120"/>
    <mergeCell ref="N210:T210"/>
    <mergeCell ref="D84:E84"/>
    <mergeCell ref="D22:E22"/>
    <mergeCell ref="D155:E155"/>
    <mergeCell ref="N203:R203"/>
    <mergeCell ref="D149:E149"/>
    <mergeCell ref="N51:R51"/>
    <mergeCell ref="N217:T217"/>
    <mergeCell ref="N105:R105"/>
    <mergeCell ref="A239:X239"/>
    <mergeCell ref="A95:X95"/>
    <mergeCell ref="N192:T192"/>
    <mergeCell ref="N228:T228"/>
    <mergeCell ref="N63:T63"/>
    <mergeCell ref="A219:X219"/>
    <mergeCell ref="D215:E215"/>
    <mergeCell ref="N243:T243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N37:R37"/>
    <mergeCell ref="D249:E249"/>
    <mergeCell ref="D105:E105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v6wo0XQvepHGcmtMrFBag==" formatRows="1" sort="0" spinCount="100000" hashValue="axQlnOlWhJSwmlMBkyHRS2oQLWw80DS3Q1yOEn617WoYgsLsqUiIoXW9q8YwUqPAhUXnshfauh9YqNyVejbK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2023-10-27T10:44:53Z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