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10,23 Бычков\машина\"/>
    </mc:Choice>
  </mc:AlternateContent>
  <xr:revisionPtr revIDLastSave="0" documentId="13_ncr:1_{8FE5C1B4-6563-463D-8AA3-CB45C26385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4" i="1" l="1"/>
  <c r="U473" i="1"/>
  <c r="U475" i="1" s="1"/>
  <c r="U471" i="1"/>
  <c r="U470" i="1"/>
  <c r="V469" i="1"/>
  <c r="M469" i="1"/>
  <c r="U467" i="1"/>
  <c r="U466" i="1"/>
  <c r="V465" i="1"/>
  <c r="M465" i="1"/>
  <c r="U462" i="1"/>
  <c r="U461" i="1"/>
  <c r="V460" i="1"/>
  <c r="W460" i="1" s="1"/>
  <c r="M460" i="1"/>
  <c r="W459" i="1"/>
  <c r="W461" i="1" s="1"/>
  <c r="V459" i="1"/>
  <c r="M459" i="1"/>
  <c r="U457" i="1"/>
  <c r="V456" i="1"/>
  <c r="U456" i="1"/>
  <c r="W455" i="1"/>
  <c r="V455" i="1"/>
  <c r="W454" i="1"/>
  <c r="W456" i="1" s="1"/>
  <c r="V454" i="1"/>
  <c r="V457" i="1" s="1"/>
  <c r="M454" i="1"/>
  <c r="U452" i="1"/>
  <c r="U451" i="1"/>
  <c r="W450" i="1"/>
  <c r="V450" i="1"/>
  <c r="M450" i="1"/>
  <c r="V449" i="1"/>
  <c r="W449" i="1" s="1"/>
  <c r="V448" i="1"/>
  <c r="U446" i="1"/>
  <c r="V445" i="1"/>
  <c r="U445" i="1"/>
  <c r="W444" i="1"/>
  <c r="V444" i="1"/>
  <c r="M444" i="1"/>
  <c r="V443" i="1"/>
  <c r="M443" i="1"/>
  <c r="U439" i="1"/>
  <c r="U438" i="1"/>
  <c r="V437" i="1"/>
  <c r="W437" i="1" s="1"/>
  <c r="M437" i="1"/>
  <c r="W436" i="1"/>
  <c r="W438" i="1" s="1"/>
  <c r="V436" i="1"/>
  <c r="V438" i="1" s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M428" i="1"/>
  <c r="W427" i="1"/>
  <c r="V427" i="1"/>
  <c r="M427" i="1"/>
  <c r="U425" i="1"/>
  <c r="V424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V390" i="1"/>
  <c r="V397" i="1" s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W333" i="1" s="1"/>
  <c r="V331" i="1"/>
  <c r="M331" i="1"/>
  <c r="V330" i="1"/>
  <c r="W330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M298" i="1"/>
  <c r="V297" i="1"/>
  <c r="W297" i="1" s="1"/>
  <c r="V296" i="1"/>
  <c r="W296" i="1" s="1"/>
  <c r="M296" i="1"/>
  <c r="W295" i="1"/>
  <c r="V295" i="1"/>
  <c r="M295" i="1"/>
  <c r="V294" i="1"/>
  <c r="W294" i="1" s="1"/>
  <c r="M294" i="1"/>
  <c r="W293" i="1"/>
  <c r="V293" i="1"/>
  <c r="M293" i="1"/>
  <c r="V292" i="1"/>
  <c r="M292" i="1"/>
  <c r="U288" i="1"/>
  <c r="U287" i="1"/>
  <c r="V286" i="1"/>
  <c r="M286" i="1"/>
  <c r="U284" i="1"/>
  <c r="U283" i="1"/>
  <c r="V282" i="1"/>
  <c r="M282" i="1"/>
  <c r="U280" i="1"/>
  <c r="U279" i="1"/>
  <c r="V278" i="1"/>
  <c r="W278" i="1" s="1"/>
  <c r="W279" i="1" s="1"/>
  <c r="V277" i="1"/>
  <c r="W277" i="1" s="1"/>
  <c r="M277" i="1"/>
  <c r="W276" i="1"/>
  <c r="V276" i="1"/>
  <c r="V279" i="1" s="1"/>
  <c r="M276" i="1"/>
  <c r="U274" i="1"/>
  <c r="V273" i="1"/>
  <c r="U273" i="1"/>
  <c r="W272" i="1"/>
  <c r="W273" i="1" s="1"/>
  <c r="V272" i="1"/>
  <c r="L482" i="1" s="1"/>
  <c r="M272" i="1"/>
  <c r="U269" i="1"/>
  <c r="U268" i="1"/>
  <c r="W267" i="1"/>
  <c r="V267" i="1"/>
  <c r="M267" i="1"/>
  <c r="V266" i="1"/>
  <c r="M266" i="1"/>
  <c r="U264" i="1"/>
  <c r="U263" i="1"/>
  <c r="V262" i="1"/>
  <c r="W262" i="1" s="1"/>
  <c r="M262" i="1"/>
  <c r="W261" i="1"/>
  <c r="V261" i="1"/>
  <c r="M261" i="1"/>
  <c r="V260" i="1"/>
  <c r="W260" i="1" s="1"/>
  <c r="M260" i="1"/>
  <c r="W259" i="1"/>
  <c r="V259" i="1"/>
  <c r="M259" i="1"/>
  <c r="V258" i="1"/>
  <c r="W258" i="1" s="1"/>
  <c r="W263" i="1" s="1"/>
  <c r="V257" i="1"/>
  <c r="W257" i="1" s="1"/>
  <c r="M257" i="1"/>
  <c r="W256" i="1"/>
  <c r="V256" i="1"/>
  <c r="M256" i="1"/>
  <c r="U253" i="1"/>
  <c r="U252" i="1"/>
  <c r="W251" i="1"/>
  <c r="V251" i="1"/>
  <c r="M251" i="1"/>
  <c r="V250" i="1"/>
  <c r="W250" i="1" s="1"/>
  <c r="M250" i="1"/>
  <c r="W249" i="1"/>
  <c r="W252" i="1" s="1"/>
  <c r="V249" i="1"/>
  <c r="M249" i="1"/>
  <c r="U247" i="1"/>
  <c r="U246" i="1"/>
  <c r="W245" i="1"/>
  <c r="V245" i="1"/>
  <c r="M245" i="1"/>
  <c r="V244" i="1"/>
  <c r="W244" i="1" s="1"/>
  <c r="V243" i="1"/>
  <c r="U241" i="1"/>
  <c r="V240" i="1"/>
  <c r="U240" i="1"/>
  <c r="W239" i="1"/>
  <c r="V239" i="1"/>
  <c r="M239" i="1"/>
  <c r="V238" i="1"/>
  <c r="W238" i="1" s="1"/>
  <c r="M238" i="1"/>
  <c r="W237" i="1"/>
  <c r="V237" i="1"/>
  <c r="V241" i="1" s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W223" i="1"/>
  <c r="W225" i="1" s="1"/>
  <c r="V223" i="1"/>
  <c r="M223" i="1"/>
  <c r="V222" i="1"/>
  <c r="W222" i="1" s="1"/>
  <c r="M222" i="1"/>
  <c r="W221" i="1"/>
  <c r="V221" i="1"/>
  <c r="V225" i="1" s="1"/>
  <c r="M221" i="1"/>
  <c r="U219" i="1"/>
  <c r="V218" i="1"/>
  <c r="U218" i="1"/>
  <c r="W217" i="1"/>
  <c r="W218" i="1" s="1"/>
  <c r="V217" i="1"/>
  <c r="V219" i="1" s="1"/>
  <c r="M217" i="1"/>
  <c r="U215" i="1"/>
  <c r="U214" i="1"/>
  <c r="V213" i="1"/>
  <c r="W213" i="1" s="1"/>
  <c r="M213" i="1"/>
  <c r="W212" i="1"/>
  <c r="V212" i="1"/>
  <c r="M212" i="1"/>
  <c r="V211" i="1"/>
  <c r="W211" i="1" s="1"/>
  <c r="M211" i="1"/>
  <c r="W210" i="1"/>
  <c r="V210" i="1"/>
  <c r="M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V215" i="1" s="1"/>
  <c r="M199" i="1"/>
  <c r="U196" i="1"/>
  <c r="U195" i="1"/>
  <c r="V194" i="1"/>
  <c r="W194" i="1" s="1"/>
  <c r="M194" i="1"/>
  <c r="W193" i="1"/>
  <c r="W195" i="1" s="1"/>
  <c r="V193" i="1"/>
  <c r="V195" i="1" s="1"/>
  <c r="M193" i="1"/>
  <c r="U191" i="1"/>
  <c r="U190" i="1"/>
  <c r="W189" i="1"/>
  <c r="V189" i="1"/>
  <c r="M189" i="1"/>
  <c r="V188" i="1"/>
  <c r="W188" i="1" s="1"/>
  <c r="M188" i="1"/>
  <c r="W187" i="1"/>
  <c r="V187" i="1"/>
  <c r="M187" i="1"/>
  <c r="V186" i="1"/>
  <c r="W186" i="1" s="1"/>
  <c r="M186" i="1"/>
  <c r="W185" i="1"/>
  <c r="V185" i="1"/>
  <c r="M185" i="1"/>
  <c r="V184" i="1"/>
  <c r="W184" i="1" s="1"/>
  <c r="M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V172" i="1"/>
  <c r="V191" i="1" s="1"/>
  <c r="M172" i="1"/>
  <c r="U170" i="1"/>
  <c r="U169" i="1"/>
  <c r="V168" i="1"/>
  <c r="W168" i="1" s="1"/>
  <c r="M168" i="1"/>
  <c r="W167" i="1"/>
  <c r="V167" i="1"/>
  <c r="M167" i="1"/>
  <c r="V166" i="1"/>
  <c r="W166" i="1" s="1"/>
  <c r="M166" i="1"/>
  <c r="W165" i="1"/>
  <c r="W169" i="1" s="1"/>
  <c r="V165" i="1"/>
  <c r="V169" i="1" s="1"/>
  <c r="M165" i="1"/>
  <c r="U163" i="1"/>
  <c r="U162" i="1"/>
  <c r="W161" i="1"/>
  <c r="V161" i="1"/>
  <c r="M161" i="1"/>
  <c r="V160" i="1"/>
  <c r="V163" i="1" s="1"/>
  <c r="U158" i="1"/>
  <c r="U157" i="1"/>
  <c r="W156" i="1"/>
  <c r="V156" i="1"/>
  <c r="M156" i="1"/>
  <c r="V155" i="1"/>
  <c r="I482" i="1" s="1"/>
  <c r="M155" i="1"/>
  <c r="U152" i="1"/>
  <c r="U151" i="1"/>
  <c r="V150" i="1"/>
  <c r="W150" i="1" s="1"/>
  <c r="M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U140" i="1"/>
  <c r="U139" i="1"/>
  <c r="W138" i="1"/>
  <c r="V138" i="1"/>
  <c r="M138" i="1"/>
  <c r="V137" i="1"/>
  <c r="W137" i="1" s="1"/>
  <c r="M137" i="1"/>
  <c r="W136" i="1"/>
  <c r="W139" i="1" s="1"/>
  <c r="V136" i="1"/>
  <c r="M136" i="1"/>
  <c r="U132" i="1"/>
  <c r="U131" i="1"/>
  <c r="W130" i="1"/>
  <c r="V130" i="1"/>
  <c r="M130" i="1"/>
  <c r="V129" i="1"/>
  <c r="W129" i="1" s="1"/>
  <c r="M129" i="1"/>
  <c r="W128" i="1"/>
  <c r="V128" i="1"/>
  <c r="M128" i="1"/>
  <c r="V127" i="1"/>
  <c r="V132" i="1" s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V123" i="1" s="1"/>
  <c r="M118" i="1"/>
  <c r="U116" i="1"/>
  <c r="U115" i="1"/>
  <c r="V114" i="1"/>
  <c r="W114" i="1" s="1"/>
  <c r="V113" i="1"/>
  <c r="W113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W107" i="1" s="1"/>
  <c r="M107" i="1"/>
  <c r="W106" i="1"/>
  <c r="V106" i="1"/>
  <c r="W105" i="1"/>
  <c r="W115" i="1" s="1"/>
  <c r="V105" i="1"/>
  <c r="V115" i="1" s="1"/>
  <c r="U103" i="1"/>
  <c r="U102" i="1"/>
  <c r="V101" i="1"/>
  <c r="W101" i="1" s="1"/>
  <c r="M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W91" i="1"/>
  <c r="W102" i="1" s="1"/>
  <c r="V91" i="1"/>
  <c r="V102" i="1" s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W83" i="1" s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82" i="1" s="1"/>
  <c r="U60" i="1"/>
  <c r="U59" i="1"/>
  <c r="W58" i="1"/>
  <c r="V58" i="1"/>
  <c r="W57" i="1"/>
  <c r="V57" i="1"/>
  <c r="M57" i="1"/>
  <c r="V56" i="1"/>
  <c r="W56" i="1" s="1"/>
  <c r="M56" i="1"/>
  <c r="W55" i="1"/>
  <c r="W59" i="1" s="1"/>
  <c r="V55" i="1"/>
  <c r="U52" i="1"/>
  <c r="U51" i="1"/>
  <c r="V50" i="1"/>
  <c r="W50" i="1" s="1"/>
  <c r="M50" i="1"/>
  <c r="W49" i="1"/>
  <c r="W51" i="1" s="1"/>
  <c r="V49" i="1"/>
  <c r="M49" i="1"/>
  <c r="U45" i="1"/>
  <c r="V44" i="1"/>
  <c r="U44" i="1"/>
  <c r="W43" i="1"/>
  <c r="W44" i="1" s="1"/>
  <c r="V43" i="1"/>
  <c r="V45" i="1" s="1"/>
  <c r="M43" i="1"/>
  <c r="U41" i="1"/>
  <c r="V40" i="1"/>
  <c r="U40" i="1"/>
  <c r="W39" i="1"/>
  <c r="W40" i="1" s="1"/>
  <c r="V39" i="1"/>
  <c r="V41" i="1" s="1"/>
  <c r="M39" i="1"/>
  <c r="U37" i="1"/>
  <c r="V36" i="1"/>
  <c r="U36" i="1"/>
  <c r="W35" i="1"/>
  <c r="W36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76" i="1" s="1"/>
  <c r="V22" i="1"/>
  <c r="M22" i="1"/>
  <c r="H10" i="1"/>
  <c r="A9" i="1"/>
  <c r="F10" i="1" s="1"/>
  <c r="D7" i="1"/>
  <c r="N6" i="1"/>
  <c r="M2" i="1"/>
  <c r="W88" i="1" l="1"/>
  <c r="W151" i="1"/>
  <c r="V474" i="1"/>
  <c r="V473" i="1"/>
  <c r="V32" i="1"/>
  <c r="V52" i="1"/>
  <c r="V59" i="1"/>
  <c r="V80" i="1"/>
  <c r="V89" i="1"/>
  <c r="V103" i="1"/>
  <c r="V124" i="1"/>
  <c r="V139" i="1"/>
  <c r="V190" i="1"/>
  <c r="V226" i="1"/>
  <c r="V235" i="1"/>
  <c r="W228" i="1"/>
  <c r="W234" i="1" s="1"/>
  <c r="V247" i="1"/>
  <c r="W243" i="1"/>
  <c r="W246" i="1" s="1"/>
  <c r="V246" i="1"/>
  <c r="V264" i="1"/>
  <c r="V269" i="1"/>
  <c r="W266" i="1"/>
  <c r="W268" i="1" s="1"/>
  <c r="V280" i="1"/>
  <c r="V283" i="1"/>
  <c r="W282" i="1"/>
  <c r="W283" i="1" s="1"/>
  <c r="V284" i="1"/>
  <c r="V287" i="1"/>
  <c r="W286" i="1"/>
  <c r="W287" i="1" s="1"/>
  <c r="V288" i="1"/>
  <c r="M482" i="1"/>
  <c r="V300" i="1"/>
  <c r="W292" i="1"/>
  <c r="W300" i="1" s="1"/>
  <c r="V301" i="1"/>
  <c r="V306" i="1"/>
  <c r="W303" i="1"/>
  <c r="W305" i="1" s="1"/>
  <c r="V322" i="1"/>
  <c r="V327" i="1"/>
  <c r="W324" i="1"/>
  <c r="W326" i="1" s="1"/>
  <c r="V326" i="1"/>
  <c r="W428" i="1"/>
  <c r="W433" i="1" s="1"/>
  <c r="V433" i="1"/>
  <c r="F482" i="1"/>
  <c r="N482" i="1"/>
  <c r="H9" i="1"/>
  <c r="A10" i="1"/>
  <c r="V24" i="1"/>
  <c r="V116" i="1"/>
  <c r="V131" i="1"/>
  <c r="V152" i="1"/>
  <c r="V157" i="1"/>
  <c r="V162" i="1"/>
  <c r="V170" i="1"/>
  <c r="V196" i="1"/>
  <c r="F9" i="1"/>
  <c r="J9" i="1"/>
  <c r="W22" i="1"/>
  <c r="W23" i="1" s="1"/>
  <c r="V23" i="1"/>
  <c r="U472" i="1"/>
  <c r="W26" i="1"/>
  <c r="W32" i="1" s="1"/>
  <c r="C482" i="1"/>
  <c r="V51" i="1"/>
  <c r="D482" i="1"/>
  <c r="V60" i="1"/>
  <c r="W63" i="1"/>
  <c r="W79" i="1" s="1"/>
  <c r="V79" i="1"/>
  <c r="W118" i="1"/>
  <c r="W123" i="1" s="1"/>
  <c r="W127" i="1"/>
  <c r="W131" i="1" s="1"/>
  <c r="G482" i="1"/>
  <c r="V140" i="1"/>
  <c r="H482" i="1"/>
  <c r="V151" i="1"/>
  <c r="W155" i="1"/>
  <c r="W157" i="1" s="1"/>
  <c r="V158" i="1"/>
  <c r="W160" i="1"/>
  <c r="W162" i="1" s="1"/>
  <c r="W172" i="1"/>
  <c r="W190" i="1" s="1"/>
  <c r="W199" i="1"/>
  <c r="W214" i="1" s="1"/>
  <c r="V214" i="1"/>
  <c r="V234" i="1"/>
  <c r="W240" i="1"/>
  <c r="V253" i="1"/>
  <c r="V252" i="1"/>
  <c r="V268" i="1"/>
  <c r="V305" i="1"/>
  <c r="V334" i="1"/>
  <c r="V337" i="1"/>
  <c r="W336" i="1"/>
  <c r="W337" i="1" s="1"/>
  <c r="V338" i="1"/>
  <c r="O482" i="1"/>
  <c r="V345" i="1"/>
  <c r="W342" i="1"/>
  <c r="W344" i="1" s="1"/>
  <c r="V344" i="1"/>
  <c r="W360" i="1"/>
  <c r="V381" i="1"/>
  <c r="W380" i="1"/>
  <c r="W381" i="1" s="1"/>
  <c r="V382" i="1"/>
  <c r="V388" i="1"/>
  <c r="W385" i="1"/>
  <c r="W387" i="1" s="1"/>
  <c r="P482" i="1"/>
  <c r="V387" i="1"/>
  <c r="W397" i="1"/>
  <c r="V452" i="1"/>
  <c r="W448" i="1"/>
  <c r="W451" i="1" s="1"/>
  <c r="V451" i="1"/>
  <c r="V462" i="1"/>
  <c r="S482" i="1"/>
  <c r="V466" i="1"/>
  <c r="W465" i="1"/>
  <c r="W466" i="1" s="1"/>
  <c r="V467" i="1"/>
  <c r="V470" i="1"/>
  <c r="W469" i="1"/>
  <c r="W470" i="1" s="1"/>
  <c r="V471" i="1"/>
  <c r="B482" i="1"/>
  <c r="J482" i="1"/>
  <c r="R482" i="1"/>
  <c r="K482" i="1"/>
  <c r="V263" i="1"/>
  <c r="V274" i="1"/>
  <c r="V321" i="1"/>
  <c r="V361" i="1"/>
  <c r="V368" i="1"/>
  <c r="W363" i="1"/>
  <c r="W367" i="1" s="1"/>
  <c r="V367" i="1"/>
  <c r="W377" i="1"/>
  <c r="V398" i="1"/>
  <c r="V401" i="1"/>
  <c r="W400" i="1"/>
  <c r="W401" i="1" s="1"/>
  <c r="V402" i="1"/>
  <c r="V405" i="1"/>
  <c r="W404" i="1"/>
  <c r="W405" i="1" s="1"/>
  <c r="V406" i="1"/>
  <c r="Q482" i="1"/>
  <c r="V419" i="1"/>
  <c r="W410" i="1"/>
  <c r="W419" i="1" s="1"/>
  <c r="V420" i="1"/>
  <c r="V425" i="1"/>
  <c r="W422" i="1"/>
  <c r="W424" i="1" s="1"/>
  <c r="V434" i="1"/>
  <c r="V439" i="1"/>
  <c r="V446" i="1"/>
  <c r="W443" i="1"/>
  <c r="W445" i="1" s="1"/>
  <c r="V461" i="1"/>
  <c r="W477" i="1" l="1"/>
  <c r="V472" i="1"/>
  <c r="V476" i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<sst xmlns="http://schemas.openxmlformats.org/spreadsheetml/2006/main" count="1717" uniqueCount="647">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</sst>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82"/>
  <sheetViews>
    <sheetView showGridLines="0" tabSelected="1" topLeftCell="F1" zoomScaleNormal="100" zoomScaleSheetLayoutView="100" workbookViewId="0">
      <selection activeCell="N9" sqref="N9:O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6" t="s">
        <v>0</v>
      </c>
      <c r="E1" s="337"/>
      <c r="F1" s="337"/>
      <c r="G1" s="13" t="s">
        <v>1</v>
      </c>
      <c r="H1" s="336" t="s">
        <v>2</v>
      </c>
      <c r="I1" s="337"/>
      <c r="J1" s="337"/>
      <c r="K1" s="337"/>
      <c r="L1" s="337"/>
      <c r="M1" s="337"/>
      <c r="N1" s="337"/>
      <c r="O1" s="620" t="s">
        <v>3</v>
      </c>
      <c r="P1" s="337"/>
      <c r="Q1" s="33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3"/>
      <c r="C5" s="324"/>
      <c r="D5" s="380"/>
      <c r="E5" s="382"/>
      <c r="F5" s="608" t="s">
        <v>9</v>
      </c>
      <c r="G5" s="324"/>
      <c r="H5" s="380"/>
      <c r="I5" s="381"/>
      <c r="J5" s="381"/>
      <c r="K5" s="382"/>
      <c r="M5" s="25" t="s">
        <v>10</v>
      </c>
      <c r="N5" s="435">
        <v>45224</v>
      </c>
      <c r="O5" s="393"/>
      <c r="Q5" s="623" t="s">
        <v>11</v>
      </c>
      <c r="R5" s="356"/>
      <c r="S5" s="519" t="s">
        <v>12</v>
      </c>
      <c r="T5" s="393"/>
      <c r="Y5" s="52"/>
      <c r="Z5" s="52"/>
      <c r="AA5" s="52"/>
    </row>
    <row r="6" spans="1:28" s="309" customFormat="1" ht="24" customHeight="1" x14ac:dyDescent="0.2">
      <c r="A6" s="440" t="s">
        <v>13</v>
      </c>
      <c r="B6" s="323"/>
      <c r="C6" s="324"/>
      <c r="D6" s="391" t="s">
        <v>14</v>
      </c>
      <c r="E6" s="392"/>
      <c r="F6" s="392"/>
      <c r="G6" s="392"/>
      <c r="H6" s="392"/>
      <c r="I6" s="392"/>
      <c r="J6" s="392"/>
      <c r="K6" s="393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Среда</v>
      </c>
      <c r="O6" s="320"/>
      <c r="Q6" s="355" t="s">
        <v>16</v>
      </c>
      <c r="R6" s="356"/>
      <c r="S6" s="357" t="s">
        <v>17</v>
      </c>
      <c r="T6" s="35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9"/>
      <c r="M7" s="25"/>
      <c r="N7" s="43"/>
      <c r="O7" s="43"/>
      <c r="Q7" s="316"/>
      <c r="R7" s="356"/>
      <c r="S7" s="359"/>
      <c r="T7" s="360"/>
      <c r="Y7" s="52"/>
      <c r="Z7" s="52"/>
      <c r="AA7" s="52"/>
    </row>
    <row r="8" spans="1:28" s="309" customFormat="1" ht="25.5" customHeight="1" x14ac:dyDescent="0.2">
      <c r="A8" s="641" t="s">
        <v>18</v>
      </c>
      <c r="B8" s="326"/>
      <c r="C8" s="327"/>
      <c r="D8" s="540"/>
      <c r="E8" s="541"/>
      <c r="F8" s="541"/>
      <c r="G8" s="541"/>
      <c r="H8" s="541"/>
      <c r="I8" s="541"/>
      <c r="J8" s="541"/>
      <c r="K8" s="542"/>
      <c r="M8" s="25" t="s">
        <v>19</v>
      </c>
      <c r="N8" s="581">
        <v>0.5</v>
      </c>
      <c r="O8" s="393"/>
      <c r="Q8" s="316"/>
      <c r="R8" s="356"/>
      <c r="S8" s="359"/>
      <c r="T8" s="360"/>
      <c r="Y8" s="52"/>
      <c r="Z8" s="52"/>
      <c r="AA8" s="52"/>
    </row>
    <row r="9" spans="1:28" s="30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5"/>
      <c r="E9" s="33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35"/>
      <c r="O9" s="393"/>
      <c r="Q9" s="316"/>
      <c r="R9" s="356"/>
      <c r="S9" s="361"/>
      <c r="T9" s="36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5"/>
      <c r="E10" s="33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7" t="str">
        <f>IFERROR(VLOOKUP($D$10,Proxy,2,FALSE),"")</f>
        <v/>
      </c>
      <c r="I10" s="316"/>
      <c r="J10" s="316"/>
      <c r="K10" s="316"/>
      <c r="M10" s="27" t="s">
        <v>21</v>
      </c>
      <c r="N10" s="581"/>
      <c r="O10" s="393"/>
      <c r="R10" s="25" t="s">
        <v>22</v>
      </c>
      <c r="S10" s="511" t="s">
        <v>23</v>
      </c>
      <c r="T10" s="35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1"/>
      <c r="O11" s="393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7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5"/>
      <c r="O12" s="529"/>
      <c r="P12" s="24"/>
      <c r="R12" s="25"/>
      <c r="S12" s="337"/>
      <c r="T12" s="316"/>
      <c r="Y12" s="52"/>
      <c r="Z12" s="52"/>
      <c r="AA12" s="52"/>
    </row>
    <row r="13" spans="1:28" s="309" customFormat="1" ht="23.25" customHeight="1" x14ac:dyDescent="0.2">
      <c r="A13" s="537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7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7"/>
      <c r="O15" s="337"/>
      <c r="P15" s="337"/>
      <c r="Q15" s="33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2" t="s">
        <v>35</v>
      </c>
      <c r="B17" s="352" t="s">
        <v>36</v>
      </c>
      <c r="C17" s="453" t="s">
        <v>37</v>
      </c>
      <c r="D17" s="352" t="s">
        <v>38</v>
      </c>
      <c r="E17" s="38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85"/>
      <c r="O17" s="385"/>
      <c r="P17" s="385"/>
      <c r="Q17" s="386"/>
      <c r="R17" s="629" t="s">
        <v>47</v>
      </c>
      <c r="S17" s="324"/>
      <c r="T17" s="352" t="s">
        <v>48</v>
      </c>
      <c r="U17" s="352" t="s">
        <v>49</v>
      </c>
      <c r="V17" s="646" t="s">
        <v>50</v>
      </c>
      <c r="W17" s="352" t="s">
        <v>51</v>
      </c>
      <c r="X17" s="400" t="s">
        <v>52</v>
      </c>
      <c r="Y17" s="400" t="s">
        <v>53</v>
      </c>
      <c r="Z17" s="400" t="s">
        <v>54</v>
      </c>
      <c r="AA17" s="401"/>
      <c r="AB17" s="402"/>
      <c r="AC17" s="543"/>
      <c r="AZ17" s="422" t="s">
        <v>55</v>
      </c>
    </row>
    <row r="18" spans="1:52" ht="14.25" customHeight="1" x14ac:dyDescent="0.2">
      <c r="A18" s="353"/>
      <c r="B18" s="353"/>
      <c r="C18" s="353"/>
      <c r="D18" s="387"/>
      <c r="E18" s="389"/>
      <c r="F18" s="353"/>
      <c r="G18" s="353"/>
      <c r="H18" s="353"/>
      <c r="I18" s="353"/>
      <c r="J18" s="353"/>
      <c r="K18" s="353"/>
      <c r="L18" s="353"/>
      <c r="M18" s="387"/>
      <c r="N18" s="388"/>
      <c r="O18" s="388"/>
      <c r="P18" s="388"/>
      <c r="Q18" s="389"/>
      <c r="R18" s="308" t="s">
        <v>56</v>
      </c>
      <c r="S18" s="308" t="s">
        <v>57</v>
      </c>
      <c r="T18" s="353"/>
      <c r="U18" s="353"/>
      <c r="V18" s="647"/>
      <c r="W18" s="353"/>
      <c r="X18" s="640"/>
      <c r="Y18" s="640"/>
      <c r="Z18" s="403"/>
      <c r="AA18" s="404"/>
      <c r="AB18" s="405"/>
      <c r="AC18" s="544"/>
      <c r="AZ18" s="316"/>
    </row>
    <row r="19" spans="1:52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49"/>
      <c r="Y19" s="49"/>
    </row>
    <row r="20" spans="1:52" ht="16.5" customHeight="1" x14ac:dyDescent="0.25">
      <c r="A20" s="379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69" t="s">
        <v>91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49"/>
      <c r="Y46" s="49"/>
    </row>
    <row r="47" spans="1:52" ht="16.5" customHeight="1" x14ac:dyDescent="0.25">
      <c r="A47" s="379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79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0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79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0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7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4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5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6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7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2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50</v>
      </c>
      <c r="V106" s="312">
        <f t="shared" si="6"/>
        <v>50.400000000000006</v>
      </c>
      <c r="W106" s="37">
        <f>IFERROR(IF(V106=0,"",ROUNDUP(V106/H106,0)*0.02175),"")</f>
        <v>0.1305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3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7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0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5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5.9523809523809526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6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0.1305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50</v>
      </c>
      <c r="V116" s="313">
        <f>IFERROR(SUM(V105:V114),"0")</f>
        <v>50.400000000000006</v>
      </c>
      <c r="W116" s="38"/>
      <c r="X116" s="314"/>
      <c r="Y116" s="314"/>
    </row>
    <row r="117" spans="1:52" ht="14.25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3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79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69" t="s">
        <v>233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49"/>
      <c r="Y133" s="49"/>
    </row>
    <row r="134" spans="1:52" ht="16.5" customHeight="1" x14ac:dyDescent="0.25">
      <c r="A134" s="379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79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79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4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8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4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4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5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79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9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79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190</v>
      </c>
      <c r="V257" s="312">
        <f t="shared" si="13"/>
        <v>194.4</v>
      </c>
      <c r="W257" s="37">
        <f>IFERROR(IF(V257=0,"",ROUNDUP(V257/H257,0)*0.02039),"")</f>
        <v>0.36701999999999996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17.592592592592592</v>
      </c>
      <c r="V263" s="313">
        <f>IFERROR(V256/H256,"0")+IFERROR(V257/H257,"0")+IFERROR(V258/H258,"0")+IFERROR(V259/H259,"0")+IFERROR(V260/H260,"0")+IFERROR(V261/H261,"0")+IFERROR(V262/H262,"0")</f>
        <v>18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0.36701999999999996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190</v>
      </c>
      <c r="V264" s="313">
        <f>IFERROR(SUM(V256:V262),"0")</f>
        <v>194.4</v>
      </c>
      <c r="W264" s="38"/>
      <c r="X264" s="314"/>
      <c r="Y264" s="314"/>
    </row>
    <row r="265" spans="1:52" ht="14.25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79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4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69" t="s">
        <v>423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49"/>
      <c r="Y289" s="49"/>
    </row>
    <row r="290" spans="1:52" ht="16.5" customHeight="1" x14ac:dyDescent="0.25">
      <c r="A290" s="379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79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69" t="s">
        <v>470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49"/>
      <c r="Y339" s="49"/>
    </row>
    <row r="340" spans="1:52" ht="16.5" customHeight="1" x14ac:dyDescent="0.25">
      <c r="A340" s="379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1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79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3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69" t="s">
        <v>547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49"/>
      <c r="Y407" s="49"/>
    </row>
    <row r="408" spans="1:52" ht="16.5" customHeight="1" x14ac:dyDescent="0.25">
      <c r="A408" s="379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0</v>
      </c>
      <c r="V419" s="313">
        <f>IFERROR(V410/H410,"0")+IFERROR(V411/H411,"0")+IFERROR(V412/H412,"0")+IFERROR(V413/H413,"0")+IFERROR(V414/H414,"0")+IFERROR(V415/H415,"0")+IFERROR(V416/H416,"0")+IFERROR(V417/H417,"0")+IFERROR(V418/H418,"0")</f>
        <v>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0</v>
      </c>
      <c r="V420" s="313">
        <f>IFERROR(SUM(V410:V418),"0")</f>
        <v>0</v>
      </c>
      <c r="W420" s="38"/>
      <c r="X420" s="314"/>
      <c r="Y420" s="314"/>
    </row>
    <row r="421" spans="1:52" ht="14.25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69" t="s">
        <v>589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49"/>
      <c r="Y440" s="49"/>
    </row>
    <row r="441" spans="1:52" ht="16.5" customHeight="1" x14ac:dyDescent="0.25">
      <c r="A441" s="379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20</v>
      </c>
      <c r="V444" s="312">
        <f>IFERROR(IF(U444="",0,CEILING((U444/$H444),1)*$H444),"")</f>
        <v>24</v>
      </c>
      <c r="W444" s="37">
        <f>IFERROR(IF(V444=0,"",ROUNDUP(V444/H444,0)*0.02175),"")</f>
        <v>4.3499999999999997E-2</v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1.6666666666666667</v>
      </c>
      <c r="V445" s="313">
        <f>IFERROR(V443/H443,"0")+IFERROR(V444/H444,"0")</f>
        <v>2</v>
      </c>
      <c r="W445" s="313">
        <f>IFERROR(IF(W443="",0,W443),"0")+IFERROR(IF(W444="",0,W444),"0")</f>
        <v>4.3499999999999997E-2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20</v>
      </c>
      <c r="V446" s="313">
        <f>IFERROR(SUM(V443:V444),"0")</f>
        <v>24</v>
      </c>
      <c r="W446" s="38"/>
      <c r="X446" s="314"/>
      <c r="Y446" s="314"/>
    </row>
    <row r="447" spans="1:52" ht="14.25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2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1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9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4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79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2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8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0</v>
      </c>
      <c r="V469" s="312">
        <f>IFERROR(IF(U469="",0,CEILING((U469/$H469),1)*$H469),"")</f>
        <v>0</v>
      </c>
      <c r="W469" s="37" t="str">
        <f>IFERROR(IF(V469=0,"",ROUNDUP(V469/H469,0)*0.02175),"")</f>
        <v/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0</v>
      </c>
      <c r="V470" s="313">
        <f>IFERROR(V469/H469,"0")</f>
        <v>0</v>
      </c>
      <c r="W470" s="313">
        <f>IFERROR(IF(W469="",0,W469),"0")</f>
        <v>0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0</v>
      </c>
      <c r="V471" s="313">
        <f>IFERROR(SUM(V469:V469),"0")</f>
        <v>0</v>
      </c>
      <c r="W471" s="38"/>
      <c r="X471" s="314"/>
      <c r="Y471" s="314"/>
    </row>
    <row r="472" spans="1:52" ht="15" customHeight="1" x14ac:dyDescent="0.2">
      <c r="A472" s="42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6"/>
      <c r="M472" s="399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260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268.8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6"/>
      <c r="M473" s="399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272.6015873015873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281.78399999999993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6"/>
      <c r="M474" s="399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1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1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6"/>
      <c r="M475" s="399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297.6015873015873</v>
      </c>
      <c r="V475" s="313">
        <f>GrossWeightTotalR+PalletQtyTotalR*25</f>
        <v>306.78399999999993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6"/>
      <c r="M476" s="399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25.211640211640212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26</v>
      </c>
      <c r="W476" s="38"/>
      <c r="X476" s="314"/>
      <c r="Y476" s="314"/>
    </row>
    <row r="477" spans="1:52" ht="14.25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6"/>
      <c r="M477" s="399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0.54101999999999995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34" t="s">
        <v>91</v>
      </c>
      <c r="D479" s="546"/>
      <c r="E479" s="546"/>
      <c r="F479" s="498"/>
      <c r="G479" s="334" t="s">
        <v>233</v>
      </c>
      <c r="H479" s="546"/>
      <c r="I479" s="546"/>
      <c r="J479" s="546"/>
      <c r="K479" s="546"/>
      <c r="L479" s="498"/>
      <c r="M479" s="334" t="s">
        <v>423</v>
      </c>
      <c r="N479" s="498"/>
      <c r="O479" s="334" t="s">
        <v>470</v>
      </c>
      <c r="P479" s="498"/>
      <c r="Q479" s="305" t="s">
        <v>547</v>
      </c>
      <c r="R479" s="334" t="s">
        <v>589</v>
      </c>
      <c r="S479" s="498"/>
      <c r="T479" s="1"/>
      <c r="Y479" s="53"/>
      <c r="AB479" s="1"/>
    </row>
    <row r="480" spans="1:52" ht="14.25" customHeight="1" thickTop="1" x14ac:dyDescent="0.2">
      <c r="A480" s="441" t="s">
        <v>625</v>
      </c>
      <c r="B480" s="334" t="s">
        <v>58</v>
      </c>
      <c r="C480" s="334" t="s">
        <v>92</v>
      </c>
      <c r="D480" s="334" t="s">
        <v>99</v>
      </c>
      <c r="E480" s="334" t="s">
        <v>91</v>
      </c>
      <c r="F480" s="334" t="s">
        <v>224</v>
      </c>
      <c r="G480" s="334" t="s">
        <v>234</v>
      </c>
      <c r="H480" s="334" t="s">
        <v>241</v>
      </c>
      <c r="I480" s="334" t="s">
        <v>258</v>
      </c>
      <c r="J480" s="334" t="s">
        <v>318</v>
      </c>
      <c r="K480" s="334" t="s">
        <v>391</v>
      </c>
      <c r="L480" s="334" t="s">
        <v>409</v>
      </c>
      <c r="M480" s="334" t="s">
        <v>424</v>
      </c>
      <c r="N480" s="334" t="s">
        <v>447</v>
      </c>
      <c r="O480" s="334" t="s">
        <v>471</v>
      </c>
      <c r="P480" s="334" t="s">
        <v>523</v>
      </c>
      <c r="Q480" s="334" t="s">
        <v>547</v>
      </c>
      <c r="R480" s="334" t="s">
        <v>590</v>
      </c>
      <c r="S480" s="334" t="s">
        <v>611</v>
      </c>
      <c r="T480" s="1"/>
      <c r="Y480" s="53"/>
      <c r="AB480" s="1"/>
    </row>
    <row r="481" spans="1:28" ht="13.5" customHeight="1" thickBot="1" x14ac:dyDescent="0.25">
      <c r="A481" s="442"/>
      <c r="B481" s="335"/>
      <c r="C481" s="335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0</v>
      </c>
      <c r="D482" s="47">
        <f>IFERROR(V55*1,"0")+IFERROR(V56*1,"0")+IFERROR(V57*1,"0")+IFERROR(V58*1,"0")</f>
        <v>0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50.400000000000006</v>
      </c>
      <c r="F482" s="47">
        <f>IFERROR(V127*1,"0")+IFERROR(V128*1,"0")+IFERROR(V129*1,"0")+IFERROR(V130*1,"0")</f>
        <v>0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0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47">
        <f>IFERROR(V256*1,"0")+IFERROR(V257*1,"0")+IFERROR(V258*1,"0")+IFERROR(V259*1,"0")+IFERROR(V260*1,"0")+IFERROR(V261*1,"0")+IFERROR(V262*1,"0")+IFERROR(V266*1,"0")+IFERROR(V267*1,"0")</f>
        <v>194.4</v>
      </c>
      <c r="L482" s="47">
        <f>IFERROR(V272*1,"0")+IFERROR(V276*1,"0")+IFERROR(V277*1,"0")+IFERROR(V278*1,"0")+IFERROR(V282*1,"0")+IFERROR(V286*1,"0")</f>
        <v>0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82" s="47">
        <f>IFERROR(V443*1,"0")+IFERROR(V444*1,"0")+IFERROR(V448*1,"0")+IFERROR(V449*1,"0")+IFERROR(V450*1,"0")+IFERROR(V454*1,"0")+IFERROR(V455*1,"0")+IFERROR(V459*1,"0")+IFERROR(V460*1,"0")</f>
        <v>24</v>
      </c>
      <c r="S482" s="47">
        <f>IFERROR(V465*1,"0")+IFERROR(V469*1,"0")</f>
        <v>0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M76:Q76"/>
    <mergeCell ref="M209:Q209"/>
    <mergeCell ref="D75:E75"/>
    <mergeCell ref="D206:E206"/>
    <mergeCell ref="A287:L288"/>
    <mergeCell ref="D194:E194"/>
    <mergeCell ref="M108:Q108"/>
    <mergeCell ref="M226:S226"/>
    <mergeCell ref="M170:S170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 xr:uid="{00000000-0002-0000-0000-000000000000}"/>
    <dataValidation type="list" showInputMessage="1" showErrorMessage="1" sqref="U16:Y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showInputMessage="1" showErrorMessage="1" prompt="Введите название вашей фирмы." sqref="S6:S7" xr:uid="{00000000-0002-0000-0000-000003000000}"/>
    <dataValidation showInputMessage="1" showErrorMessage="1" prompt="Введите код клиента в системе Axapta" sqref="S10" xr:uid="{00000000-0002-0000-0000-000004000000}"/>
    <dataValidation type="list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showInputMessage="1" showErrorMessage="1" sqref="D6:K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 xr:uid="{00000000-0002-0000-0000-00000E000000}"/>
    <dataValidation type="list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2023-10-23T10:49:55Z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