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3,10,23 Гурджий\"/>
    </mc:Choice>
  </mc:AlternateContent>
  <xr:revisionPtr revIDLastSave="0" documentId="13_ncr:1_{F92B2039-5B0B-459F-86D5-CA41A0416DF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заказа'!$B$18:$W$474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заказа'!$B$460:$B$460</definedName>
    <definedName name="ProductId244">'Бланк заказа'!$B$461:$B$461</definedName>
    <definedName name="ProductId245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заказа'!$U$456:$U$456</definedName>
    <definedName name="SalesQty243">'Бланк заказа'!$U$460:$U$460</definedName>
    <definedName name="SalesQty244">'Бланк заказа'!$U$461:$U$461</definedName>
    <definedName name="SalesQty245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заказа'!$V$456:$V$456</definedName>
    <definedName name="SalesRoundBox243">'Бланк заказа'!$V$460:$V$460</definedName>
    <definedName name="SalesRoundBox244">'Бланк заказа'!$V$461:$V$461</definedName>
    <definedName name="SalesRoundBox245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заказа'!$T$456:$T$456</definedName>
    <definedName name="UnitOfMeasure243">'Бланк заказа'!$T$460:$T$460</definedName>
    <definedName name="UnitOfMeasure244">'Бланк заказа'!$T$461:$T$461</definedName>
    <definedName name="UnitOfMeasure245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71" i="1" l="1"/>
  <c r="U470" i="1"/>
  <c r="U468" i="1"/>
  <c r="U467" i="1"/>
  <c r="V466" i="1"/>
  <c r="M466" i="1"/>
  <c r="U463" i="1"/>
  <c r="U462" i="1"/>
  <c r="V461" i="1"/>
  <c r="W461" i="1" s="1"/>
  <c r="M461" i="1"/>
  <c r="V460" i="1"/>
  <c r="W460" i="1" s="1"/>
  <c r="W462" i="1" s="1"/>
  <c r="M460" i="1"/>
  <c r="U458" i="1"/>
  <c r="U457" i="1"/>
  <c r="V456" i="1"/>
  <c r="W456" i="1" s="1"/>
  <c r="M456" i="1"/>
  <c r="V455" i="1"/>
  <c r="W455" i="1" s="1"/>
  <c r="V454" i="1"/>
  <c r="M454" i="1"/>
  <c r="U452" i="1"/>
  <c r="U451" i="1"/>
  <c r="V450" i="1"/>
  <c r="W450" i="1" s="1"/>
  <c r="M450" i="1"/>
  <c r="V449" i="1"/>
  <c r="W449" i="1" s="1"/>
  <c r="V448" i="1"/>
  <c r="W448" i="1" s="1"/>
  <c r="U446" i="1"/>
  <c r="U445" i="1"/>
  <c r="V444" i="1"/>
  <c r="W444" i="1" s="1"/>
  <c r="M444" i="1"/>
  <c r="V443" i="1"/>
  <c r="W443" i="1" s="1"/>
  <c r="W445" i="1" s="1"/>
  <c r="M443" i="1"/>
  <c r="U439" i="1"/>
  <c r="U438" i="1"/>
  <c r="V437" i="1"/>
  <c r="W437" i="1" s="1"/>
  <c r="M437" i="1"/>
  <c r="V436" i="1"/>
  <c r="V438" i="1" s="1"/>
  <c r="M436" i="1"/>
  <c r="U434" i="1"/>
  <c r="U433" i="1"/>
  <c r="V432" i="1"/>
  <c r="W432" i="1" s="1"/>
  <c r="V431" i="1"/>
  <c r="W431" i="1" s="1"/>
  <c r="V430" i="1"/>
  <c r="W430" i="1" s="1"/>
  <c r="V429" i="1"/>
  <c r="W429" i="1" s="1"/>
  <c r="M429" i="1"/>
  <c r="V428" i="1"/>
  <c r="W428" i="1" s="1"/>
  <c r="M428" i="1"/>
  <c r="V427" i="1"/>
  <c r="M427" i="1"/>
  <c r="U425" i="1"/>
  <c r="U424" i="1"/>
  <c r="V423" i="1"/>
  <c r="W423" i="1" s="1"/>
  <c r="M423" i="1"/>
  <c r="V422" i="1"/>
  <c r="V424" i="1" s="1"/>
  <c r="M422" i="1"/>
  <c r="U420" i="1"/>
  <c r="U419" i="1"/>
  <c r="W418" i="1"/>
  <c r="V418" i="1"/>
  <c r="M418" i="1"/>
  <c r="V417" i="1"/>
  <c r="W417" i="1" s="1"/>
  <c r="M417" i="1"/>
  <c r="V416" i="1"/>
  <c r="W416" i="1" s="1"/>
  <c r="M416" i="1"/>
  <c r="V415" i="1"/>
  <c r="W415" i="1" s="1"/>
  <c r="M415" i="1"/>
  <c r="V414" i="1"/>
  <c r="W414" i="1" s="1"/>
  <c r="M414" i="1"/>
  <c r="V413" i="1"/>
  <c r="W413" i="1" s="1"/>
  <c r="M413" i="1"/>
  <c r="V412" i="1"/>
  <c r="W412" i="1" s="1"/>
  <c r="M412" i="1"/>
  <c r="V411" i="1"/>
  <c r="W411" i="1" s="1"/>
  <c r="M411" i="1"/>
  <c r="W410" i="1"/>
  <c r="V410" i="1"/>
  <c r="M410" i="1"/>
  <c r="U406" i="1"/>
  <c r="V405" i="1"/>
  <c r="U405" i="1"/>
  <c r="W404" i="1"/>
  <c r="W405" i="1" s="1"/>
  <c r="V404" i="1"/>
  <c r="V406" i="1" s="1"/>
  <c r="M404" i="1"/>
  <c r="U402" i="1"/>
  <c r="V401" i="1"/>
  <c r="U401" i="1"/>
  <c r="W400" i="1"/>
  <c r="W401" i="1" s="1"/>
  <c r="V400" i="1"/>
  <c r="V402" i="1" s="1"/>
  <c r="M400" i="1"/>
  <c r="U398" i="1"/>
  <c r="U397" i="1"/>
  <c r="V396" i="1"/>
  <c r="W396" i="1" s="1"/>
  <c r="M396" i="1"/>
  <c r="V395" i="1"/>
  <c r="W395" i="1" s="1"/>
  <c r="M395" i="1"/>
  <c r="V394" i="1"/>
  <c r="W394" i="1" s="1"/>
  <c r="M394" i="1"/>
  <c r="V393" i="1"/>
  <c r="W393" i="1" s="1"/>
  <c r="V392" i="1"/>
  <c r="W392" i="1" s="1"/>
  <c r="M392" i="1"/>
  <c r="V391" i="1"/>
  <c r="W391" i="1" s="1"/>
  <c r="M391" i="1"/>
  <c r="V390" i="1"/>
  <c r="M390" i="1"/>
  <c r="U388" i="1"/>
  <c r="U387" i="1"/>
  <c r="V386" i="1"/>
  <c r="W386" i="1" s="1"/>
  <c r="M386" i="1"/>
  <c r="V385" i="1"/>
  <c r="V387" i="1" s="1"/>
  <c r="M385" i="1"/>
  <c r="U382" i="1"/>
  <c r="U381" i="1"/>
  <c r="V380" i="1"/>
  <c r="V382" i="1" s="1"/>
  <c r="U378" i="1"/>
  <c r="U377" i="1"/>
  <c r="V376" i="1"/>
  <c r="W376" i="1" s="1"/>
  <c r="M376" i="1"/>
  <c r="V375" i="1"/>
  <c r="W375" i="1" s="1"/>
  <c r="M375" i="1"/>
  <c r="V374" i="1"/>
  <c r="M374" i="1"/>
  <c r="U372" i="1"/>
  <c r="U371" i="1"/>
  <c r="V370" i="1"/>
  <c r="M370" i="1"/>
  <c r="U368" i="1"/>
  <c r="U367" i="1"/>
  <c r="V366" i="1"/>
  <c r="W366" i="1" s="1"/>
  <c r="M366" i="1"/>
  <c r="V365" i="1"/>
  <c r="W365" i="1" s="1"/>
  <c r="M365" i="1"/>
  <c r="V364" i="1"/>
  <c r="W364" i="1" s="1"/>
  <c r="M364" i="1"/>
  <c r="V363" i="1"/>
  <c r="V367" i="1" s="1"/>
  <c r="M363" i="1"/>
  <c r="U361" i="1"/>
  <c r="U360" i="1"/>
  <c r="W359" i="1"/>
  <c r="V359" i="1"/>
  <c r="W358" i="1"/>
  <c r="V358" i="1"/>
  <c r="M358" i="1"/>
  <c r="V357" i="1"/>
  <c r="W357" i="1" s="1"/>
  <c r="M357" i="1"/>
  <c r="V356" i="1"/>
  <c r="W356" i="1" s="1"/>
  <c r="M356" i="1"/>
  <c r="V355" i="1"/>
  <c r="W355" i="1" s="1"/>
  <c r="M355" i="1"/>
  <c r="V354" i="1"/>
  <c r="W354" i="1" s="1"/>
  <c r="M354" i="1"/>
  <c r="V353" i="1"/>
  <c r="W353" i="1" s="1"/>
  <c r="M353" i="1"/>
  <c r="V352" i="1"/>
  <c r="W352" i="1" s="1"/>
  <c r="M352" i="1"/>
  <c r="V351" i="1"/>
  <c r="W351" i="1" s="1"/>
  <c r="M351" i="1"/>
  <c r="W350" i="1"/>
  <c r="V350" i="1"/>
  <c r="M350" i="1"/>
  <c r="V349" i="1"/>
  <c r="W349" i="1" s="1"/>
  <c r="M349" i="1"/>
  <c r="V348" i="1"/>
  <c r="W348" i="1" s="1"/>
  <c r="M348" i="1"/>
  <c r="V347" i="1"/>
  <c r="M347" i="1"/>
  <c r="U345" i="1"/>
  <c r="U344" i="1"/>
  <c r="V343" i="1"/>
  <c r="W343" i="1" s="1"/>
  <c r="M343" i="1"/>
  <c r="V342" i="1"/>
  <c r="W342" i="1" s="1"/>
  <c r="W344" i="1" s="1"/>
  <c r="M342" i="1"/>
  <c r="U338" i="1"/>
  <c r="U337" i="1"/>
  <c r="V336" i="1"/>
  <c r="V338" i="1" s="1"/>
  <c r="M336" i="1"/>
  <c r="U334" i="1"/>
  <c r="U333" i="1"/>
  <c r="V332" i="1"/>
  <c r="W332" i="1" s="1"/>
  <c r="M332" i="1"/>
  <c r="V331" i="1"/>
  <c r="W331" i="1" s="1"/>
  <c r="M331" i="1"/>
  <c r="W330" i="1"/>
  <c r="V330" i="1"/>
  <c r="M330" i="1"/>
  <c r="V329" i="1"/>
  <c r="M329" i="1"/>
  <c r="U327" i="1"/>
  <c r="U326" i="1"/>
  <c r="V325" i="1"/>
  <c r="W325" i="1" s="1"/>
  <c r="M325" i="1"/>
  <c r="V324" i="1"/>
  <c r="V326" i="1" s="1"/>
  <c r="M324" i="1"/>
  <c r="U322" i="1"/>
  <c r="U321" i="1"/>
  <c r="V320" i="1"/>
  <c r="W320" i="1" s="1"/>
  <c r="M320" i="1"/>
  <c r="V319" i="1"/>
  <c r="W319" i="1" s="1"/>
  <c r="M319" i="1"/>
  <c r="V318" i="1"/>
  <c r="W318" i="1" s="1"/>
  <c r="M318" i="1"/>
  <c r="V317" i="1"/>
  <c r="M317" i="1"/>
  <c r="U314" i="1"/>
  <c r="U313" i="1"/>
  <c r="V312" i="1"/>
  <c r="M312" i="1"/>
  <c r="U310" i="1"/>
  <c r="U309" i="1"/>
  <c r="V308" i="1"/>
  <c r="M308" i="1"/>
  <c r="U306" i="1"/>
  <c r="U305" i="1"/>
  <c r="V304" i="1"/>
  <c r="W304" i="1" s="1"/>
  <c r="M304" i="1"/>
  <c r="W303" i="1"/>
  <c r="W305" i="1" s="1"/>
  <c r="V303" i="1"/>
  <c r="M303" i="1"/>
  <c r="U301" i="1"/>
  <c r="U300" i="1"/>
  <c r="V299" i="1"/>
  <c r="W299" i="1" s="1"/>
  <c r="M299" i="1"/>
  <c r="V298" i="1"/>
  <c r="W298" i="1" s="1"/>
  <c r="M298" i="1"/>
  <c r="V297" i="1"/>
  <c r="W297" i="1" s="1"/>
  <c r="V296" i="1"/>
  <c r="W296" i="1" s="1"/>
  <c r="M296" i="1"/>
  <c r="V295" i="1"/>
  <c r="W295" i="1" s="1"/>
  <c r="M295" i="1"/>
  <c r="V294" i="1"/>
  <c r="W294" i="1" s="1"/>
  <c r="M294" i="1"/>
  <c r="V293" i="1"/>
  <c r="W293" i="1" s="1"/>
  <c r="M293" i="1"/>
  <c r="W292" i="1"/>
  <c r="V292" i="1"/>
  <c r="M292" i="1"/>
  <c r="U288" i="1"/>
  <c r="V287" i="1"/>
  <c r="U287" i="1"/>
  <c r="W286" i="1"/>
  <c r="W287" i="1" s="1"/>
  <c r="V286" i="1"/>
  <c r="V288" i="1" s="1"/>
  <c r="M286" i="1"/>
  <c r="U284" i="1"/>
  <c r="V283" i="1"/>
  <c r="U283" i="1"/>
  <c r="W282" i="1"/>
  <c r="W283" i="1" s="1"/>
  <c r="V282" i="1"/>
  <c r="V284" i="1" s="1"/>
  <c r="M282" i="1"/>
  <c r="U280" i="1"/>
  <c r="V279" i="1"/>
  <c r="U279" i="1"/>
  <c r="W278" i="1"/>
  <c r="V278" i="1"/>
  <c r="W277" i="1"/>
  <c r="V277" i="1"/>
  <c r="M277" i="1"/>
  <c r="V276" i="1"/>
  <c r="M276" i="1"/>
  <c r="U274" i="1"/>
  <c r="U273" i="1"/>
  <c r="V272" i="1"/>
  <c r="M272" i="1"/>
  <c r="U269" i="1"/>
  <c r="U268" i="1"/>
  <c r="V267" i="1"/>
  <c r="W267" i="1" s="1"/>
  <c r="M267" i="1"/>
  <c r="V266" i="1"/>
  <c r="V268" i="1" s="1"/>
  <c r="M266" i="1"/>
  <c r="U264" i="1"/>
  <c r="U263" i="1"/>
  <c r="V262" i="1"/>
  <c r="W262" i="1" s="1"/>
  <c r="M262" i="1"/>
  <c r="V261" i="1"/>
  <c r="W261" i="1" s="1"/>
  <c r="M261" i="1"/>
  <c r="V260" i="1"/>
  <c r="W260" i="1" s="1"/>
  <c r="M260" i="1"/>
  <c r="V259" i="1"/>
  <c r="W259" i="1" s="1"/>
  <c r="M259" i="1"/>
  <c r="W258" i="1"/>
  <c r="V258" i="1"/>
  <c r="W257" i="1"/>
  <c r="V257" i="1"/>
  <c r="M257" i="1"/>
  <c r="V256" i="1"/>
  <c r="M256" i="1"/>
  <c r="U253" i="1"/>
  <c r="U252" i="1"/>
  <c r="V251" i="1"/>
  <c r="W251" i="1" s="1"/>
  <c r="M251" i="1"/>
  <c r="V250" i="1"/>
  <c r="W250" i="1" s="1"/>
  <c r="M250" i="1"/>
  <c r="V249" i="1"/>
  <c r="M249" i="1"/>
  <c r="U247" i="1"/>
  <c r="U246" i="1"/>
  <c r="V245" i="1"/>
  <c r="W245" i="1" s="1"/>
  <c r="M245" i="1"/>
  <c r="V244" i="1"/>
  <c r="W244" i="1" s="1"/>
  <c r="V243" i="1"/>
  <c r="W243" i="1" s="1"/>
  <c r="U241" i="1"/>
  <c r="U240" i="1"/>
  <c r="V239" i="1"/>
  <c r="W239" i="1" s="1"/>
  <c r="M239" i="1"/>
  <c r="V238" i="1"/>
  <c r="W238" i="1" s="1"/>
  <c r="M238" i="1"/>
  <c r="V237" i="1"/>
  <c r="M237" i="1"/>
  <c r="U235" i="1"/>
  <c r="U234" i="1"/>
  <c r="V233" i="1"/>
  <c r="W233" i="1" s="1"/>
  <c r="M233" i="1"/>
  <c r="V232" i="1"/>
  <c r="W232" i="1" s="1"/>
  <c r="M232" i="1"/>
  <c r="V231" i="1"/>
  <c r="W231" i="1" s="1"/>
  <c r="M231" i="1"/>
  <c r="W230" i="1"/>
  <c r="V230" i="1"/>
  <c r="M230" i="1"/>
  <c r="V229" i="1"/>
  <c r="W229" i="1" s="1"/>
  <c r="M229" i="1"/>
  <c r="V228" i="1"/>
  <c r="W228" i="1" s="1"/>
  <c r="M228" i="1"/>
  <c r="U226" i="1"/>
  <c r="U225" i="1"/>
  <c r="V224" i="1"/>
  <c r="W224" i="1" s="1"/>
  <c r="M224" i="1"/>
  <c r="V223" i="1"/>
  <c r="W223" i="1" s="1"/>
  <c r="M223" i="1"/>
  <c r="V222" i="1"/>
  <c r="W222" i="1" s="1"/>
  <c r="M222" i="1"/>
  <c r="V221" i="1"/>
  <c r="M221" i="1"/>
  <c r="U219" i="1"/>
  <c r="U218" i="1"/>
  <c r="V217" i="1"/>
  <c r="M217" i="1"/>
  <c r="U215" i="1"/>
  <c r="U214" i="1"/>
  <c r="V213" i="1"/>
  <c r="W213" i="1" s="1"/>
  <c r="M213" i="1"/>
  <c r="W212" i="1"/>
  <c r="V212" i="1"/>
  <c r="M212" i="1"/>
  <c r="V211" i="1"/>
  <c r="W211" i="1" s="1"/>
  <c r="M211" i="1"/>
  <c r="V210" i="1"/>
  <c r="W210" i="1" s="1"/>
  <c r="M210" i="1"/>
  <c r="V209" i="1"/>
  <c r="W209" i="1" s="1"/>
  <c r="M209" i="1"/>
  <c r="V208" i="1"/>
  <c r="W208" i="1" s="1"/>
  <c r="M208" i="1"/>
  <c r="V207" i="1"/>
  <c r="W207" i="1" s="1"/>
  <c r="M207" i="1"/>
  <c r="V206" i="1"/>
  <c r="W206" i="1" s="1"/>
  <c r="M206" i="1"/>
  <c r="V205" i="1"/>
  <c r="W205" i="1" s="1"/>
  <c r="M205" i="1"/>
  <c r="W204" i="1"/>
  <c r="V204" i="1"/>
  <c r="M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U196" i="1"/>
  <c r="U195" i="1"/>
  <c r="V194" i="1"/>
  <c r="W194" i="1" s="1"/>
  <c r="M194" i="1"/>
  <c r="V193" i="1"/>
  <c r="V196" i="1" s="1"/>
  <c r="M193" i="1"/>
  <c r="U191" i="1"/>
  <c r="U190" i="1"/>
  <c r="V189" i="1"/>
  <c r="W189" i="1" s="1"/>
  <c r="M189" i="1"/>
  <c r="W188" i="1"/>
  <c r="V188" i="1"/>
  <c r="M188" i="1"/>
  <c r="V187" i="1"/>
  <c r="W187" i="1" s="1"/>
  <c r="M187" i="1"/>
  <c r="V186" i="1"/>
  <c r="W186" i="1" s="1"/>
  <c r="M186" i="1"/>
  <c r="V185" i="1"/>
  <c r="W185" i="1" s="1"/>
  <c r="M185" i="1"/>
  <c r="V184" i="1"/>
  <c r="W184" i="1" s="1"/>
  <c r="M184" i="1"/>
  <c r="V183" i="1"/>
  <c r="W183" i="1" s="1"/>
  <c r="M183" i="1"/>
  <c r="V182" i="1"/>
  <c r="W182" i="1" s="1"/>
  <c r="M182" i="1"/>
  <c r="V181" i="1"/>
  <c r="W181" i="1" s="1"/>
  <c r="V180" i="1"/>
  <c r="W180" i="1" s="1"/>
  <c r="M180" i="1"/>
  <c r="V179" i="1"/>
  <c r="W179" i="1" s="1"/>
  <c r="V178" i="1"/>
  <c r="W178" i="1" s="1"/>
  <c r="M178" i="1"/>
  <c r="V177" i="1"/>
  <c r="W177" i="1" s="1"/>
  <c r="M177" i="1"/>
  <c r="W176" i="1"/>
  <c r="V176" i="1"/>
  <c r="W175" i="1"/>
  <c r="V175" i="1"/>
  <c r="M175" i="1"/>
  <c r="V174" i="1"/>
  <c r="W174" i="1" s="1"/>
  <c r="M174" i="1"/>
  <c r="V173" i="1"/>
  <c r="W173" i="1" s="1"/>
  <c r="V172" i="1"/>
  <c r="V190" i="1" s="1"/>
  <c r="M172" i="1"/>
  <c r="U170" i="1"/>
  <c r="U169" i="1"/>
  <c r="W168" i="1"/>
  <c r="V168" i="1"/>
  <c r="M168" i="1"/>
  <c r="V167" i="1"/>
  <c r="W167" i="1" s="1"/>
  <c r="M167" i="1"/>
  <c r="V166" i="1"/>
  <c r="W166" i="1" s="1"/>
  <c r="M166" i="1"/>
  <c r="V165" i="1"/>
  <c r="V170" i="1" s="1"/>
  <c r="M165" i="1"/>
  <c r="U163" i="1"/>
  <c r="U162" i="1"/>
  <c r="V161" i="1"/>
  <c r="W161" i="1" s="1"/>
  <c r="M161" i="1"/>
  <c r="V160" i="1"/>
  <c r="W160" i="1" s="1"/>
  <c r="W162" i="1" s="1"/>
  <c r="U158" i="1"/>
  <c r="U157" i="1"/>
  <c r="V156" i="1"/>
  <c r="W156" i="1" s="1"/>
  <c r="M156" i="1"/>
  <c r="V155" i="1"/>
  <c r="W155" i="1" s="1"/>
  <c r="W157" i="1" s="1"/>
  <c r="M155" i="1"/>
  <c r="U152" i="1"/>
  <c r="U151" i="1"/>
  <c r="V150" i="1"/>
  <c r="W150" i="1" s="1"/>
  <c r="M150" i="1"/>
  <c r="V149" i="1"/>
  <c r="W149" i="1" s="1"/>
  <c r="M149" i="1"/>
  <c r="W148" i="1"/>
  <c r="V148" i="1"/>
  <c r="M148" i="1"/>
  <c r="V147" i="1"/>
  <c r="W147" i="1" s="1"/>
  <c r="M147" i="1"/>
  <c r="V146" i="1"/>
  <c r="W146" i="1" s="1"/>
  <c r="M146" i="1"/>
  <c r="V145" i="1"/>
  <c r="W145" i="1" s="1"/>
  <c r="M145" i="1"/>
  <c r="V144" i="1"/>
  <c r="W144" i="1" s="1"/>
  <c r="M144" i="1"/>
  <c r="V143" i="1"/>
  <c r="M143" i="1"/>
  <c r="U140" i="1"/>
  <c r="U139" i="1"/>
  <c r="V138" i="1"/>
  <c r="W138" i="1" s="1"/>
  <c r="M138" i="1"/>
  <c r="V137" i="1"/>
  <c r="W137" i="1" s="1"/>
  <c r="M137" i="1"/>
  <c r="V136" i="1"/>
  <c r="G479" i="1" s="1"/>
  <c r="M136" i="1"/>
  <c r="U132" i="1"/>
  <c r="U131" i="1"/>
  <c r="V130" i="1"/>
  <c r="W130" i="1" s="1"/>
  <c r="M130" i="1"/>
  <c r="W129" i="1"/>
  <c r="V129" i="1"/>
  <c r="M129" i="1"/>
  <c r="V128" i="1"/>
  <c r="W128" i="1" s="1"/>
  <c r="M128" i="1"/>
  <c r="V127" i="1"/>
  <c r="M127" i="1"/>
  <c r="U124" i="1"/>
  <c r="U123" i="1"/>
  <c r="V122" i="1"/>
  <c r="W122" i="1" s="1"/>
  <c r="V121" i="1"/>
  <c r="W121" i="1" s="1"/>
  <c r="M121" i="1"/>
  <c r="V120" i="1"/>
  <c r="W120" i="1" s="1"/>
  <c r="V119" i="1"/>
  <c r="W119" i="1" s="1"/>
  <c r="M119" i="1"/>
  <c r="V118" i="1"/>
  <c r="W118" i="1" s="1"/>
  <c r="W123" i="1" s="1"/>
  <c r="M118" i="1"/>
  <c r="U116" i="1"/>
  <c r="U115" i="1"/>
  <c r="V114" i="1"/>
  <c r="W114" i="1" s="1"/>
  <c r="V113" i="1"/>
  <c r="W113" i="1" s="1"/>
  <c r="M113" i="1"/>
  <c r="V112" i="1"/>
  <c r="W112" i="1" s="1"/>
  <c r="V111" i="1"/>
  <c r="W111" i="1" s="1"/>
  <c r="V110" i="1"/>
  <c r="W110" i="1" s="1"/>
  <c r="V109" i="1"/>
  <c r="W109" i="1" s="1"/>
  <c r="V108" i="1"/>
  <c r="W108" i="1" s="1"/>
  <c r="M108" i="1"/>
  <c r="V107" i="1"/>
  <c r="W107" i="1" s="1"/>
  <c r="M107" i="1"/>
  <c r="V106" i="1"/>
  <c r="W106" i="1" s="1"/>
  <c r="V105" i="1"/>
  <c r="U103" i="1"/>
  <c r="U102" i="1"/>
  <c r="V101" i="1"/>
  <c r="W101" i="1" s="1"/>
  <c r="M101" i="1"/>
  <c r="V100" i="1"/>
  <c r="W100" i="1" s="1"/>
  <c r="M100" i="1"/>
  <c r="W99" i="1"/>
  <c r="V99" i="1"/>
  <c r="M99" i="1"/>
  <c r="V98" i="1"/>
  <c r="W98" i="1" s="1"/>
  <c r="M98" i="1"/>
  <c r="V97" i="1"/>
  <c r="W97" i="1" s="1"/>
  <c r="M97" i="1"/>
  <c r="V96" i="1"/>
  <c r="W96" i="1" s="1"/>
  <c r="M96" i="1"/>
  <c r="V95" i="1"/>
  <c r="W95" i="1" s="1"/>
  <c r="M95" i="1"/>
  <c r="V94" i="1"/>
  <c r="W94" i="1" s="1"/>
  <c r="M94" i="1"/>
  <c r="V93" i="1"/>
  <c r="W93" i="1" s="1"/>
  <c r="M93" i="1"/>
  <c r="V92" i="1"/>
  <c r="W92" i="1" s="1"/>
  <c r="V91" i="1"/>
  <c r="U89" i="1"/>
  <c r="U88" i="1"/>
  <c r="W87" i="1"/>
  <c r="V87" i="1"/>
  <c r="M87" i="1"/>
  <c r="V86" i="1"/>
  <c r="W86" i="1" s="1"/>
  <c r="M86" i="1"/>
  <c r="V85" i="1"/>
  <c r="W85" i="1" s="1"/>
  <c r="V84" i="1"/>
  <c r="W84" i="1" s="1"/>
  <c r="V83" i="1"/>
  <c r="W83" i="1" s="1"/>
  <c r="M83" i="1"/>
  <c r="V82" i="1"/>
  <c r="U80" i="1"/>
  <c r="U79" i="1"/>
  <c r="V78" i="1"/>
  <c r="W78" i="1" s="1"/>
  <c r="M78" i="1"/>
  <c r="V77" i="1"/>
  <c r="W77" i="1" s="1"/>
  <c r="M77" i="1"/>
  <c r="W76" i="1"/>
  <c r="V76" i="1"/>
  <c r="M76" i="1"/>
  <c r="V75" i="1"/>
  <c r="W75" i="1" s="1"/>
  <c r="M75" i="1"/>
  <c r="V74" i="1"/>
  <c r="W74" i="1" s="1"/>
  <c r="V73" i="1"/>
  <c r="W73" i="1" s="1"/>
  <c r="M73" i="1"/>
  <c r="V72" i="1"/>
  <c r="W72" i="1" s="1"/>
  <c r="M72" i="1"/>
  <c r="W71" i="1"/>
  <c r="V71" i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W63" i="1"/>
  <c r="V63" i="1"/>
  <c r="U60" i="1"/>
  <c r="U59" i="1"/>
  <c r="V58" i="1"/>
  <c r="W58" i="1" s="1"/>
  <c r="V57" i="1"/>
  <c r="W57" i="1" s="1"/>
  <c r="M57" i="1"/>
  <c r="V56" i="1"/>
  <c r="W56" i="1" s="1"/>
  <c r="M56" i="1"/>
  <c r="V55" i="1"/>
  <c r="U52" i="1"/>
  <c r="U51" i="1"/>
  <c r="V50" i="1"/>
  <c r="W50" i="1" s="1"/>
  <c r="M50" i="1"/>
  <c r="V49" i="1"/>
  <c r="C479" i="1" s="1"/>
  <c r="M49" i="1"/>
  <c r="U45" i="1"/>
  <c r="U44" i="1"/>
  <c r="V43" i="1"/>
  <c r="V44" i="1" s="1"/>
  <c r="M43" i="1"/>
  <c r="U41" i="1"/>
  <c r="U40" i="1"/>
  <c r="V39" i="1"/>
  <c r="V40" i="1" s="1"/>
  <c r="M39" i="1"/>
  <c r="U37" i="1"/>
  <c r="U36" i="1"/>
  <c r="V35" i="1"/>
  <c r="V36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V28" i="1"/>
  <c r="W28" i="1" s="1"/>
  <c r="M28" i="1"/>
  <c r="V27" i="1"/>
  <c r="W27" i="1" s="1"/>
  <c r="M27" i="1"/>
  <c r="V26" i="1"/>
  <c r="W26" i="1" s="1"/>
  <c r="M26" i="1"/>
  <c r="U24" i="1"/>
  <c r="U23" i="1"/>
  <c r="V22" i="1"/>
  <c r="V23" i="1" s="1"/>
  <c r="M22" i="1"/>
  <c r="H10" i="1"/>
  <c r="F10" i="1"/>
  <c r="J9" i="1"/>
  <c r="F9" i="1"/>
  <c r="A9" i="1"/>
  <c r="A10" i="1" s="1"/>
  <c r="D7" i="1"/>
  <c r="N6" i="1"/>
  <c r="M2" i="1"/>
  <c r="W246" i="1" l="1"/>
  <c r="W451" i="1"/>
  <c r="W22" i="1"/>
  <c r="W23" i="1" s="1"/>
  <c r="V89" i="1"/>
  <c r="V116" i="1"/>
  <c r="V131" i="1"/>
  <c r="W336" i="1"/>
  <c r="W337" i="1" s="1"/>
  <c r="V337" i="1"/>
  <c r="D479" i="1"/>
  <c r="U472" i="1"/>
  <c r="W234" i="1"/>
  <c r="W32" i="1"/>
  <c r="W214" i="1"/>
  <c r="W300" i="1"/>
  <c r="U469" i="1"/>
  <c r="V32" i="1"/>
  <c r="V103" i="1"/>
  <c r="V124" i="1"/>
  <c r="W127" i="1"/>
  <c r="H479" i="1"/>
  <c r="V162" i="1"/>
  <c r="W172" i="1"/>
  <c r="V246" i="1"/>
  <c r="W266" i="1"/>
  <c r="W268" i="1" s="1"/>
  <c r="V305" i="1"/>
  <c r="W324" i="1"/>
  <c r="W326" i="1" s="1"/>
  <c r="O479" i="1"/>
  <c r="W363" i="1"/>
  <c r="W367" i="1" s="1"/>
  <c r="W380" i="1"/>
  <c r="W381" i="1" s="1"/>
  <c r="V381" i="1"/>
  <c r="W385" i="1"/>
  <c r="W387" i="1" s="1"/>
  <c r="Q479" i="1"/>
  <c r="W422" i="1"/>
  <c r="W424" i="1" s="1"/>
  <c r="W79" i="1"/>
  <c r="W131" i="1"/>
  <c r="W190" i="1"/>
  <c r="V37" i="1"/>
  <c r="V41" i="1"/>
  <c r="V51" i="1"/>
  <c r="V60" i="1"/>
  <c r="V79" i="1"/>
  <c r="V102" i="1"/>
  <c r="V115" i="1"/>
  <c r="V123" i="1"/>
  <c r="V132" i="1"/>
  <c r="V140" i="1"/>
  <c r="V151" i="1"/>
  <c r="V158" i="1"/>
  <c r="V163" i="1"/>
  <c r="V169" i="1"/>
  <c r="V191" i="1"/>
  <c r="V195" i="1"/>
  <c r="V215" i="1"/>
  <c r="V218" i="1"/>
  <c r="W217" i="1"/>
  <c r="W218" i="1" s="1"/>
  <c r="V219" i="1"/>
  <c r="V226" i="1"/>
  <c r="W221" i="1"/>
  <c r="W225" i="1" s="1"/>
  <c r="V225" i="1"/>
  <c r="V235" i="1"/>
  <c r="V240" i="1"/>
  <c r="W237" i="1"/>
  <c r="W240" i="1" s="1"/>
  <c r="V253" i="1"/>
  <c r="K479" i="1"/>
  <c r="V264" i="1"/>
  <c r="W256" i="1"/>
  <c r="W263" i="1" s="1"/>
  <c r="F479" i="1"/>
  <c r="N479" i="1"/>
  <c r="V33" i="1"/>
  <c r="V45" i="1"/>
  <c r="V88" i="1"/>
  <c r="H9" i="1"/>
  <c r="V471" i="1"/>
  <c r="V470" i="1"/>
  <c r="U473" i="1"/>
  <c r="V24" i="1"/>
  <c r="W35" i="1"/>
  <c r="W36" i="1" s="1"/>
  <c r="W39" i="1"/>
  <c r="W40" i="1" s="1"/>
  <c r="W43" i="1"/>
  <c r="W44" i="1" s="1"/>
  <c r="W49" i="1"/>
  <c r="W51" i="1" s="1"/>
  <c r="V52" i="1"/>
  <c r="W55" i="1"/>
  <c r="W59" i="1" s="1"/>
  <c r="V59" i="1"/>
  <c r="E479" i="1"/>
  <c r="V80" i="1"/>
  <c r="W82" i="1"/>
  <c r="W88" i="1" s="1"/>
  <c r="W91" i="1"/>
  <c r="W102" i="1" s="1"/>
  <c r="W105" i="1"/>
  <c r="W115" i="1" s="1"/>
  <c r="W136" i="1"/>
  <c r="W139" i="1" s="1"/>
  <c r="V139" i="1"/>
  <c r="W143" i="1"/>
  <c r="W151" i="1" s="1"/>
  <c r="V152" i="1"/>
  <c r="I479" i="1"/>
  <c r="V157" i="1"/>
  <c r="W165" i="1"/>
  <c r="W169" i="1" s="1"/>
  <c r="W193" i="1"/>
  <c r="W195" i="1" s="1"/>
  <c r="V214" i="1"/>
  <c r="V234" i="1"/>
  <c r="V241" i="1"/>
  <c r="V247" i="1"/>
  <c r="V252" i="1"/>
  <c r="W249" i="1"/>
  <c r="W252" i="1" s="1"/>
  <c r="V263" i="1"/>
  <c r="V269" i="1"/>
  <c r="L479" i="1"/>
  <c r="V273" i="1"/>
  <c r="W272" i="1"/>
  <c r="W273" i="1" s="1"/>
  <c r="V274" i="1"/>
  <c r="V280" i="1"/>
  <c r="W276" i="1"/>
  <c r="W279" i="1" s="1"/>
  <c r="V300" i="1"/>
  <c r="V306" i="1"/>
  <c r="V309" i="1"/>
  <c r="W308" i="1"/>
  <c r="W309" i="1" s="1"/>
  <c r="V310" i="1"/>
  <c r="V313" i="1"/>
  <c r="W312" i="1"/>
  <c r="W313" i="1" s="1"/>
  <c r="V314" i="1"/>
  <c r="V322" i="1"/>
  <c r="V321" i="1"/>
  <c r="W317" i="1"/>
  <c r="W321" i="1" s="1"/>
  <c r="V368" i="1"/>
  <c r="V371" i="1"/>
  <c r="W370" i="1"/>
  <c r="W371" i="1" s="1"/>
  <c r="V372" i="1"/>
  <c r="V377" i="1"/>
  <c r="W374" i="1"/>
  <c r="W377" i="1" s="1"/>
  <c r="V378" i="1"/>
  <c r="V446" i="1"/>
  <c r="V452" i="1"/>
  <c r="V458" i="1"/>
  <c r="W454" i="1"/>
  <c r="W457" i="1" s="1"/>
  <c r="V457" i="1"/>
  <c r="V463" i="1"/>
  <c r="S479" i="1"/>
  <c r="V467" i="1"/>
  <c r="W466" i="1"/>
  <c r="W467" i="1" s="1"/>
  <c r="V468" i="1"/>
  <c r="B479" i="1"/>
  <c r="J479" i="1"/>
  <c r="R479" i="1"/>
  <c r="M479" i="1"/>
  <c r="V301" i="1"/>
  <c r="V327" i="1"/>
  <c r="V334" i="1"/>
  <c r="W329" i="1"/>
  <c r="W333" i="1" s="1"/>
  <c r="V333" i="1"/>
  <c r="V345" i="1"/>
  <c r="V361" i="1"/>
  <c r="W347" i="1"/>
  <c r="W360" i="1" s="1"/>
  <c r="V360" i="1"/>
  <c r="V388" i="1"/>
  <c r="V398" i="1"/>
  <c r="W390" i="1"/>
  <c r="W397" i="1" s="1"/>
  <c r="V397" i="1"/>
  <c r="W419" i="1"/>
  <c r="V419" i="1"/>
  <c r="V425" i="1"/>
  <c r="V433" i="1"/>
  <c r="W427" i="1"/>
  <c r="W433" i="1" s="1"/>
  <c r="V434" i="1"/>
  <c r="V439" i="1"/>
  <c r="W436" i="1"/>
  <c r="W438" i="1" s="1"/>
  <c r="V445" i="1"/>
  <c r="V451" i="1"/>
  <c r="V462" i="1"/>
  <c r="P479" i="1"/>
  <c r="V344" i="1"/>
  <c r="V420" i="1"/>
  <c r="V473" i="1" l="1"/>
  <c r="W474" i="1"/>
  <c r="V469" i="1"/>
  <c r="V472" i="1"/>
</calcChain>
</file>

<file path=xl/sharedStrings.xml><?xml version="1.0" encoding="utf-8"?>
<sst xmlns="http://schemas.openxmlformats.org/spreadsheetml/2006/main" count="1722" uniqueCount="654">
  <si>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</si>
  <si>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</si>
  <si>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</si>
  <si>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</si>
  <si>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</si>
  <si>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</si>
  <si>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</si>
  <si>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</si>
  <si>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</si>
  <si>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</si>
  <si>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</si>
  <si>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</si>
  <si>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</si>
  <si>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</si>
  <si>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</si>
  <si>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</si>
  <si>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</si>
  <si>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</si>
  <si>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</si>
  <si>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</si>
  <si>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</si>
  <si>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</si>
  <si>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</si>
  <si>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</si>
  <si>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</si>
  <si>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</si>
  <si>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</si>
  <si>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</si>
  <si>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</si>
  <si>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</si>
  <si>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</si>
  <si>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</si>
  <si>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</si>
  <si>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</si>
  <si>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</si>
  <si>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</si>
  <si>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</si>
  <si>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</si>
  <si>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</si>
  <si>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</si>
  <si>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</si>
  <si>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</si>
  <si>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</si>
  <si>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</si>
  <si>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</si>
  <si>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</si>
  <si>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</si>
  <si>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</si>
  <si>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</si>
  <si>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</si>
  <si>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</si>
  <si>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</si>
  <si>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</si>
  <si>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</si>
  <si>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</si>
  <si>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</si>
  <si>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</si>
  <si>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</si>
  <si>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</si>
  <si>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</si>
  <si>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</si>
  <si>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</si>
  <si>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</si>
  <si>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</si>
  <si>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</si>
  <si>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</si>
  <si>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</si>
  <si>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</si>
  <si>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</si>
  <si>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</si>
  <si>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</si>
  <si>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</si>
  <si>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</si>
  <si>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</si>
  <si>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</si>
  <si>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</si>
  <si>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</si>
  <si>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</si>
  <si>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</si>
  <si>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</si>
  <si>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</si>
  <si>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</si>
  <si>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</si>
  <si>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</si>
  <si>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</si>
  <si>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</si>
  <si>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</si>
  <si>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</si>
  <si>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</si>
  <si>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</si>
  <si>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</si>
  <si>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</si>
  <si>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</si>
  <si>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</si>
  <si>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</si>
  <si>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</si>
  <si>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</si>
  <si>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</si>
  <si>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</si>
  <si>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</si>
  <si>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</si>
  <si>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</si>
  <si>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</si>
  <si>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</si>
  <si>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</si>
  <si>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</si>
  <si>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</si>
  <si>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</si>
  <si>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</si>
  <si>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</si>
  <si>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</si>
  <si>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</si>
  <si>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</si>
  <si>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</si>
  <si>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</si>
  <si>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</si>
  <si>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</si>
  <si>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</si>
  <si>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</si>
  <si>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</si>
  <si>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</si>
  <si>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</si>
  <si>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</si>
  <si>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</si>
  <si>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</si>
  <si>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</si>
  <si>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</si>
  <si>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</si>
  <si>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</si>
  <si>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</si>
  <si>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</si>
  <si>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</si>
  <si>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</si>
  <si>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</si>
  <si>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</si>
  <si>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</si>
  <si>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</si>
  <si>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</si>
  <si>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</si>
  <si>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</si>
  <si>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</si>
  <si>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</si>
  <si>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</si>
  <si>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</si>
  <si>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</si>
  <si>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</si>
  <si>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</si>
  <si>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</si>
  <si>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</si>
  <si>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</si>
  <si>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</si>
  <si>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</si>
  <si>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</si>
  <si>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</si>
  <si>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</si>
  <si>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</si>
  <si>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</si>
  <si>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</si>
  <si>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</si>
  <si>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</si>
  <si>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</si>
  <si>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</si>
  <si>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</si>
  <si>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</si>
  <si>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</si>
  <si>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</si>
  <si>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</si>
  <si>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</si>
  <si>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</si>
  <si>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</si>
  <si>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</si>
  <si>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</si>
  <si>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</si>
  <si>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</si>
  <si>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</si>
  <si>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</si>
  <si>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</si>
  <si>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</si>
  <si>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</si>
  <si>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</si>
  <si>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</si>
  <si>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</si>
  <si>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</si>
  <si>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</si>
  <si>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</si>
  <si>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</si>
  <si>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</si>
  <si>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</si>
  <si>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</si>
  <si>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</si>
  <si>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</si>
  <si>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</si>
  <si>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</si>
  <si>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</si>
  <si>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</si>
  <si>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</si>
  <si>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</si>
  <si>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</si>
  <si>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</si>
  <si>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</si>
  <si>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</si>
  <si>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</si>
  <si>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</si>
  <si>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</si>
  <si>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</si>
  <si>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</si>
  <si>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</si>
  <si>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</si>
  <si>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</si>
  <si>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</si>
  <si>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</si>
  <si>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</si>
  <si>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</si>
  <si>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</si>
  <si>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</si>
  <si>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</si>
  <si>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</si>
  <si>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</si>
  <si>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</si>
  <si>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</si>
  <si>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</si>
  <si>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</si>
  <si>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</si>
  <si>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</si>
  <si>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</si>
  <si>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</si>
  <si>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</si>
  <si>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</si>
  <si>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</si>
  <si>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</si>
  <si>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</si>
  <si>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</si>
  <si>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</si>
  <si>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</si>
  <si>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</si>
  <si>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</si>
  <si>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</si>
  <si>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</si>
  <si>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</si>
  <si>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</si>
  <si>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</si>
  <si>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</si>
  <si>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</si>
  <si>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</si>
  <si>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</si>
  <si>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</si>
  <si>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</si>
  <si>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</si>
  <si>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</si>
  <si>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</si>
  <si>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</si>
  <si>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</si>
  <si>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</si>
  <si>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</si>
  <si>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</si>
  <si>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</si>
  <si>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</si>
  <si>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</si>
  <si>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</si>
  <si>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</si>
  <si>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</si>
  <si>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</si>
  <si>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</si>
  <si>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</si>
  <si>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</si>
  <si>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</si>
  <si>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</si>
  <si>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</si>
  <si>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</si>
  <si>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</si>
  <si>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</si>
  <si>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</si>
  <si>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</si>
  <si>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</si>
  <si>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</si>
  <si>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</si>
  <si>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</si>
  <si>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</si>
  <si>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</si>
  <si>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</si>
  <si>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</si>
  <si>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</si>
  <si>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</si>
  <si>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</si>
  <si>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</si>
  <si>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</si>
  <si>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</si>
  <si>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</si>
  <si>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</si>
  <si>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</si>
  <si>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</si>
  <si>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</si>
  <si>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</si>
  <si>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</si>
  <si>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</si>
  <si>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P003321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</si>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</sst>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2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7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3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15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5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31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79"/>
  <sheetViews>
    <sheetView showGridLines="0" tabSelected="1" topLeftCell="F11" zoomScaleNormal="100" zoomScaleSheetLayoutView="100" workbookViewId="0">
      <selection activeCell="Y26" sqref="Y2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9" customFormat="1" ht="45" customHeight="1" x14ac:dyDescent="0.2">
      <c r="A1" s="42"/>
      <c r="B1" s="42"/>
      <c r="C1" s="42"/>
      <c r="D1" s="338" t="s">
        <v>0</v>
      </c>
      <c r="E1" s="339"/>
      <c r="F1" s="339"/>
      <c r="G1" s="13" t="s">
        <v>1</v>
      </c>
      <c r="H1" s="338" t="s">
        <v>2</v>
      </c>
      <c r="I1" s="339"/>
      <c r="J1" s="339"/>
      <c r="K1" s="339"/>
      <c r="L1" s="339"/>
      <c r="M1" s="339"/>
      <c r="N1" s="339"/>
      <c r="O1" s="620" t="s">
        <v>3</v>
      </c>
      <c r="P1" s="339"/>
      <c r="Q1" s="33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48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0"/>
      <c r="O2" s="320"/>
      <c r="P2" s="320"/>
      <c r="Q2" s="320"/>
      <c r="R2" s="320"/>
      <c r="S2" s="320"/>
      <c r="T2" s="320"/>
      <c r="U2" s="17"/>
      <c r="V2" s="17"/>
      <c r="W2" s="17"/>
      <c r="X2" s="17"/>
      <c r="Y2" s="52"/>
      <c r="Z2" s="52"/>
      <c r="AA2" s="52"/>
    </row>
    <row r="3" spans="1:28" s="30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0"/>
      <c r="N3" s="320"/>
      <c r="O3" s="320"/>
      <c r="P3" s="320"/>
      <c r="Q3" s="320"/>
      <c r="R3" s="320"/>
      <c r="S3" s="320"/>
      <c r="T3" s="320"/>
      <c r="U3" s="17"/>
      <c r="V3" s="17"/>
      <c r="W3" s="17"/>
      <c r="X3" s="17"/>
      <c r="Y3" s="52"/>
      <c r="Z3" s="52"/>
      <c r="AA3" s="52"/>
    </row>
    <row r="4" spans="1:28" s="30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9" customFormat="1" ht="23.45" customHeight="1" x14ac:dyDescent="0.2">
      <c r="A5" s="440" t="s">
        <v>8</v>
      </c>
      <c r="B5" s="327"/>
      <c r="C5" s="328"/>
      <c r="D5" s="381"/>
      <c r="E5" s="383"/>
      <c r="F5" s="608" t="s">
        <v>9</v>
      </c>
      <c r="G5" s="328"/>
      <c r="H5" s="381"/>
      <c r="I5" s="382"/>
      <c r="J5" s="382"/>
      <c r="K5" s="383"/>
      <c r="M5" s="25" t="s">
        <v>10</v>
      </c>
      <c r="N5" s="434">
        <v>45215</v>
      </c>
      <c r="O5" s="394"/>
      <c r="Q5" s="623" t="s">
        <v>11</v>
      </c>
      <c r="R5" s="357"/>
      <c r="S5" s="518" t="s">
        <v>12</v>
      </c>
      <c r="T5" s="394"/>
      <c r="Y5" s="52"/>
      <c r="Z5" s="52"/>
      <c r="AA5" s="52"/>
    </row>
    <row r="6" spans="1:28" s="309" customFormat="1" ht="24" customHeight="1" x14ac:dyDescent="0.2">
      <c r="A6" s="440" t="s">
        <v>13</v>
      </c>
      <c r="B6" s="327"/>
      <c r="C6" s="328"/>
      <c r="D6" s="392" t="s">
        <v>14</v>
      </c>
      <c r="E6" s="393"/>
      <c r="F6" s="393"/>
      <c r="G6" s="393"/>
      <c r="H6" s="393"/>
      <c r="I6" s="393"/>
      <c r="J6" s="393"/>
      <c r="K6" s="394"/>
      <c r="M6" s="25" t="s">
        <v>15</v>
      </c>
      <c r="N6" s="458" t="str">
        <f>IF(N5=0," ",CHOOSE(WEEKDAY(N5,2),"Понедельник","Вторник","Среда","Четверг","Пятница","Суббота","Воскресенье"))</f>
        <v>Понедельник</v>
      </c>
      <c r="O6" s="324"/>
      <c r="Q6" s="356" t="s">
        <v>16</v>
      </c>
      <c r="R6" s="357"/>
      <c r="S6" s="358" t="s">
        <v>17</v>
      </c>
      <c r="T6" s="359"/>
      <c r="Y6" s="52"/>
      <c r="Z6" s="52"/>
      <c r="AA6" s="52"/>
    </row>
    <row r="7" spans="1:28" s="309" customFormat="1" ht="21.75" hidden="1" customHeight="1" x14ac:dyDescent="0.2">
      <c r="A7" s="56"/>
      <c r="B7" s="56"/>
      <c r="C7" s="56"/>
      <c r="D7" s="526" t="str">
        <f>IFERROR(VLOOKUP(DeliveryAddress,Table,3,0),1)</f>
        <v>2</v>
      </c>
      <c r="E7" s="527"/>
      <c r="F7" s="527"/>
      <c r="G7" s="527"/>
      <c r="H7" s="527"/>
      <c r="I7" s="527"/>
      <c r="J7" s="527"/>
      <c r="K7" s="528"/>
      <c r="M7" s="25"/>
      <c r="N7" s="43"/>
      <c r="O7" s="43"/>
      <c r="Q7" s="320"/>
      <c r="R7" s="357"/>
      <c r="S7" s="360"/>
      <c r="T7" s="361"/>
      <c r="Y7" s="52"/>
      <c r="Z7" s="52"/>
      <c r="AA7" s="52"/>
    </row>
    <row r="8" spans="1:28" s="309" customFormat="1" ht="25.5" customHeight="1" x14ac:dyDescent="0.2">
      <c r="A8" s="641" t="s">
        <v>18</v>
      </c>
      <c r="B8" s="330"/>
      <c r="C8" s="331"/>
      <c r="D8" s="539"/>
      <c r="E8" s="540"/>
      <c r="F8" s="540"/>
      <c r="G8" s="540"/>
      <c r="H8" s="540"/>
      <c r="I8" s="540"/>
      <c r="J8" s="540"/>
      <c r="K8" s="541"/>
      <c r="M8" s="25" t="s">
        <v>19</v>
      </c>
      <c r="N8" s="582">
        <v>0.41666666666666669</v>
      </c>
      <c r="O8" s="394"/>
      <c r="Q8" s="320"/>
      <c r="R8" s="357"/>
      <c r="S8" s="360"/>
      <c r="T8" s="361"/>
      <c r="Y8" s="52"/>
      <c r="Z8" s="52"/>
      <c r="AA8" s="52"/>
    </row>
    <row r="9" spans="1:28" s="309" customFormat="1" ht="39.950000000000003" customHeight="1" x14ac:dyDescent="0.2">
      <c r="A9" s="4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53"/>
      <c r="E9" s="336"/>
      <c r="F9" s="4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35" t="str">
        <f>IF(AND($A$9="Тип доверенности/получателя при получении в адресе перегруза:",$D$9="Разовая доверенность"),"Введите ФИО","")</f>
        <v/>
      </c>
      <c r="I9" s="336"/>
      <c r="J9" s="33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6"/>
      <c r="M9" s="27" t="s">
        <v>20</v>
      </c>
      <c r="N9" s="434"/>
      <c r="O9" s="394"/>
      <c r="Q9" s="320"/>
      <c r="R9" s="357"/>
      <c r="S9" s="362"/>
      <c r="T9" s="363"/>
      <c r="U9" s="44"/>
      <c r="V9" s="44"/>
      <c r="W9" s="44"/>
      <c r="X9" s="44"/>
      <c r="Y9" s="52"/>
      <c r="Z9" s="52"/>
      <c r="AA9" s="52"/>
    </row>
    <row r="10" spans="1:28" s="309" customFormat="1" ht="26.45" customHeight="1" x14ac:dyDescent="0.2">
      <c r="A10" s="4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53"/>
      <c r="E10" s="336"/>
      <c r="F10" s="4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368" t="str">
        <f>IFERROR(VLOOKUP($D$10,Proxy,2,FALSE),"")</f>
        <v/>
      </c>
      <c r="I10" s="320"/>
      <c r="J10" s="320"/>
      <c r="K10" s="320"/>
      <c r="M10" s="27" t="s">
        <v>21</v>
      </c>
      <c r="N10" s="582"/>
      <c r="O10" s="394"/>
      <c r="R10" s="25" t="s">
        <v>22</v>
      </c>
      <c r="S10" s="510" t="s">
        <v>23</v>
      </c>
      <c r="T10" s="359"/>
      <c r="U10" s="45"/>
      <c r="V10" s="45"/>
      <c r="W10" s="45"/>
      <c r="X10" s="45"/>
      <c r="Y10" s="52"/>
      <c r="Z10" s="52"/>
      <c r="AA10" s="52"/>
    </row>
    <row r="11" spans="1:28" s="30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582"/>
      <c r="O11" s="394"/>
      <c r="R11" s="25" t="s">
        <v>26</v>
      </c>
      <c r="S11" s="611" t="s">
        <v>27</v>
      </c>
      <c r="T11" s="612"/>
      <c r="U11" s="46"/>
      <c r="V11" s="46"/>
      <c r="W11" s="46"/>
      <c r="X11" s="46"/>
      <c r="Y11" s="52"/>
      <c r="Z11" s="52"/>
      <c r="AA11" s="52"/>
    </row>
    <row r="12" spans="1:28" s="309" customFormat="1" ht="18.600000000000001" customHeight="1" x14ac:dyDescent="0.2">
      <c r="A12" s="536" t="s">
        <v>28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8"/>
      <c r="M12" s="25" t="s">
        <v>29</v>
      </c>
      <c r="N12" s="586"/>
      <c r="O12" s="528"/>
      <c r="P12" s="24"/>
      <c r="R12" s="25"/>
      <c r="S12" s="339"/>
      <c r="T12" s="320"/>
      <c r="Y12" s="52"/>
      <c r="Z12" s="52"/>
      <c r="AA12" s="52"/>
    </row>
    <row r="13" spans="1:28" s="309" customFormat="1" ht="23.25" customHeight="1" x14ac:dyDescent="0.2">
      <c r="A13" s="536" t="s">
        <v>30</v>
      </c>
      <c r="B13" s="327"/>
      <c r="C13" s="327"/>
      <c r="D13" s="327"/>
      <c r="E13" s="327"/>
      <c r="F13" s="327"/>
      <c r="G13" s="327"/>
      <c r="H13" s="327"/>
      <c r="I13" s="327"/>
      <c r="J13" s="327"/>
      <c r="K13" s="328"/>
      <c r="L13" s="27"/>
      <c r="M13" s="27" t="s">
        <v>31</v>
      </c>
      <c r="N13" s="611"/>
      <c r="O13" s="612"/>
      <c r="P13" s="24"/>
      <c r="U13" s="50"/>
      <c r="V13" s="50"/>
      <c r="W13" s="50"/>
      <c r="X13" s="50"/>
      <c r="Y13" s="52"/>
      <c r="Z13" s="52"/>
      <c r="AA13" s="52"/>
    </row>
    <row r="14" spans="1:28" s="309" customFormat="1" ht="18.600000000000001" customHeight="1" x14ac:dyDescent="0.2">
      <c r="A14" s="536" t="s">
        <v>32</v>
      </c>
      <c r="B14" s="327"/>
      <c r="C14" s="327"/>
      <c r="D14" s="327"/>
      <c r="E14" s="327"/>
      <c r="F14" s="327"/>
      <c r="G14" s="327"/>
      <c r="H14" s="327"/>
      <c r="I14" s="327"/>
      <c r="J14" s="327"/>
      <c r="K14" s="328"/>
      <c r="U14" s="51"/>
      <c r="V14" s="51"/>
      <c r="W14" s="51"/>
      <c r="X14" s="51"/>
      <c r="Y14" s="52"/>
      <c r="Z14" s="52"/>
      <c r="AA14" s="52"/>
    </row>
    <row r="15" spans="1:28" s="309" customFormat="1" ht="22.5" customHeight="1" x14ac:dyDescent="0.2">
      <c r="A15" s="326" t="s">
        <v>33</v>
      </c>
      <c r="B15" s="327"/>
      <c r="C15" s="327"/>
      <c r="D15" s="327"/>
      <c r="E15" s="327"/>
      <c r="F15" s="327"/>
      <c r="G15" s="327"/>
      <c r="H15" s="327"/>
      <c r="I15" s="327"/>
      <c r="J15" s="327"/>
      <c r="K15" s="328"/>
      <c r="M15" s="483" t="s">
        <v>34</v>
      </c>
      <c r="N15" s="339"/>
      <c r="O15" s="339"/>
      <c r="P15" s="339"/>
      <c r="Q15" s="33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484"/>
      <c r="N16" s="484"/>
      <c r="O16" s="484"/>
      <c r="P16" s="484"/>
      <c r="Q16" s="484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53" t="s">
        <v>35</v>
      </c>
      <c r="B17" s="353" t="s">
        <v>36</v>
      </c>
      <c r="C17" s="451" t="s">
        <v>37</v>
      </c>
      <c r="D17" s="353" t="s">
        <v>38</v>
      </c>
      <c r="E17" s="387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86"/>
      <c r="O17" s="386"/>
      <c r="P17" s="386"/>
      <c r="Q17" s="387"/>
      <c r="R17" s="629" t="s">
        <v>47</v>
      </c>
      <c r="S17" s="328"/>
      <c r="T17" s="353" t="s">
        <v>48</v>
      </c>
      <c r="U17" s="353" t="s">
        <v>49</v>
      </c>
      <c r="V17" s="646" t="s">
        <v>50</v>
      </c>
      <c r="W17" s="353" t="s">
        <v>51</v>
      </c>
      <c r="X17" s="401" t="s">
        <v>52</v>
      </c>
      <c r="Y17" s="401" t="s">
        <v>53</v>
      </c>
      <c r="Z17" s="401" t="s">
        <v>54</v>
      </c>
      <c r="AA17" s="402"/>
      <c r="AB17" s="403"/>
      <c r="AC17" s="542"/>
      <c r="AZ17" s="423" t="s">
        <v>55</v>
      </c>
    </row>
    <row r="18" spans="1:52" ht="14.25" customHeight="1" x14ac:dyDescent="0.2">
      <c r="A18" s="354"/>
      <c r="B18" s="354"/>
      <c r="C18" s="354"/>
      <c r="D18" s="388"/>
      <c r="E18" s="390"/>
      <c r="F18" s="354"/>
      <c r="G18" s="354"/>
      <c r="H18" s="354"/>
      <c r="I18" s="354"/>
      <c r="J18" s="354"/>
      <c r="K18" s="354"/>
      <c r="L18" s="354"/>
      <c r="M18" s="388"/>
      <c r="N18" s="389"/>
      <c r="O18" s="389"/>
      <c r="P18" s="389"/>
      <c r="Q18" s="390"/>
      <c r="R18" s="308" t="s">
        <v>56</v>
      </c>
      <c r="S18" s="308" t="s">
        <v>57</v>
      </c>
      <c r="T18" s="354"/>
      <c r="U18" s="354"/>
      <c r="V18" s="647"/>
      <c r="W18" s="354"/>
      <c r="X18" s="640"/>
      <c r="Y18" s="640"/>
      <c r="Z18" s="404"/>
      <c r="AA18" s="405"/>
      <c r="AB18" s="406"/>
      <c r="AC18" s="543"/>
      <c r="AZ18" s="320"/>
    </row>
    <row r="19" spans="1:52" ht="27.75" customHeight="1" x14ac:dyDescent="0.2">
      <c r="A19" s="370" t="s">
        <v>58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49"/>
      <c r="Y19" s="49"/>
    </row>
    <row r="20" spans="1:52" ht="16.5" customHeight="1" x14ac:dyDescent="0.25">
      <c r="A20" s="380" t="s">
        <v>58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06"/>
      <c r="Y20" s="306"/>
    </row>
    <row r="21" spans="1:52" ht="14.25" customHeight="1" x14ac:dyDescent="0.25">
      <c r="A21" s="332" t="s">
        <v>59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07"/>
      <c r="Y21" s="307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5">
        <v>4607091389258</v>
      </c>
      <c r="E22" s="324"/>
      <c r="F22" s="310">
        <v>0.3</v>
      </c>
      <c r="G22" s="33">
        <v>6</v>
      </c>
      <c r="H22" s="310">
        <v>1.8</v>
      </c>
      <c r="I22" s="310">
        <v>2</v>
      </c>
      <c r="J22" s="33">
        <v>156</v>
      </c>
      <c r="K22" s="34" t="s">
        <v>62</v>
      </c>
      <c r="L22" s="33">
        <v>35</v>
      </c>
      <c r="M22" s="36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3"/>
      <c r="O22" s="323"/>
      <c r="P22" s="323"/>
      <c r="Q22" s="324"/>
      <c r="R22" s="35"/>
      <c r="S22" s="35"/>
      <c r="T22" s="36" t="s">
        <v>63</v>
      </c>
      <c r="U22" s="311">
        <v>0</v>
      </c>
      <c r="V22" s="312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1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1"/>
      <c r="M23" s="329" t="s">
        <v>64</v>
      </c>
      <c r="N23" s="330"/>
      <c r="O23" s="330"/>
      <c r="P23" s="330"/>
      <c r="Q23" s="330"/>
      <c r="R23" s="330"/>
      <c r="S23" s="331"/>
      <c r="T23" s="38" t="s">
        <v>65</v>
      </c>
      <c r="U23" s="313">
        <f>IFERROR(U22/H22,"0")</f>
        <v>0</v>
      </c>
      <c r="V23" s="313">
        <f>IFERROR(V22/H22,"0")</f>
        <v>0</v>
      </c>
      <c r="W23" s="313">
        <f>IFERROR(IF(W22="",0,W22),"0")</f>
        <v>0</v>
      </c>
      <c r="X23" s="314"/>
      <c r="Y23" s="314"/>
    </row>
    <row r="24" spans="1:52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1"/>
      <c r="M24" s="329" t="s">
        <v>64</v>
      </c>
      <c r="N24" s="330"/>
      <c r="O24" s="330"/>
      <c r="P24" s="330"/>
      <c r="Q24" s="330"/>
      <c r="R24" s="330"/>
      <c r="S24" s="331"/>
      <c r="T24" s="38" t="s">
        <v>63</v>
      </c>
      <c r="U24" s="313">
        <f>IFERROR(SUM(U22:U22),"0")</f>
        <v>0</v>
      </c>
      <c r="V24" s="313">
        <f>IFERROR(SUM(V22:V22),"0")</f>
        <v>0</v>
      </c>
      <c r="W24" s="38"/>
      <c r="X24" s="314"/>
      <c r="Y24" s="314"/>
    </row>
    <row r="25" spans="1:52" ht="14.25" customHeight="1" x14ac:dyDescent="0.25">
      <c r="A25" s="332" t="s">
        <v>66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07"/>
      <c r="Y25" s="307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5">
        <v>4607091383881</v>
      </c>
      <c r="E26" s="324"/>
      <c r="F26" s="310">
        <v>0.33</v>
      </c>
      <c r="G26" s="33">
        <v>6</v>
      </c>
      <c r="H26" s="310">
        <v>1.98</v>
      </c>
      <c r="I26" s="310">
        <v>2.246</v>
      </c>
      <c r="J26" s="33">
        <v>156</v>
      </c>
      <c r="K26" s="34" t="s">
        <v>62</v>
      </c>
      <c r="L26" s="33">
        <v>35</v>
      </c>
      <c r="M26" s="53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3"/>
      <c r="O26" s="323"/>
      <c r="P26" s="323"/>
      <c r="Q26" s="324"/>
      <c r="R26" s="35"/>
      <c r="S26" s="35"/>
      <c r="T26" s="36" t="s">
        <v>63</v>
      </c>
      <c r="U26" s="311">
        <v>0</v>
      </c>
      <c r="V26" s="312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5">
        <v>4607091388237</v>
      </c>
      <c r="E27" s="324"/>
      <c r="F27" s="310">
        <v>0.42</v>
      </c>
      <c r="G27" s="33">
        <v>6</v>
      </c>
      <c r="H27" s="310">
        <v>2.52</v>
      </c>
      <c r="I27" s="310">
        <v>2.786</v>
      </c>
      <c r="J27" s="33">
        <v>156</v>
      </c>
      <c r="K27" s="34" t="s">
        <v>62</v>
      </c>
      <c r="L27" s="33">
        <v>35</v>
      </c>
      <c r="M27" s="34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3"/>
      <c r="O27" s="323"/>
      <c r="P27" s="323"/>
      <c r="Q27" s="324"/>
      <c r="R27" s="35"/>
      <c r="S27" s="35"/>
      <c r="T27" s="36" t="s">
        <v>63</v>
      </c>
      <c r="U27" s="311">
        <v>0</v>
      </c>
      <c r="V27" s="312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5">
        <v>4607091383935</v>
      </c>
      <c r="E28" s="324"/>
      <c r="F28" s="310">
        <v>0.33</v>
      </c>
      <c r="G28" s="33">
        <v>6</v>
      </c>
      <c r="H28" s="310">
        <v>1.98</v>
      </c>
      <c r="I28" s="310">
        <v>2.246</v>
      </c>
      <c r="J28" s="33">
        <v>156</v>
      </c>
      <c r="K28" s="34" t="s">
        <v>62</v>
      </c>
      <c r="L28" s="33">
        <v>30</v>
      </c>
      <c r="M28" s="5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3"/>
      <c r="O28" s="323"/>
      <c r="P28" s="323"/>
      <c r="Q28" s="324"/>
      <c r="R28" s="35"/>
      <c r="S28" s="35"/>
      <c r="T28" s="36" t="s">
        <v>63</v>
      </c>
      <c r="U28" s="311">
        <v>0</v>
      </c>
      <c r="V28" s="312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5">
        <v>4680115881853</v>
      </c>
      <c r="E29" s="324"/>
      <c r="F29" s="310">
        <v>0.33</v>
      </c>
      <c r="G29" s="33">
        <v>6</v>
      </c>
      <c r="H29" s="310">
        <v>1.98</v>
      </c>
      <c r="I29" s="310">
        <v>2.246</v>
      </c>
      <c r="J29" s="33">
        <v>156</v>
      </c>
      <c r="K29" s="34" t="s">
        <v>62</v>
      </c>
      <c r="L29" s="33">
        <v>30</v>
      </c>
      <c r="M29" s="45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3"/>
      <c r="O29" s="323"/>
      <c r="P29" s="323"/>
      <c r="Q29" s="324"/>
      <c r="R29" s="35"/>
      <c r="S29" s="35"/>
      <c r="T29" s="36" t="s">
        <v>63</v>
      </c>
      <c r="U29" s="311">
        <v>0</v>
      </c>
      <c r="V29" s="312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5">
        <v>4607091383911</v>
      </c>
      <c r="E30" s="324"/>
      <c r="F30" s="310">
        <v>0.33</v>
      </c>
      <c r="G30" s="33">
        <v>6</v>
      </c>
      <c r="H30" s="310">
        <v>1.98</v>
      </c>
      <c r="I30" s="310">
        <v>2.246</v>
      </c>
      <c r="J30" s="33">
        <v>156</v>
      </c>
      <c r="K30" s="34" t="s">
        <v>62</v>
      </c>
      <c r="L30" s="33">
        <v>35</v>
      </c>
      <c r="M30" s="39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3"/>
      <c r="O30" s="323"/>
      <c r="P30" s="323"/>
      <c r="Q30" s="324"/>
      <c r="R30" s="35"/>
      <c r="S30" s="35"/>
      <c r="T30" s="36" t="s">
        <v>63</v>
      </c>
      <c r="U30" s="311">
        <v>0</v>
      </c>
      <c r="V30" s="312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5">
        <v>4607091388244</v>
      </c>
      <c r="E31" s="324"/>
      <c r="F31" s="310">
        <v>0.42</v>
      </c>
      <c r="G31" s="33">
        <v>6</v>
      </c>
      <c r="H31" s="310">
        <v>2.52</v>
      </c>
      <c r="I31" s="310">
        <v>2.786</v>
      </c>
      <c r="J31" s="33">
        <v>156</v>
      </c>
      <c r="K31" s="34" t="s">
        <v>62</v>
      </c>
      <c r="L31" s="33">
        <v>35</v>
      </c>
      <c r="M31" s="52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3"/>
      <c r="O31" s="323"/>
      <c r="P31" s="323"/>
      <c r="Q31" s="324"/>
      <c r="R31" s="35"/>
      <c r="S31" s="35"/>
      <c r="T31" s="36" t="s">
        <v>63</v>
      </c>
      <c r="U31" s="311">
        <v>0</v>
      </c>
      <c r="V31" s="312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19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1"/>
      <c r="M32" s="329" t="s">
        <v>64</v>
      </c>
      <c r="N32" s="330"/>
      <c r="O32" s="330"/>
      <c r="P32" s="330"/>
      <c r="Q32" s="330"/>
      <c r="R32" s="330"/>
      <c r="S32" s="331"/>
      <c r="T32" s="38" t="s">
        <v>65</v>
      </c>
      <c r="U32" s="313">
        <f>IFERROR(U26/H26,"0")+IFERROR(U27/H27,"0")+IFERROR(U28/H28,"0")+IFERROR(U29/H29,"0")+IFERROR(U30/H30,"0")+IFERROR(U31/H31,"0")</f>
        <v>0</v>
      </c>
      <c r="V32" s="313">
        <f>IFERROR(V26/H26,"0")+IFERROR(V27/H27,"0")+IFERROR(V28/H28,"0")+IFERROR(V29/H29,"0")+IFERROR(V30/H30,"0")+IFERROR(V31/H31,"0")</f>
        <v>0</v>
      </c>
      <c r="W32" s="313">
        <f>IFERROR(IF(W26="",0,W26),"0")+IFERROR(IF(W27="",0,W27),"0")+IFERROR(IF(W28="",0,W28),"0")+IFERROR(IF(W29="",0,W29),"0")+IFERROR(IF(W30="",0,W30),"0")+IFERROR(IF(W31="",0,W31),"0")</f>
        <v>0</v>
      </c>
      <c r="X32" s="314"/>
      <c r="Y32" s="314"/>
    </row>
    <row r="33" spans="1:52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1"/>
      <c r="M33" s="329" t="s">
        <v>64</v>
      </c>
      <c r="N33" s="330"/>
      <c r="O33" s="330"/>
      <c r="P33" s="330"/>
      <c r="Q33" s="330"/>
      <c r="R33" s="330"/>
      <c r="S33" s="331"/>
      <c r="T33" s="38" t="s">
        <v>63</v>
      </c>
      <c r="U33" s="313">
        <f>IFERROR(SUM(U26:U31),"0")</f>
        <v>0</v>
      </c>
      <c r="V33" s="313">
        <f>IFERROR(SUM(V26:V31),"0")</f>
        <v>0</v>
      </c>
      <c r="W33" s="38"/>
      <c r="X33" s="314"/>
      <c r="Y33" s="314"/>
    </row>
    <row r="34" spans="1:52" ht="14.25" customHeight="1" x14ac:dyDescent="0.25">
      <c r="A34" s="332" t="s">
        <v>79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07"/>
      <c r="Y34" s="307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5">
        <v>4607091388503</v>
      </c>
      <c r="E35" s="324"/>
      <c r="F35" s="310">
        <v>0.05</v>
      </c>
      <c r="G35" s="33">
        <v>12</v>
      </c>
      <c r="H35" s="310">
        <v>0.6</v>
      </c>
      <c r="I35" s="310">
        <v>0.84199999999999997</v>
      </c>
      <c r="J35" s="33">
        <v>156</v>
      </c>
      <c r="K35" s="34" t="s">
        <v>82</v>
      </c>
      <c r="L35" s="33">
        <v>120</v>
      </c>
      <c r="M35" s="3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3"/>
      <c r="O35" s="323"/>
      <c r="P35" s="323"/>
      <c r="Q35" s="324"/>
      <c r="R35" s="35"/>
      <c r="S35" s="35"/>
      <c r="T35" s="36" t="s">
        <v>63</v>
      </c>
      <c r="U35" s="311">
        <v>0</v>
      </c>
      <c r="V35" s="312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1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1"/>
      <c r="M36" s="329" t="s">
        <v>64</v>
      </c>
      <c r="N36" s="330"/>
      <c r="O36" s="330"/>
      <c r="P36" s="330"/>
      <c r="Q36" s="330"/>
      <c r="R36" s="330"/>
      <c r="S36" s="331"/>
      <c r="T36" s="38" t="s">
        <v>65</v>
      </c>
      <c r="U36" s="313">
        <f>IFERROR(U35/H35,"0")</f>
        <v>0</v>
      </c>
      <c r="V36" s="313">
        <f>IFERROR(V35/H35,"0")</f>
        <v>0</v>
      </c>
      <c r="W36" s="313">
        <f>IFERROR(IF(W35="",0,W35),"0")</f>
        <v>0</v>
      </c>
      <c r="X36" s="314"/>
      <c r="Y36" s="314"/>
    </row>
    <row r="37" spans="1:52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1"/>
      <c r="M37" s="329" t="s">
        <v>64</v>
      </c>
      <c r="N37" s="330"/>
      <c r="O37" s="330"/>
      <c r="P37" s="330"/>
      <c r="Q37" s="330"/>
      <c r="R37" s="330"/>
      <c r="S37" s="331"/>
      <c r="T37" s="38" t="s">
        <v>63</v>
      </c>
      <c r="U37" s="313">
        <f>IFERROR(SUM(U35:U35),"0")</f>
        <v>0</v>
      </c>
      <c r="V37" s="313">
        <f>IFERROR(SUM(V35:V35),"0")</f>
        <v>0</v>
      </c>
      <c r="W37" s="38"/>
      <c r="X37" s="314"/>
      <c r="Y37" s="314"/>
    </row>
    <row r="38" spans="1:52" ht="14.25" customHeight="1" x14ac:dyDescent="0.25">
      <c r="A38" s="332" t="s">
        <v>84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07"/>
      <c r="Y38" s="307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25">
        <v>4607091388282</v>
      </c>
      <c r="E39" s="324"/>
      <c r="F39" s="310">
        <v>0.3</v>
      </c>
      <c r="G39" s="33">
        <v>6</v>
      </c>
      <c r="H39" s="310">
        <v>1.8</v>
      </c>
      <c r="I39" s="310">
        <v>2.0840000000000001</v>
      </c>
      <c r="J39" s="33">
        <v>156</v>
      </c>
      <c r="K39" s="34" t="s">
        <v>82</v>
      </c>
      <c r="L39" s="33">
        <v>30</v>
      </c>
      <c r="M39" s="44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3"/>
      <c r="O39" s="323"/>
      <c r="P39" s="323"/>
      <c r="Q39" s="324"/>
      <c r="R39" s="35"/>
      <c r="S39" s="35"/>
      <c r="T39" s="36" t="s">
        <v>63</v>
      </c>
      <c r="U39" s="311">
        <v>0</v>
      </c>
      <c r="V39" s="312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1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1"/>
      <c r="M40" s="329" t="s">
        <v>64</v>
      </c>
      <c r="N40" s="330"/>
      <c r="O40" s="330"/>
      <c r="P40" s="330"/>
      <c r="Q40" s="330"/>
      <c r="R40" s="330"/>
      <c r="S40" s="331"/>
      <c r="T40" s="38" t="s">
        <v>65</v>
      </c>
      <c r="U40" s="313">
        <f>IFERROR(U39/H39,"0")</f>
        <v>0</v>
      </c>
      <c r="V40" s="313">
        <f>IFERROR(V39/H39,"0")</f>
        <v>0</v>
      </c>
      <c r="W40" s="313">
        <f>IFERROR(IF(W39="",0,W39),"0")</f>
        <v>0</v>
      </c>
      <c r="X40" s="314"/>
      <c r="Y40" s="314"/>
    </row>
    <row r="41" spans="1:52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1"/>
      <c r="M41" s="329" t="s">
        <v>64</v>
      </c>
      <c r="N41" s="330"/>
      <c r="O41" s="330"/>
      <c r="P41" s="330"/>
      <c r="Q41" s="330"/>
      <c r="R41" s="330"/>
      <c r="S41" s="331"/>
      <c r="T41" s="38" t="s">
        <v>63</v>
      </c>
      <c r="U41" s="313">
        <f>IFERROR(SUM(U39:U39),"0")</f>
        <v>0</v>
      </c>
      <c r="V41" s="313">
        <f>IFERROR(SUM(V39:V39),"0")</f>
        <v>0</v>
      </c>
      <c r="W41" s="38"/>
      <c r="X41" s="314"/>
      <c r="Y41" s="314"/>
    </row>
    <row r="42" spans="1:52" ht="14.25" customHeight="1" x14ac:dyDescent="0.25">
      <c r="A42" s="332" t="s">
        <v>88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07"/>
      <c r="Y42" s="307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25">
        <v>4607091389111</v>
      </c>
      <c r="E43" s="324"/>
      <c r="F43" s="310">
        <v>2.5000000000000001E-2</v>
      </c>
      <c r="G43" s="33">
        <v>10</v>
      </c>
      <c r="H43" s="310">
        <v>0.25</v>
      </c>
      <c r="I43" s="310">
        <v>0.49199999999999999</v>
      </c>
      <c r="J43" s="33">
        <v>156</v>
      </c>
      <c r="K43" s="34" t="s">
        <v>82</v>
      </c>
      <c r="L43" s="33">
        <v>120</v>
      </c>
      <c r="M43" s="618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3"/>
      <c r="O43" s="323"/>
      <c r="P43" s="323"/>
      <c r="Q43" s="324"/>
      <c r="R43" s="35"/>
      <c r="S43" s="35"/>
      <c r="T43" s="36" t="s">
        <v>63</v>
      </c>
      <c r="U43" s="311">
        <v>0</v>
      </c>
      <c r="V43" s="312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1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1"/>
      <c r="M44" s="329" t="s">
        <v>64</v>
      </c>
      <c r="N44" s="330"/>
      <c r="O44" s="330"/>
      <c r="P44" s="330"/>
      <c r="Q44" s="330"/>
      <c r="R44" s="330"/>
      <c r="S44" s="331"/>
      <c r="T44" s="38" t="s">
        <v>65</v>
      </c>
      <c r="U44" s="313">
        <f>IFERROR(U43/H43,"0")</f>
        <v>0</v>
      </c>
      <c r="V44" s="313">
        <f>IFERROR(V43/H43,"0")</f>
        <v>0</v>
      </c>
      <c r="W44" s="313">
        <f>IFERROR(IF(W43="",0,W43),"0")</f>
        <v>0</v>
      </c>
      <c r="X44" s="314"/>
      <c r="Y44" s="314"/>
    </row>
    <row r="45" spans="1:52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1"/>
      <c r="M45" s="329" t="s">
        <v>64</v>
      </c>
      <c r="N45" s="330"/>
      <c r="O45" s="330"/>
      <c r="P45" s="330"/>
      <c r="Q45" s="330"/>
      <c r="R45" s="330"/>
      <c r="S45" s="331"/>
      <c r="T45" s="38" t="s">
        <v>63</v>
      </c>
      <c r="U45" s="313">
        <f>IFERROR(SUM(U43:U43),"0")</f>
        <v>0</v>
      </c>
      <c r="V45" s="313">
        <f>IFERROR(SUM(V43:V43),"0")</f>
        <v>0</v>
      </c>
      <c r="W45" s="38"/>
      <c r="X45" s="314"/>
      <c r="Y45" s="314"/>
    </row>
    <row r="46" spans="1:52" ht="27.75" customHeight="1" x14ac:dyDescent="0.2">
      <c r="A46" s="370" t="s">
        <v>91</v>
      </c>
      <c r="B46" s="371"/>
      <c r="C46" s="371"/>
      <c r="D46" s="371"/>
      <c r="E46" s="371"/>
      <c r="F46" s="371"/>
      <c r="G46" s="371"/>
      <c r="H46" s="371"/>
      <c r="I46" s="371"/>
      <c r="J46" s="371"/>
      <c r="K46" s="371"/>
      <c r="L46" s="371"/>
      <c r="M46" s="371"/>
      <c r="N46" s="371"/>
      <c r="O46" s="371"/>
      <c r="P46" s="371"/>
      <c r="Q46" s="371"/>
      <c r="R46" s="371"/>
      <c r="S46" s="371"/>
      <c r="T46" s="371"/>
      <c r="U46" s="371"/>
      <c r="V46" s="371"/>
      <c r="W46" s="371"/>
      <c r="X46" s="49"/>
      <c r="Y46" s="49"/>
    </row>
    <row r="47" spans="1:52" ht="16.5" customHeight="1" x14ac:dyDescent="0.25">
      <c r="A47" s="380" t="s">
        <v>92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06"/>
      <c r="Y47" s="306"/>
    </row>
    <row r="48" spans="1:52" ht="14.25" customHeight="1" x14ac:dyDescent="0.25">
      <c r="A48" s="332" t="s">
        <v>93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07"/>
      <c r="Y48" s="307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25">
        <v>4680115881440</v>
      </c>
      <c r="E49" s="324"/>
      <c r="F49" s="310">
        <v>1.35</v>
      </c>
      <c r="G49" s="33">
        <v>8</v>
      </c>
      <c r="H49" s="310">
        <v>10.8</v>
      </c>
      <c r="I49" s="310">
        <v>11.28</v>
      </c>
      <c r="J49" s="33">
        <v>56</v>
      </c>
      <c r="K49" s="34" t="s">
        <v>96</v>
      </c>
      <c r="L49" s="33">
        <v>50</v>
      </c>
      <c r="M49" s="33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3"/>
      <c r="O49" s="323"/>
      <c r="P49" s="323"/>
      <c r="Q49" s="324"/>
      <c r="R49" s="35"/>
      <c r="S49" s="35"/>
      <c r="T49" s="36" t="s">
        <v>63</v>
      </c>
      <c r="U49" s="311">
        <v>0</v>
      </c>
      <c r="V49" s="312">
        <f>IFERROR(IF(U49="",0,CEILING((U49/$H49),1)*$H49),"")</f>
        <v>0</v>
      </c>
      <c r="W49" s="37" t="str">
        <f>IFERROR(IF(V49=0,"",ROUNDUP(V49/H49,0)*0.02175),"")</f>
        <v/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25">
        <v>4680115881433</v>
      </c>
      <c r="E50" s="324"/>
      <c r="F50" s="310">
        <v>0.45</v>
      </c>
      <c r="G50" s="33">
        <v>6</v>
      </c>
      <c r="H50" s="310">
        <v>2.7</v>
      </c>
      <c r="I50" s="310">
        <v>2.9</v>
      </c>
      <c r="J50" s="33">
        <v>156</v>
      </c>
      <c r="K50" s="34" t="s">
        <v>96</v>
      </c>
      <c r="L50" s="33">
        <v>50</v>
      </c>
      <c r="M50" s="50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3"/>
      <c r="O50" s="323"/>
      <c r="P50" s="323"/>
      <c r="Q50" s="324"/>
      <c r="R50" s="35"/>
      <c r="S50" s="35"/>
      <c r="T50" s="36" t="s">
        <v>63</v>
      </c>
      <c r="U50" s="311">
        <v>0</v>
      </c>
      <c r="V50" s="312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19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1"/>
      <c r="M51" s="329" t="s">
        <v>64</v>
      </c>
      <c r="N51" s="330"/>
      <c r="O51" s="330"/>
      <c r="P51" s="330"/>
      <c r="Q51" s="330"/>
      <c r="R51" s="330"/>
      <c r="S51" s="331"/>
      <c r="T51" s="38" t="s">
        <v>65</v>
      </c>
      <c r="U51" s="313">
        <f>IFERROR(U49/H49,"0")+IFERROR(U50/H50,"0")</f>
        <v>0</v>
      </c>
      <c r="V51" s="313">
        <f>IFERROR(V49/H49,"0")+IFERROR(V50/H50,"0")</f>
        <v>0</v>
      </c>
      <c r="W51" s="313">
        <f>IFERROR(IF(W49="",0,W49),"0")+IFERROR(IF(W50="",0,W50),"0")</f>
        <v>0</v>
      </c>
      <c r="X51" s="314"/>
      <c r="Y51" s="314"/>
    </row>
    <row r="52" spans="1:52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1"/>
      <c r="M52" s="329" t="s">
        <v>64</v>
      </c>
      <c r="N52" s="330"/>
      <c r="O52" s="330"/>
      <c r="P52" s="330"/>
      <c r="Q52" s="330"/>
      <c r="R52" s="330"/>
      <c r="S52" s="331"/>
      <c r="T52" s="38" t="s">
        <v>63</v>
      </c>
      <c r="U52" s="313">
        <f>IFERROR(SUM(U49:U50),"0")</f>
        <v>0</v>
      </c>
      <c r="V52" s="313">
        <f>IFERROR(SUM(V49:V50),"0")</f>
        <v>0</v>
      </c>
      <c r="W52" s="38"/>
      <c r="X52" s="314"/>
      <c r="Y52" s="314"/>
    </row>
    <row r="53" spans="1:52" ht="16.5" customHeight="1" x14ac:dyDescent="0.25">
      <c r="A53" s="380" t="s">
        <v>99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06"/>
      <c r="Y53" s="306"/>
    </row>
    <row r="54" spans="1:52" ht="14.25" customHeight="1" x14ac:dyDescent="0.25">
      <c r="A54" s="332" t="s">
        <v>100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07"/>
      <c r="Y54" s="307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25">
        <v>4680115881426</v>
      </c>
      <c r="E55" s="324"/>
      <c r="F55" s="310">
        <v>1.35</v>
      </c>
      <c r="G55" s="33">
        <v>8</v>
      </c>
      <c r="H55" s="310">
        <v>10.8</v>
      </c>
      <c r="I55" s="310">
        <v>11.28</v>
      </c>
      <c r="J55" s="33">
        <v>48</v>
      </c>
      <c r="K55" s="34" t="s">
        <v>103</v>
      </c>
      <c r="L55" s="33">
        <v>55</v>
      </c>
      <c r="M55" s="599" t="s">
        <v>104</v>
      </c>
      <c r="N55" s="323"/>
      <c r="O55" s="323"/>
      <c r="P55" s="323"/>
      <c r="Q55" s="324"/>
      <c r="R55" s="35"/>
      <c r="S55" s="35"/>
      <c r="T55" s="36" t="s">
        <v>63</v>
      </c>
      <c r="U55" s="311">
        <v>0</v>
      </c>
      <c r="V55" s="312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25">
        <v>4680115881426</v>
      </c>
      <c r="E56" s="324"/>
      <c r="F56" s="310">
        <v>1.35</v>
      </c>
      <c r="G56" s="33">
        <v>8</v>
      </c>
      <c r="H56" s="310">
        <v>10.8</v>
      </c>
      <c r="I56" s="310">
        <v>11.28</v>
      </c>
      <c r="J56" s="33">
        <v>56</v>
      </c>
      <c r="K56" s="34" t="s">
        <v>96</v>
      </c>
      <c r="L56" s="33">
        <v>50</v>
      </c>
      <c r="M56" s="41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3"/>
      <c r="O56" s="323"/>
      <c r="P56" s="323"/>
      <c r="Q56" s="324"/>
      <c r="R56" s="35"/>
      <c r="S56" s="35"/>
      <c r="T56" s="36" t="s">
        <v>63</v>
      </c>
      <c r="U56" s="311">
        <v>1550</v>
      </c>
      <c r="V56" s="312">
        <f>IFERROR(IF(U56="",0,CEILING((U56/$H56),1)*$H56),"")</f>
        <v>1555.2</v>
      </c>
      <c r="W56" s="37">
        <f>IFERROR(IF(V56=0,"",ROUNDUP(V56/H56,0)*0.02175),"")</f>
        <v>3.1319999999999997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5">
        <v>4680115881419</v>
      </c>
      <c r="E57" s="324"/>
      <c r="F57" s="310">
        <v>0.45</v>
      </c>
      <c r="G57" s="33">
        <v>10</v>
      </c>
      <c r="H57" s="310">
        <v>4.5</v>
      </c>
      <c r="I57" s="310">
        <v>4.74</v>
      </c>
      <c r="J57" s="33">
        <v>120</v>
      </c>
      <c r="K57" s="34" t="s">
        <v>96</v>
      </c>
      <c r="L57" s="33">
        <v>50</v>
      </c>
      <c r="M57" s="4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3"/>
      <c r="O57" s="323"/>
      <c r="P57" s="323"/>
      <c r="Q57" s="324"/>
      <c r="R57" s="35"/>
      <c r="S57" s="35"/>
      <c r="T57" s="36" t="s">
        <v>63</v>
      </c>
      <c r="U57" s="311">
        <v>0</v>
      </c>
      <c r="V57" s="312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5">
        <v>4680115881525</v>
      </c>
      <c r="E58" s="324"/>
      <c r="F58" s="310">
        <v>0.4</v>
      </c>
      <c r="G58" s="33">
        <v>10</v>
      </c>
      <c r="H58" s="310">
        <v>4</v>
      </c>
      <c r="I58" s="310">
        <v>4.24</v>
      </c>
      <c r="J58" s="33">
        <v>120</v>
      </c>
      <c r="K58" s="34" t="s">
        <v>96</v>
      </c>
      <c r="L58" s="33">
        <v>50</v>
      </c>
      <c r="M58" s="468" t="s">
        <v>110</v>
      </c>
      <c r="N58" s="323"/>
      <c r="O58" s="323"/>
      <c r="P58" s="323"/>
      <c r="Q58" s="324"/>
      <c r="R58" s="35"/>
      <c r="S58" s="35"/>
      <c r="T58" s="36" t="s">
        <v>63</v>
      </c>
      <c r="U58" s="311">
        <v>0</v>
      </c>
      <c r="V58" s="312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1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1"/>
      <c r="M59" s="329" t="s">
        <v>64</v>
      </c>
      <c r="N59" s="330"/>
      <c r="O59" s="330"/>
      <c r="P59" s="330"/>
      <c r="Q59" s="330"/>
      <c r="R59" s="330"/>
      <c r="S59" s="331"/>
      <c r="T59" s="38" t="s">
        <v>65</v>
      </c>
      <c r="U59" s="313">
        <f>IFERROR(U55/H55,"0")+IFERROR(U56/H56,"0")+IFERROR(U57/H57,"0")+IFERROR(U58/H58,"0")</f>
        <v>143.5185185185185</v>
      </c>
      <c r="V59" s="313">
        <f>IFERROR(V55/H55,"0")+IFERROR(V56/H56,"0")+IFERROR(V57/H57,"0")+IFERROR(V58/H58,"0")</f>
        <v>144</v>
      </c>
      <c r="W59" s="313">
        <f>IFERROR(IF(W55="",0,W55),"0")+IFERROR(IF(W56="",0,W56),"0")+IFERROR(IF(W57="",0,W57),"0")+IFERROR(IF(W58="",0,W58),"0")</f>
        <v>3.1319999999999997</v>
      </c>
      <c r="X59" s="314"/>
      <c r="Y59" s="314"/>
    </row>
    <row r="60" spans="1:52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1"/>
      <c r="M60" s="329" t="s">
        <v>64</v>
      </c>
      <c r="N60" s="330"/>
      <c r="O60" s="330"/>
      <c r="P60" s="330"/>
      <c r="Q60" s="330"/>
      <c r="R60" s="330"/>
      <c r="S60" s="331"/>
      <c r="T60" s="38" t="s">
        <v>63</v>
      </c>
      <c r="U60" s="313">
        <f>IFERROR(SUM(U55:U58),"0")</f>
        <v>1550</v>
      </c>
      <c r="V60" s="313">
        <f>IFERROR(SUM(V55:V58),"0")</f>
        <v>1555.2</v>
      </c>
      <c r="W60" s="38"/>
      <c r="X60" s="314"/>
      <c r="Y60" s="314"/>
    </row>
    <row r="61" spans="1:52" ht="16.5" customHeight="1" x14ac:dyDescent="0.25">
      <c r="A61" s="380" t="s">
        <v>91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06"/>
      <c r="Y61" s="306"/>
    </row>
    <row r="62" spans="1:52" ht="14.25" customHeight="1" x14ac:dyDescent="0.25">
      <c r="A62" s="332" t="s">
        <v>100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07"/>
      <c r="Y62" s="307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25">
        <v>4607091382945</v>
      </c>
      <c r="E63" s="324"/>
      <c r="F63" s="310">
        <v>1.4</v>
      </c>
      <c r="G63" s="33">
        <v>8</v>
      </c>
      <c r="H63" s="310">
        <v>11.2</v>
      </c>
      <c r="I63" s="310">
        <v>11.68</v>
      </c>
      <c r="J63" s="33">
        <v>56</v>
      </c>
      <c r="K63" s="34" t="s">
        <v>96</v>
      </c>
      <c r="L63" s="33">
        <v>50</v>
      </c>
      <c r="M63" s="498" t="s">
        <v>113</v>
      </c>
      <c r="N63" s="323"/>
      <c r="O63" s="323"/>
      <c r="P63" s="323"/>
      <c r="Q63" s="324"/>
      <c r="R63" s="35"/>
      <c r="S63" s="35"/>
      <c r="T63" s="36" t="s">
        <v>63</v>
      </c>
      <c r="U63" s="311">
        <v>0</v>
      </c>
      <c r="V63" s="312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25">
        <v>4607091385670</v>
      </c>
      <c r="E64" s="324"/>
      <c r="F64" s="310">
        <v>1.35</v>
      </c>
      <c r="G64" s="33">
        <v>8</v>
      </c>
      <c r="H64" s="310">
        <v>10.8</v>
      </c>
      <c r="I64" s="310">
        <v>11.28</v>
      </c>
      <c r="J64" s="33">
        <v>56</v>
      </c>
      <c r="K64" s="34" t="s">
        <v>96</v>
      </c>
      <c r="L64" s="33">
        <v>50</v>
      </c>
      <c r="M64" s="4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3"/>
      <c r="O64" s="323"/>
      <c r="P64" s="323"/>
      <c r="Q64" s="324"/>
      <c r="R64" s="35"/>
      <c r="S64" s="35"/>
      <c r="T64" s="36" t="s">
        <v>63</v>
      </c>
      <c r="U64" s="311">
        <v>0</v>
      </c>
      <c r="V64" s="312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25">
        <v>4680115881327</v>
      </c>
      <c r="E65" s="324"/>
      <c r="F65" s="310">
        <v>1.35</v>
      </c>
      <c r="G65" s="33">
        <v>8</v>
      </c>
      <c r="H65" s="310">
        <v>10.8</v>
      </c>
      <c r="I65" s="310">
        <v>11.28</v>
      </c>
      <c r="J65" s="33">
        <v>56</v>
      </c>
      <c r="K65" s="34" t="s">
        <v>118</v>
      </c>
      <c r="L65" s="33">
        <v>50</v>
      </c>
      <c r="M65" s="6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3"/>
      <c r="O65" s="323"/>
      <c r="P65" s="323"/>
      <c r="Q65" s="324"/>
      <c r="R65" s="35"/>
      <c r="S65" s="35"/>
      <c r="T65" s="36" t="s">
        <v>63</v>
      </c>
      <c r="U65" s="311">
        <v>0</v>
      </c>
      <c r="V65" s="312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25">
        <v>4680115882133</v>
      </c>
      <c r="E66" s="324"/>
      <c r="F66" s="310">
        <v>1.35</v>
      </c>
      <c r="G66" s="33">
        <v>8</v>
      </c>
      <c r="H66" s="310">
        <v>10.8</v>
      </c>
      <c r="I66" s="310">
        <v>11.28</v>
      </c>
      <c r="J66" s="33">
        <v>56</v>
      </c>
      <c r="K66" s="34" t="s">
        <v>96</v>
      </c>
      <c r="L66" s="33">
        <v>50</v>
      </c>
      <c r="M66" s="59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3"/>
      <c r="O66" s="323"/>
      <c r="P66" s="323"/>
      <c r="Q66" s="324"/>
      <c r="R66" s="35"/>
      <c r="S66" s="35"/>
      <c r="T66" s="36" t="s">
        <v>63</v>
      </c>
      <c r="U66" s="311">
        <v>0</v>
      </c>
      <c r="V66" s="312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25">
        <v>4607091382952</v>
      </c>
      <c r="E67" s="324"/>
      <c r="F67" s="310">
        <v>0.5</v>
      </c>
      <c r="G67" s="33">
        <v>6</v>
      </c>
      <c r="H67" s="310">
        <v>3</v>
      </c>
      <c r="I67" s="310">
        <v>3.2</v>
      </c>
      <c r="J67" s="33">
        <v>156</v>
      </c>
      <c r="K67" s="34" t="s">
        <v>96</v>
      </c>
      <c r="L67" s="33">
        <v>50</v>
      </c>
      <c r="M67" s="60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3"/>
      <c r="O67" s="323"/>
      <c r="P67" s="323"/>
      <c r="Q67" s="324"/>
      <c r="R67" s="35"/>
      <c r="S67" s="35"/>
      <c r="T67" s="36" t="s">
        <v>63</v>
      </c>
      <c r="U67" s="311">
        <v>0</v>
      </c>
      <c r="V67" s="312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25">
        <v>4680115882539</v>
      </c>
      <c r="E68" s="324"/>
      <c r="F68" s="310">
        <v>0.37</v>
      </c>
      <c r="G68" s="33">
        <v>10</v>
      </c>
      <c r="H68" s="310">
        <v>3.7</v>
      </c>
      <c r="I68" s="310">
        <v>3.94</v>
      </c>
      <c r="J68" s="33">
        <v>120</v>
      </c>
      <c r="K68" s="34" t="s">
        <v>125</v>
      </c>
      <c r="L68" s="33">
        <v>50</v>
      </c>
      <c r="M68" s="59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3"/>
      <c r="O68" s="323"/>
      <c r="P68" s="323"/>
      <c r="Q68" s="324"/>
      <c r="R68" s="35"/>
      <c r="S68" s="35"/>
      <c r="T68" s="36" t="s">
        <v>63</v>
      </c>
      <c r="U68" s="311">
        <v>0</v>
      </c>
      <c r="V68" s="312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25">
        <v>4607091385687</v>
      </c>
      <c r="E69" s="324"/>
      <c r="F69" s="310">
        <v>0.4</v>
      </c>
      <c r="G69" s="33">
        <v>10</v>
      </c>
      <c r="H69" s="310">
        <v>4</v>
      </c>
      <c r="I69" s="310">
        <v>4.24</v>
      </c>
      <c r="J69" s="33">
        <v>120</v>
      </c>
      <c r="K69" s="34" t="s">
        <v>125</v>
      </c>
      <c r="L69" s="33">
        <v>50</v>
      </c>
      <c r="M69" s="60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3"/>
      <c r="O69" s="323"/>
      <c r="P69" s="323"/>
      <c r="Q69" s="324"/>
      <c r="R69" s="35"/>
      <c r="S69" s="35"/>
      <c r="T69" s="36" t="s">
        <v>63</v>
      </c>
      <c r="U69" s="311">
        <v>0</v>
      </c>
      <c r="V69" s="312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25">
        <v>4607091384604</v>
      </c>
      <c r="E70" s="324"/>
      <c r="F70" s="310">
        <v>0.4</v>
      </c>
      <c r="G70" s="33">
        <v>10</v>
      </c>
      <c r="H70" s="310">
        <v>4</v>
      </c>
      <c r="I70" s="310">
        <v>4.24</v>
      </c>
      <c r="J70" s="33">
        <v>120</v>
      </c>
      <c r="K70" s="34" t="s">
        <v>96</v>
      </c>
      <c r="L70" s="33">
        <v>50</v>
      </c>
      <c r="M70" s="49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3"/>
      <c r="O70" s="323"/>
      <c r="P70" s="323"/>
      <c r="Q70" s="324"/>
      <c r="R70" s="35"/>
      <c r="S70" s="35"/>
      <c r="T70" s="36" t="s">
        <v>63</v>
      </c>
      <c r="U70" s="311">
        <v>0</v>
      </c>
      <c r="V70" s="312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25">
        <v>4680115880283</v>
      </c>
      <c r="E71" s="324"/>
      <c r="F71" s="310">
        <v>0.6</v>
      </c>
      <c r="G71" s="33">
        <v>8</v>
      </c>
      <c r="H71" s="310">
        <v>4.8</v>
      </c>
      <c r="I71" s="310">
        <v>5.04</v>
      </c>
      <c r="J71" s="33">
        <v>120</v>
      </c>
      <c r="K71" s="34" t="s">
        <v>96</v>
      </c>
      <c r="L71" s="33">
        <v>45</v>
      </c>
      <c r="M71" s="46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3"/>
      <c r="O71" s="323"/>
      <c r="P71" s="323"/>
      <c r="Q71" s="324"/>
      <c r="R71" s="35"/>
      <c r="S71" s="35"/>
      <c r="T71" s="36" t="s">
        <v>63</v>
      </c>
      <c r="U71" s="311">
        <v>0</v>
      </c>
      <c r="V71" s="312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25">
        <v>4680115881518</v>
      </c>
      <c r="E72" s="324"/>
      <c r="F72" s="310">
        <v>0.4</v>
      </c>
      <c r="G72" s="33">
        <v>10</v>
      </c>
      <c r="H72" s="310">
        <v>4</v>
      </c>
      <c r="I72" s="310">
        <v>4.24</v>
      </c>
      <c r="J72" s="33">
        <v>120</v>
      </c>
      <c r="K72" s="34" t="s">
        <v>125</v>
      </c>
      <c r="L72" s="33">
        <v>50</v>
      </c>
      <c r="M72" s="63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3"/>
      <c r="O72" s="323"/>
      <c r="P72" s="323"/>
      <c r="Q72" s="324"/>
      <c r="R72" s="35"/>
      <c r="S72" s="35"/>
      <c r="T72" s="36" t="s">
        <v>63</v>
      </c>
      <c r="U72" s="311">
        <v>0</v>
      </c>
      <c r="V72" s="312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25">
        <v>4680115881303</v>
      </c>
      <c r="E73" s="324"/>
      <c r="F73" s="310">
        <v>0.45</v>
      </c>
      <c r="G73" s="33">
        <v>10</v>
      </c>
      <c r="H73" s="310">
        <v>4.5</v>
      </c>
      <c r="I73" s="310">
        <v>4.71</v>
      </c>
      <c r="J73" s="33">
        <v>120</v>
      </c>
      <c r="K73" s="34" t="s">
        <v>118</v>
      </c>
      <c r="L73" s="33">
        <v>50</v>
      </c>
      <c r="M73" s="48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3"/>
      <c r="O73" s="323"/>
      <c r="P73" s="323"/>
      <c r="Q73" s="324"/>
      <c r="R73" s="35"/>
      <c r="S73" s="35"/>
      <c r="T73" s="36" t="s">
        <v>63</v>
      </c>
      <c r="U73" s="311">
        <v>0</v>
      </c>
      <c r="V73" s="312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25">
        <v>4680115882577</v>
      </c>
      <c r="E74" s="324"/>
      <c r="F74" s="310">
        <v>0.4</v>
      </c>
      <c r="G74" s="33">
        <v>8</v>
      </c>
      <c r="H74" s="310">
        <v>3.2</v>
      </c>
      <c r="I74" s="310">
        <v>3.4</v>
      </c>
      <c r="J74" s="33">
        <v>156</v>
      </c>
      <c r="K74" s="34" t="s">
        <v>82</v>
      </c>
      <c r="L74" s="33">
        <v>90</v>
      </c>
      <c r="M74" s="496" t="s">
        <v>138</v>
      </c>
      <c r="N74" s="323"/>
      <c r="O74" s="323"/>
      <c r="P74" s="323"/>
      <c r="Q74" s="324"/>
      <c r="R74" s="35"/>
      <c r="S74" s="35"/>
      <c r="T74" s="36" t="s">
        <v>63</v>
      </c>
      <c r="U74" s="311">
        <v>0</v>
      </c>
      <c r="V74" s="312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25">
        <v>4607091388466</v>
      </c>
      <c r="E75" s="324"/>
      <c r="F75" s="310">
        <v>0.45</v>
      </c>
      <c r="G75" s="33">
        <v>6</v>
      </c>
      <c r="H75" s="310">
        <v>2.7</v>
      </c>
      <c r="I75" s="310">
        <v>2.9</v>
      </c>
      <c r="J75" s="33">
        <v>156</v>
      </c>
      <c r="K75" s="34" t="s">
        <v>125</v>
      </c>
      <c r="L75" s="33">
        <v>45</v>
      </c>
      <c r="M75" s="36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23"/>
      <c r="O75" s="323"/>
      <c r="P75" s="323"/>
      <c r="Q75" s="324"/>
      <c r="R75" s="35"/>
      <c r="S75" s="35"/>
      <c r="T75" s="36" t="s">
        <v>63</v>
      </c>
      <c r="U75" s="311">
        <v>0</v>
      </c>
      <c r="V75" s="312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25">
        <v>4680115880269</v>
      </c>
      <c r="E76" s="324"/>
      <c r="F76" s="310">
        <v>0.375</v>
      </c>
      <c r="G76" s="33">
        <v>10</v>
      </c>
      <c r="H76" s="310">
        <v>3.75</v>
      </c>
      <c r="I76" s="310">
        <v>3.99</v>
      </c>
      <c r="J76" s="33">
        <v>120</v>
      </c>
      <c r="K76" s="34" t="s">
        <v>125</v>
      </c>
      <c r="L76" s="33">
        <v>50</v>
      </c>
      <c r="M76" s="51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23"/>
      <c r="O76" s="323"/>
      <c r="P76" s="323"/>
      <c r="Q76" s="324"/>
      <c r="R76" s="35"/>
      <c r="S76" s="35"/>
      <c r="T76" s="36" t="s">
        <v>63</v>
      </c>
      <c r="U76" s="311">
        <v>0</v>
      </c>
      <c r="V76" s="312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25">
        <v>4680115880429</v>
      </c>
      <c r="E77" s="324"/>
      <c r="F77" s="310">
        <v>0.45</v>
      </c>
      <c r="G77" s="33">
        <v>10</v>
      </c>
      <c r="H77" s="310">
        <v>4.5</v>
      </c>
      <c r="I77" s="310">
        <v>4.74</v>
      </c>
      <c r="J77" s="33">
        <v>120</v>
      </c>
      <c r="K77" s="34" t="s">
        <v>125</v>
      </c>
      <c r="L77" s="33">
        <v>50</v>
      </c>
      <c r="M77" s="6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23"/>
      <c r="O77" s="323"/>
      <c r="P77" s="323"/>
      <c r="Q77" s="324"/>
      <c r="R77" s="35"/>
      <c r="S77" s="35"/>
      <c r="T77" s="36" t="s">
        <v>63</v>
      </c>
      <c r="U77" s="311">
        <v>0</v>
      </c>
      <c r="V77" s="312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25">
        <v>4680115881457</v>
      </c>
      <c r="E78" s="324"/>
      <c r="F78" s="310">
        <v>0.75</v>
      </c>
      <c r="G78" s="33">
        <v>6</v>
      </c>
      <c r="H78" s="310">
        <v>4.5</v>
      </c>
      <c r="I78" s="310">
        <v>4.74</v>
      </c>
      <c r="J78" s="33">
        <v>120</v>
      </c>
      <c r="K78" s="34" t="s">
        <v>125</v>
      </c>
      <c r="L78" s="33">
        <v>50</v>
      </c>
      <c r="M78" s="3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23"/>
      <c r="O78" s="323"/>
      <c r="P78" s="323"/>
      <c r="Q78" s="324"/>
      <c r="R78" s="35"/>
      <c r="S78" s="35"/>
      <c r="T78" s="36" t="s">
        <v>63</v>
      </c>
      <c r="U78" s="311">
        <v>0</v>
      </c>
      <c r="V78" s="312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19"/>
      <c r="B79" s="320"/>
      <c r="C79" s="320"/>
      <c r="D79" s="320"/>
      <c r="E79" s="320"/>
      <c r="F79" s="320"/>
      <c r="G79" s="320"/>
      <c r="H79" s="320"/>
      <c r="I79" s="320"/>
      <c r="J79" s="320"/>
      <c r="K79" s="320"/>
      <c r="L79" s="321"/>
      <c r="M79" s="329" t="s">
        <v>64</v>
      </c>
      <c r="N79" s="330"/>
      <c r="O79" s="330"/>
      <c r="P79" s="330"/>
      <c r="Q79" s="330"/>
      <c r="R79" s="330"/>
      <c r="S79" s="331"/>
      <c r="T79" s="38" t="s">
        <v>65</v>
      </c>
      <c r="U79" s="31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31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1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314"/>
      <c r="Y79" s="314"/>
    </row>
    <row r="80" spans="1:52" x14ac:dyDescent="0.2">
      <c r="A80" s="320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1"/>
      <c r="M80" s="329" t="s">
        <v>64</v>
      </c>
      <c r="N80" s="330"/>
      <c r="O80" s="330"/>
      <c r="P80" s="330"/>
      <c r="Q80" s="330"/>
      <c r="R80" s="330"/>
      <c r="S80" s="331"/>
      <c r="T80" s="38" t="s">
        <v>63</v>
      </c>
      <c r="U80" s="313">
        <f>IFERROR(SUM(U63:U78),"0")</f>
        <v>0</v>
      </c>
      <c r="V80" s="313">
        <f>IFERROR(SUM(V63:V78),"0")</f>
        <v>0</v>
      </c>
      <c r="W80" s="38"/>
      <c r="X80" s="314"/>
      <c r="Y80" s="314"/>
    </row>
    <row r="81" spans="1:52" ht="14.25" customHeight="1" x14ac:dyDescent="0.25">
      <c r="A81" s="332" t="s">
        <v>93</v>
      </c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0"/>
      <c r="N81" s="320"/>
      <c r="O81" s="320"/>
      <c r="P81" s="320"/>
      <c r="Q81" s="320"/>
      <c r="R81" s="320"/>
      <c r="S81" s="320"/>
      <c r="T81" s="320"/>
      <c r="U81" s="320"/>
      <c r="V81" s="320"/>
      <c r="W81" s="320"/>
      <c r="X81" s="307"/>
      <c r="Y81" s="307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25">
        <v>4607091384789</v>
      </c>
      <c r="E82" s="324"/>
      <c r="F82" s="310">
        <v>1</v>
      </c>
      <c r="G82" s="33">
        <v>6</v>
      </c>
      <c r="H82" s="310">
        <v>6</v>
      </c>
      <c r="I82" s="310">
        <v>6.36</v>
      </c>
      <c r="J82" s="33">
        <v>104</v>
      </c>
      <c r="K82" s="34" t="s">
        <v>96</v>
      </c>
      <c r="L82" s="33">
        <v>45</v>
      </c>
      <c r="M82" s="638" t="s">
        <v>149</v>
      </c>
      <c r="N82" s="323"/>
      <c r="O82" s="323"/>
      <c r="P82" s="323"/>
      <c r="Q82" s="324"/>
      <c r="R82" s="35"/>
      <c r="S82" s="35"/>
      <c r="T82" s="36" t="s">
        <v>63</v>
      </c>
      <c r="U82" s="311">
        <v>0</v>
      </c>
      <c r="V82" s="312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25">
        <v>4680115881488</v>
      </c>
      <c r="E83" s="324"/>
      <c r="F83" s="310">
        <v>1.35</v>
      </c>
      <c r="G83" s="33">
        <v>8</v>
      </c>
      <c r="H83" s="310">
        <v>10.8</v>
      </c>
      <c r="I83" s="310">
        <v>11.28</v>
      </c>
      <c r="J83" s="33">
        <v>48</v>
      </c>
      <c r="K83" s="34" t="s">
        <v>96</v>
      </c>
      <c r="L83" s="33">
        <v>50</v>
      </c>
      <c r="M83" s="44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23"/>
      <c r="O83" s="323"/>
      <c r="P83" s="323"/>
      <c r="Q83" s="324"/>
      <c r="R83" s="35"/>
      <c r="S83" s="35"/>
      <c r="T83" s="36" t="s">
        <v>63</v>
      </c>
      <c r="U83" s="311">
        <v>0</v>
      </c>
      <c r="V83" s="312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25">
        <v>4607091384765</v>
      </c>
      <c r="E84" s="324"/>
      <c r="F84" s="310">
        <v>0.42</v>
      </c>
      <c r="G84" s="33">
        <v>6</v>
      </c>
      <c r="H84" s="310">
        <v>2.52</v>
      </c>
      <c r="I84" s="310">
        <v>2.72</v>
      </c>
      <c r="J84" s="33">
        <v>156</v>
      </c>
      <c r="K84" s="34" t="s">
        <v>96</v>
      </c>
      <c r="L84" s="33">
        <v>45</v>
      </c>
      <c r="M84" s="365" t="s">
        <v>154</v>
      </c>
      <c r="N84" s="323"/>
      <c r="O84" s="323"/>
      <c r="P84" s="323"/>
      <c r="Q84" s="324"/>
      <c r="R84" s="35"/>
      <c r="S84" s="35"/>
      <c r="T84" s="36" t="s">
        <v>63</v>
      </c>
      <c r="U84" s="311">
        <v>0</v>
      </c>
      <c r="V84" s="312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25">
        <v>4680115882775</v>
      </c>
      <c r="E85" s="324"/>
      <c r="F85" s="310">
        <v>0.3</v>
      </c>
      <c r="G85" s="33">
        <v>8</v>
      </c>
      <c r="H85" s="310">
        <v>2.4</v>
      </c>
      <c r="I85" s="310">
        <v>2.5</v>
      </c>
      <c r="J85" s="33">
        <v>234</v>
      </c>
      <c r="K85" s="34" t="s">
        <v>125</v>
      </c>
      <c r="L85" s="33">
        <v>50</v>
      </c>
      <c r="M85" s="553" t="s">
        <v>157</v>
      </c>
      <c r="N85" s="323"/>
      <c r="O85" s="323"/>
      <c r="P85" s="323"/>
      <c r="Q85" s="324"/>
      <c r="R85" s="35"/>
      <c r="S85" s="35"/>
      <c r="T85" s="36" t="s">
        <v>63</v>
      </c>
      <c r="U85" s="311">
        <v>0</v>
      </c>
      <c r="V85" s="312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25">
        <v>4680115880658</v>
      </c>
      <c r="E86" s="324"/>
      <c r="F86" s="310">
        <v>0.4</v>
      </c>
      <c r="G86" s="33">
        <v>6</v>
      </c>
      <c r="H86" s="310">
        <v>2.4</v>
      </c>
      <c r="I86" s="310">
        <v>2.6</v>
      </c>
      <c r="J86" s="33">
        <v>156</v>
      </c>
      <c r="K86" s="34" t="s">
        <v>96</v>
      </c>
      <c r="L86" s="33">
        <v>50</v>
      </c>
      <c r="M86" s="37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23"/>
      <c r="O86" s="323"/>
      <c r="P86" s="323"/>
      <c r="Q86" s="324"/>
      <c r="R86" s="35"/>
      <c r="S86" s="35"/>
      <c r="T86" s="36" t="s">
        <v>63</v>
      </c>
      <c r="U86" s="311">
        <v>0</v>
      </c>
      <c r="V86" s="312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25">
        <v>4607091381962</v>
      </c>
      <c r="E87" s="324"/>
      <c r="F87" s="310">
        <v>0.5</v>
      </c>
      <c r="G87" s="33">
        <v>6</v>
      </c>
      <c r="H87" s="310">
        <v>3</v>
      </c>
      <c r="I87" s="310">
        <v>3.2</v>
      </c>
      <c r="J87" s="33">
        <v>156</v>
      </c>
      <c r="K87" s="34" t="s">
        <v>96</v>
      </c>
      <c r="L87" s="33">
        <v>50</v>
      </c>
      <c r="M87" s="63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23"/>
      <c r="O87" s="323"/>
      <c r="P87" s="323"/>
      <c r="Q87" s="324"/>
      <c r="R87" s="35"/>
      <c r="S87" s="35"/>
      <c r="T87" s="36" t="s">
        <v>63</v>
      </c>
      <c r="U87" s="311">
        <v>0</v>
      </c>
      <c r="V87" s="312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19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21"/>
      <c r="M88" s="329" t="s">
        <v>64</v>
      </c>
      <c r="N88" s="330"/>
      <c r="O88" s="330"/>
      <c r="P88" s="330"/>
      <c r="Q88" s="330"/>
      <c r="R88" s="330"/>
      <c r="S88" s="331"/>
      <c r="T88" s="38" t="s">
        <v>65</v>
      </c>
      <c r="U88" s="313">
        <f>IFERROR(U82/H82,"0")+IFERROR(U83/H83,"0")+IFERROR(U84/H84,"0")+IFERROR(U85/H85,"0")+IFERROR(U86/H86,"0")+IFERROR(U87/H87,"0")</f>
        <v>0</v>
      </c>
      <c r="V88" s="313">
        <f>IFERROR(V82/H82,"0")+IFERROR(V83/H83,"0")+IFERROR(V84/H84,"0")+IFERROR(V85/H85,"0")+IFERROR(V86/H86,"0")+IFERROR(V87/H87,"0")</f>
        <v>0</v>
      </c>
      <c r="W88" s="313">
        <f>IFERROR(IF(W82="",0,W82),"0")+IFERROR(IF(W83="",0,W83),"0")+IFERROR(IF(W84="",0,W84),"0")+IFERROR(IF(W85="",0,W85),"0")+IFERROR(IF(W86="",0,W86),"0")+IFERROR(IF(W87="",0,W87),"0")</f>
        <v>0</v>
      </c>
      <c r="X88" s="314"/>
      <c r="Y88" s="314"/>
    </row>
    <row r="89" spans="1:52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1"/>
      <c r="M89" s="329" t="s">
        <v>64</v>
      </c>
      <c r="N89" s="330"/>
      <c r="O89" s="330"/>
      <c r="P89" s="330"/>
      <c r="Q89" s="330"/>
      <c r="R89" s="330"/>
      <c r="S89" s="331"/>
      <c r="T89" s="38" t="s">
        <v>63</v>
      </c>
      <c r="U89" s="313">
        <f>IFERROR(SUM(U82:U87),"0")</f>
        <v>0</v>
      </c>
      <c r="V89" s="313">
        <f>IFERROR(SUM(V82:V87),"0")</f>
        <v>0</v>
      </c>
      <c r="W89" s="38"/>
      <c r="X89" s="314"/>
      <c r="Y89" s="314"/>
    </row>
    <row r="90" spans="1:52" ht="14.25" customHeight="1" x14ac:dyDescent="0.25">
      <c r="A90" s="332" t="s">
        <v>59</v>
      </c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0"/>
      <c r="N90" s="320"/>
      <c r="O90" s="320"/>
      <c r="P90" s="320"/>
      <c r="Q90" s="320"/>
      <c r="R90" s="320"/>
      <c r="S90" s="320"/>
      <c r="T90" s="320"/>
      <c r="U90" s="320"/>
      <c r="V90" s="320"/>
      <c r="W90" s="320"/>
      <c r="X90" s="307"/>
      <c r="Y90" s="307"/>
    </row>
    <row r="91" spans="1:52" ht="27" customHeight="1" x14ac:dyDescent="0.25">
      <c r="A91" s="55" t="s">
        <v>162</v>
      </c>
      <c r="B91" s="55" t="s">
        <v>163</v>
      </c>
      <c r="C91" s="32">
        <v>4301031234</v>
      </c>
      <c r="D91" s="325">
        <v>4680115883444</v>
      </c>
      <c r="E91" s="324"/>
      <c r="F91" s="310">
        <v>0.35</v>
      </c>
      <c r="G91" s="33">
        <v>8</v>
      </c>
      <c r="H91" s="310">
        <v>2.8</v>
      </c>
      <c r="I91" s="310">
        <v>3.0880000000000001</v>
      </c>
      <c r="J91" s="33">
        <v>156</v>
      </c>
      <c r="K91" s="34" t="s">
        <v>82</v>
      </c>
      <c r="L91" s="33">
        <v>90</v>
      </c>
      <c r="M91" s="347" t="s">
        <v>164</v>
      </c>
      <c r="N91" s="323"/>
      <c r="O91" s="323"/>
      <c r="P91" s="323"/>
      <c r="Q91" s="324"/>
      <c r="R91" s="35"/>
      <c r="S91" s="35"/>
      <c r="T91" s="36" t="s">
        <v>63</v>
      </c>
      <c r="U91" s="311">
        <v>0</v>
      </c>
      <c r="V91" s="312">
        <f t="shared" ref="V91:V101" si="5">IFERROR(IF(U91="",0,CEILING((U91/$H91),1)*$H91),"")</f>
        <v>0</v>
      </c>
      <c r="W91" s="37" t="str">
        <f>IFERROR(IF(V91=0,"",ROUNDUP(V91/H91,0)*0.00753),"")</f>
        <v/>
      </c>
      <c r="X91" s="57"/>
      <c r="Y91" s="58" t="s">
        <v>165</v>
      </c>
      <c r="AC91" s="59"/>
      <c r="AZ91" s="98" t="s">
        <v>1</v>
      </c>
    </row>
    <row r="92" spans="1:52" ht="27" customHeight="1" x14ac:dyDescent="0.25">
      <c r="A92" s="55" t="s">
        <v>162</v>
      </c>
      <c r="B92" s="55" t="s">
        <v>166</v>
      </c>
      <c r="C92" s="32">
        <v>4301031235</v>
      </c>
      <c r="D92" s="325">
        <v>4680115883444</v>
      </c>
      <c r="E92" s="324"/>
      <c r="F92" s="310">
        <v>0.35</v>
      </c>
      <c r="G92" s="33">
        <v>8</v>
      </c>
      <c r="H92" s="310">
        <v>2.8</v>
      </c>
      <c r="I92" s="310">
        <v>3.0880000000000001</v>
      </c>
      <c r="J92" s="33">
        <v>156</v>
      </c>
      <c r="K92" s="34" t="s">
        <v>82</v>
      </c>
      <c r="L92" s="33">
        <v>90</v>
      </c>
      <c r="M92" s="505" t="s">
        <v>164</v>
      </c>
      <c r="N92" s="323"/>
      <c r="O92" s="323"/>
      <c r="P92" s="323"/>
      <c r="Q92" s="324"/>
      <c r="R92" s="35"/>
      <c r="S92" s="35"/>
      <c r="T92" s="36" t="s">
        <v>63</v>
      </c>
      <c r="U92" s="311">
        <v>0</v>
      </c>
      <c r="V92" s="312">
        <f t="shared" si="5"/>
        <v>0</v>
      </c>
      <c r="W92" s="37" t="str">
        <f>IFERROR(IF(V92=0,"",ROUNDUP(V92/H92,0)*0.00753),"")</f>
        <v/>
      </c>
      <c r="X92" s="57"/>
      <c r="Y92" s="58" t="s">
        <v>165</v>
      </c>
      <c r="AC92" s="59"/>
      <c r="AZ92" s="99" t="s">
        <v>1</v>
      </c>
    </row>
    <row r="93" spans="1:52" ht="16.5" customHeight="1" x14ac:dyDescent="0.25">
      <c r="A93" s="55" t="s">
        <v>167</v>
      </c>
      <c r="B93" s="55" t="s">
        <v>168</v>
      </c>
      <c r="C93" s="32">
        <v>4301030895</v>
      </c>
      <c r="D93" s="325">
        <v>4607091387667</v>
      </c>
      <c r="E93" s="324"/>
      <c r="F93" s="310">
        <v>0.9</v>
      </c>
      <c r="G93" s="33">
        <v>10</v>
      </c>
      <c r="H93" s="310">
        <v>9</v>
      </c>
      <c r="I93" s="310">
        <v>9.6300000000000008</v>
      </c>
      <c r="J93" s="33">
        <v>56</v>
      </c>
      <c r="K93" s="34" t="s">
        <v>96</v>
      </c>
      <c r="L93" s="33">
        <v>40</v>
      </c>
      <c r="M93" s="35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3" s="323"/>
      <c r="O93" s="323"/>
      <c r="P93" s="323"/>
      <c r="Q93" s="324"/>
      <c r="R93" s="35"/>
      <c r="S93" s="35"/>
      <c r="T93" s="36" t="s">
        <v>63</v>
      </c>
      <c r="U93" s="311">
        <v>0</v>
      </c>
      <c r="V93" s="312">
        <f t="shared" si="5"/>
        <v>0</v>
      </c>
      <c r="W93" s="37" t="str">
        <f>IFERROR(IF(V93=0,"",ROUNDUP(V93/H93,0)*0.02175),"")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169</v>
      </c>
      <c r="B94" s="55" t="s">
        <v>170</v>
      </c>
      <c r="C94" s="32">
        <v>4301030961</v>
      </c>
      <c r="D94" s="325">
        <v>4607091387636</v>
      </c>
      <c r="E94" s="324"/>
      <c r="F94" s="310">
        <v>0.7</v>
      </c>
      <c r="G94" s="33">
        <v>6</v>
      </c>
      <c r="H94" s="310">
        <v>4.2</v>
      </c>
      <c r="I94" s="310">
        <v>4.5</v>
      </c>
      <c r="J94" s="33">
        <v>120</v>
      </c>
      <c r="K94" s="34" t="s">
        <v>62</v>
      </c>
      <c r="L94" s="33">
        <v>40</v>
      </c>
      <c r="M94" s="5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4" s="323"/>
      <c r="O94" s="323"/>
      <c r="P94" s="323"/>
      <c r="Q94" s="324"/>
      <c r="R94" s="35"/>
      <c r="S94" s="35"/>
      <c r="T94" s="36" t="s">
        <v>63</v>
      </c>
      <c r="U94" s="311">
        <v>0</v>
      </c>
      <c r="V94" s="312">
        <f t="shared" si="5"/>
        <v>0</v>
      </c>
      <c r="W94" s="37" t="str">
        <f>IFERROR(IF(V94=0,"",ROUNDUP(V94/H94,0)*0.00937),"")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171</v>
      </c>
      <c r="B95" s="55" t="s">
        <v>172</v>
      </c>
      <c r="C95" s="32">
        <v>4301031078</v>
      </c>
      <c r="D95" s="325">
        <v>4607091384727</v>
      </c>
      <c r="E95" s="324"/>
      <c r="F95" s="310">
        <v>0.8</v>
      </c>
      <c r="G95" s="33">
        <v>6</v>
      </c>
      <c r="H95" s="310">
        <v>4.8</v>
      </c>
      <c r="I95" s="310">
        <v>5.16</v>
      </c>
      <c r="J95" s="33">
        <v>104</v>
      </c>
      <c r="K95" s="34" t="s">
        <v>62</v>
      </c>
      <c r="L95" s="33">
        <v>45</v>
      </c>
      <c r="M95" s="53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5" s="323"/>
      <c r="O95" s="323"/>
      <c r="P95" s="323"/>
      <c r="Q95" s="324"/>
      <c r="R95" s="35"/>
      <c r="S95" s="35"/>
      <c r="T95" s="36" t="s">
        <v>63</v>
      </c>
      <c r="U95" s="311">
        <v>0</v>
      </c>
      <c r="V95" s="312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173</v>
      </c>
      <c r="B96" s="55" t="s">
        <v>174</v>
      </c>
      <c r="C96" s="32">
        <v>4301031080</v>
      </c>
      <c r="D96" s="325">
        <v>4607091386745</v>
      </c>
      <c r="E96" s="324"/>
      <c r="F96" s="310">
        <v>0.8</v>
      </c>
      <c r="G96" s="33">
        <v>6</v>
      </c>
      <c r="H96" s="310">
        <v>4.8</v>
      </c>
      <c r="I96" s="310">
        <v>5.16</v>
      </c>
      <c r="J96" s="33">
        <v>104</v>
      </c>
      <c r="K96" s="34" t="s">
        <v>62</v>
      </c>
      <c r="L96" s="33">
        <v>45</v>
      </c>
      <c r="M96" s="56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6" s="323"/>
      <c r="O96" s="323"/>
      <c r="P96" s="323"/>
      <c r="Q96" s="324"/>
      <c r="R96" s="35"/>
      <c r="S96" s="35"/>
      <c r="T96" s="36" t="s">
        <v>63</v>
      </c>
      <c r="U96" s="311">
        <v>0</v>
      </c>
      <c r="V96" s="312">
        <f t="shared" si="5"/>
        <v>0</v>
      </c>
      <c r="W96" s="37" t="str">
        <f>IFERROR(IF(V96=0,"",ROUNDUP(V96/H96,0)*0.01196),"")</f>
        <v/>
      </c>
      <c r="X96" s="57"/>
      <c r="Y96" s="58"/>
      <c r="AC96" s="59"/>
      <c r="AZ96" s="103" t="s">
        <v>1</v>
      </c>
    </row>
    <row r="97" spans="1:52" ht="16.5" customHeight="1" x14ac:dyDescent="0.25">
      <c r="A97" s="55" t="s">
        <v>175</v>
      </c>
      <c r="B97" s="55" t="s">
        <v>176</v>
      </c>
      <c r="C97" s="32">
        <v>4301030963</v>
      </c>
      <c r="D97" s="325">
        <v>4607091382426</v>
      </c>
      <c r="E97" s="324"/>
      <c r="F97" s="310">
        <v>0.9</v>
      </c>
      <c r="G97" s="33">
        <v>10</v>
      </c>
      <c r="H97" s="310">
        <v>9</v>
      </c>
      <c r="I97" s="310">
        <v>9.6300000000000008</v>
      </c>
      <c r="J97" s="33">
        <v>56</v>
      </c>
      <c r="K97" s="34" t="s">
        <v>62</v>
      </c>
      <c r="L97" s="33">
        <v>40</v>
      </c>
      <c r="M97" s="5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7" s="323"/>
      <c r="O97" s="323"/>
      <c r="P97" s="323"/>
      <c r="Q97" s="324"/>
      <c r="R97" s="35"/>
      <c r="S97" s="35"/>
      <c r="T97" s="36" t="s">
        <v>63</v>
      </c>
      <c r="U97" s="311">
        <v>0</v>
      </c>
      <c r="V97" s="312">
        <f t="shared" si="5"/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177</v>
      </c>
      <c r="B98" s="55" t="s">
        <v>178</v>
      </c>
      <c r="C98" s="32">
        <v>4301030962</v>
      </c>
      <c r="D98" s="325">
        <v>4607091386547</v>
      </c>
      <c r="E98" s="324"/>
      <c r="F98" s="310">
        <v>0.35</v>
      </c>
      <c r="G98" s="33">
        <v>8</v>
      </c>
      <c r="H98" s="310">
        <v>2.8</v>
      </c>
      <c r="I98" s="310">
        <v>2.94</v>
      </c>
      <c r="J98" s="33">
        <v>234</v>
      </c>
      <c r="K98" s="34" t="s">
        <v>62</v>
      </c>
      <c r="L98" s="33">
        <v>40</v>
      </c>
      <c r="M98" s="5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8" s="323"/>
      <c r="O98" s="323"/>
      <c r="P98" s="323"/>
      <c r="Q98" s="324"/>
      <c r="R98" s="35"/>
      <c r="S98" s="35"/>
      <c r="T98" s="36" t="s">
        <v>63</v>
      </c>
      <c r="U98" s="311">
        <v>0</v>
      </c>
      <c r="V98" s="312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4301031077</v>
      </c>
      <c r="D99" s="325">
        <v>4607091384703</v>
      </c>
      <c r="E99" s="324"/>
      <c r="F99" s="310">
        <v>0.35</v>
      </c>
      <c r="G99" s="33">
        <v>6</v>
      </c>
      <c r="H99" s="310">
        <v>2.1</v>
      </c>
      <c r="I99" s="310">
        <v>2.2000000000000002</v>
      </c>
      <c r="J99" s="33">
        <v>234</v>
      </c>
      <c r="K99" s="34" t="s">
        <v>62</v>
      </c>
      <c r="L99" s="33">
        <v>45</v>
      </c>
      <c r="M99" s="39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9" s="323"/>
      <c r="O99" s="323"/>
      <c r="P99" s="323"/>
      <c r="Q99" s="324"/>
      <c r="R99" s="35"/>
      <c r="S99" s="35"/>
      <c r="T99" s="36" t="s">
        <v>63</v>
      </c>
      <c r="U99" s="311">
        <v>0</v>
      </c>
      <c r="V99" s="312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181</v>
      </c>
      <c r="B100" s="55" t="s">
        <v>182</v>
      </c>
      <c r="C100" s="32">
        <v>4301031079</v>
      </c>
      <c r="D100" s="325">
        <v>4607091384734</v>
      </c>
      <c r="E100" s="324"/>
      <c r="F100" s="310">
        <v>0.35</v>
      </c>
      <c r="G100" s="33">
        <v>6</v>
      </c>
      <c r="H100" s="310">
        <v>2.1</v>
      </c>
      <c r="I100" s="310">
        <v>2.2000000000000002</v>
      </c>
      <c r="J100" s="33">
        <v>234</v>
      </c>
      <c r="K100" s="34" t="s">
        <v>62</v>
      </c>
      <c r="L100" s="33">
        <v>45</v>
      </c>
      <c r="M100" s="42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100" s="323"/>
      <c r="O100" s="323"/>
      <c r="P100" s="323"/>
      <c r="Q100" s="324"/>
      <c r="R100" s="35"/>
      <c r="S100" s="35"/>
      <c r="T100" s="36" t="s">
        <v>63</v>
      </c>
      <c r="U100" s="311">
        <v>0</v>
      </c>
      <c r="V100" s="312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183</v>
      </c>
      <c r="B101" s="55" t="s">
        <v>184</v>
      </c>
      <c r="C101" s="32">
        <v>4301030964</v>
      </c>
      <c r="D101" s="325">
        <v>4607091382464</v>
      </c>
      <c r="E101" s="324"/>
      <c r="F101" s="310">
        <v>0.35</v>
      </c>
      <c r="G101" s="33">
        <v>8</v>
      </c>
      <c r="H101" s="310">
        <v>2.8</v>
      </c>
      <c r="I101" s="310">
        <v>2.964</v>
      </c>
      <c r="J101" s="33">
        <v>234</v>
      </c>
      <c r="K101" s="34" t="s">
        <v>62</v>
      </c>
      <c r="L101" s="33">
        <v>40</v>
      </c>
      <c r="M101" s="5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1" s="323"/>
      <c r="O101" s="323"/>
      <c r="P101" s="323"/>
      <c r="Q101" s="324"/>
      <c r="R101" s="35"/>
      <c r="S101" s="35"/>
      <c r="T101" s="36" t="s">
        <v>63</v>
      </c>
      <c r="U101" s="311">
        <v>0</v>
      </c>
      <c r="V101" s="312">
        <f t="shared" si="5"/>
        <v>0</v>
      </c>
      <c r="W101" s="37" t="str">
        <f>IFERROR(IF(V101=0,"",ROUNDUP(V101/H101,0)*0.00502),"")</f>
        <v/>
      </c>
      <c r="X101" s="57"/>
      <c r="Y101" s="58"/>
      <c r="AC101" s="59"/>
      <c r="AZ101" s="108" t="s">
        <v>1</v>
      </c>
    </row>
    <row r="102" spans="1:52" x14ac:dyDescent="0.2">
      <c r="A102" s="319"/>
      <c r="B102" s="320"/>
      <c r="C102" s="320"/>
      <c r="D102" s="320"/>
      <c r="E102" s="320"/>
      <c r="F102" s="320"/>
      <c r="G102" s="320"/>
      <c r="H102" s="320"/>
      <c r="I102" s="320"/>
      <c r="J102" s="320"/>
      <c r="K102" s="320"/>
      <c r="L102" s="321"/>
      <c r="M102" s="329" t="s">
        <v>64</v>
      </c>
      <c r="N102" s="330"/>
      <c r="O102" s="330"/>
      <c r="P102" s="330"/>
      <c r="Q102" s="330"/>
      <c r="R102" s="330"/>
      <c r="S102" s="331"/>
      <c r="T102" s="38" t="s">
        <v>65</v>
      </c>
      <c r="U102" s="313">
        <f>IFERROR(U91/H91,"0")+IFERROR(U92/H92,"0")+IFERROR(U93/H93,"0")+IFERROR(U94/H94,"0")+IFERROR(U95/H95,"0")+IFERROR(U96/H96,"0")+IFERROR(U97/H97,"0")+IFERROR(U98/H98,"0")+IFERROR(U99/H99,"0")+IFERROR(U100/H100,"0")+IFERROR(U101/H101,"0")</f>
        <v>0</v>
      </c>
      <c r="V102" s="313">
        <f>IFERROR(V91/H91,"0")+IFERROR(V92/H92,"0")+IFERROR(V93/H93,"0")+IFERROR(V94/H94,"0")+IFERROR(V95/H95,"0")+IFERROR(V96/H96,"0")+IFERROR(V97/H97,"0")+IFERROR(V98/H98,"0")+IFERROR(V99/H99,"0")+IFERROR(V100/H100,"0")+IFERROR(V101/H101,"0")</f>
        <v>0</v>
      </c>
      <c r="W102" s="313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>0</v>
      </c>
      <c r="X102" s="314"/>
      <c r="Y102" s="314"/>
    </row>
    <row r="103" spans="1:52" x14ac:dyDescent="0.2">
      <c r="A103" s="320"/>
      <c r="B103" s="320"/>
      <c r="C103" s="320"/>
      <c r="D103" s="320"/>
      <c r="E103" s="320"/>
      <c r="F103" s="320"/>
      <c r="G103" s="320"/>
      <c r="H103" s="320"/>
      <c r="I103" s="320"/>
      <c r="J103" s="320"/>
      <c r="K103" s="320"/>
      <c r="L103" s="321"/>
      <c r="M103" s="329" t="s">
        <v>64</v>
      </c>
      <c r="N103" s="330"/>
      <c r="O103" s="330"/>
      <c r="P103" s="330"/>
      <c r="Q103" s="330"/>
      <c r="R103" s="330"/>
      <c r="S103" s="331"/>
      <c r="T103" s="38" t="s">
        <v>63</v>
      </c>
      <c r="U103" s="313">
        <f>IFERROR(SUM(U91:U101),"0")</f>
        <v>0</v>
      </c>
      <c r="V103" s="313">
        <f>IFERROR(SUM(V91:V101),"0")</f>
        <v>0</v>
      </c>
      <c r="W103" s="38"/>
      <c r="X103" s="314"/>
      <c r="Y103" s="314"/>
    </row>
    <row r="104" spans="1:52" ht="14.25" customHeight="1" x14ac:dyDescent="0.25">
      <c r="A104" s="332" t="s">
        <v>66</v>
      </c>
      <c r="B104" s="320"/>
      <c r="C104" s="320"/>
      <c r="D104" s="320"/>
      <c r="E104" s="320"/>
      <c r="F104" s="320"/>
      <c r="G104" s="320"/>
      <c r="H104" s="320"/>
      <c r="I104" s="320"/>
      <c r="J104" s="320"/>
      <c r="K104" s="320"/>
      <c r="L104" s="320"/>
      <c r="M104" s="320"/>
      <c r="N104" s="320"/>
      <c r="O104" s="320"/>
      <c r="P104" s="320"/>
      <c r="Q104" s="320"/>
      <c r="R104" s="320"/>
      <c r="S104" s="320"/>
      <c r="T104" s="320"/>
      <c r="U104" s="320"/>
      <c r="V104" s="320"/>
      <c r="W104" s="320"/>
      <c r="X104" s="307"/>
      <c r="Y104" s="307"/>
    </row>
    <row r="105" spans="1:52" ht="27" customHeight="1" x14ac:dyDescent="0.25">
      <c r="A105" s="55" t="s">
        <v>185</v>
      </c>
      <c r="B105" s="55" t="s">
        <v>186</v>
      </c>
      <c r="C105" s="32">
        <v>4301051437</v>
      </c>
      <c r="D105" s="325">
        <v>4607091386967</v>
      </c>
      <c r="E105" s="324"/>
      <c r="F105" s="310">
        <v>1.35</v>
      </c>
      <c r="G105" s="33">
        <v>6</v>
      </c>
      <c r="H105" s="310">
        <v>8.1</v>
      </c>
      <c r="I105" s="310">
        <v>8.6639999999999997</v>
      </c>
      <c r="J105" s="33">
        <v>56</v>
      </c>
      <c r="K105" s="34" t="s">
        <v>125</v>
      </c>
      <c r="L105" s="33">
        <v>45</v>
      </c>
      <c r="M105" s="511" t="s">
        <v>187</v>
      </c>
      <c r="N105" s="323"/>
      <c r="O105" s="323"/>
      <c r="P105" s="323"/>
      <c r="Q105" s="324"/>
      <c r="R105" s="35"/>
      <c r="S105" s="35"/>
      <c r="T105" s="36" t="s">
        <v>63</v>
      </c>
      <c r="U105" s="311">
        <v>0</v>
      </c>
      <c r="V105" s="312">
        <f t="shared" ref="V105:V114" si="6">IFERROR(IF(U105="",0,CEILING((U105/$H105),1)*$H105),"")</f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27" customHeight="1" x14ac:dyDescent="0.25">
      <c r="A106" s="55" t="s">
        <v>185</v>
      </c>
      <c r="B106" s="55" t="s">
        <v>188</v>
      </c>
      <c r="C106" s="32">
        <v>4301051543</v>
      </c>
      <c r="D106" s="325">
        <v>4607091386967</v>
      </c>
      <c r="E106" s="324"/>
      <c r="F106" s="310">
        <v>1.4</v>
      </c>
      <c r="G106" s="33">
        <v>6</v>
      </c>
      <c r="H106" s="310">
        <v>8.4</v>
      </c>
      <c r="I106" s="310">
        <v>8.9640000000000004</v>
      </c>
      <c r="J106" s="33">
        <v>56</v>
      </c>
      <c r="K106" s="34" t="s">
        <v>62</v>
      </c>
      <c r="L106" s="33">
        <v>45</v>
      </c>
      <c r="M106" s="375" t="s">
        <v>189</v>
      </c>
      <c r="N106" s="323"/>
      <c r="O106" s="323"/>
      <c r="P106" s="323"/>
      <c r="Q106" s="324"/>
      <c r="R106" s="35"/>
      <c r="S106" s="35"/>
      <c r="T106" s="36" t="s">
        <v>63</v>
      </c>
      <c r="U106" s="311">
        <v>0</v>
      </c>
      <c r="V106" s="312">
        <f t="shared" si="6"/>
        <v>0</v>
      </c>
      <c r="W106" s="37" t="str">
        <f>IFERROR(IF(V106=0,"",ROUNDUP(V106/H106,0)*0.02175),"")</f>
        <v/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190</v>
      </c>
      <c r="B107" s="55" t="s">
        <v>191</v>
      </c>
      <c r="C107" s="32">
        <v>4301051311</v>
      </c>
      <c r="D107" s="325">
        <v>4607091385304</v>
      </c>
      <c r="E107" s="324"/>
      <c r="F107" s="310">
        <v>1.35</v>
      </c>
      <c r="G107" s="33">
        <v>6</v>
      </c>
      <c r="H107" s="310">
        <v>8.1</v>
      </c>
      <c r="I107" s="310">
        <v>8.6639999999999997</v>
      </c>
      <c r="J107" s="33">
        <v>56</v>
      </c>
      <c r="K107" s="34" t="s">
        <v>62</v>
      </c>
      <c r="L107" s="33">
        <v>40</v>
      </c>
      <c r="M107" s="62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7" s="323"/>
      <c r="O107" s="323"/>
      <c r="P107" s="323"/>
      <c r="Q107" s="324"/>
      <c r="R107" s="35"/>
      <c r="S107" s="35"/>
      <c r="T107" s="36" t="s">
        <v>63</v>
      </c>
      <c r="U107" s="311">
        <v>0</v>
      </c>
      <c r="V107" s="312">
        <f t="shared" si="6"/>
        <v>0</v>
      </c>
      <c r="W107" s="37" t="str">
        <f>IFERROR(IF(V107=0,"",ROUNDUP(V107/H107,0)*0.02175),"")</f>
        <v/>
      </c>
      <c r="X107" s="57"/>
      <c r="Y107" s="58"/>
      <c r="AC107" s="59"/>
      <c r="AZ107" s="111" t="s">
        <v>1</v>
      </c>
    </row>
    <row r="108" spans="1:52" ht="16.5" customHeight="1" x14ac:dyDescent="0.25">
      <c r="A108" s="55" t="s">
        <v>192</v>
      </c>
      <c r="B108" s="55" t="s">
        <v>193</v>
      </c>
      <c r="C108" s="32">
        <v>4301051306</v>
      </c>
      <c r="D108" s="325">
        <v>4607091386264</v>
      </c>
      <c r="E108" s="324"/>
      <c r="F108" s="310">
        <v>0.5</v>
      </c>
      <c r="G108" s="33">
        <v>6</v>
      </c>
      <c r="H108" s="310">
        <v>3</v>
      </c>
      <c r="I108" s="310">
        <v>3.278</v>
      </c>
      <c r="J108" s="33">
        <v>156</v>
      </c>
      <c r="K108" s="34" t="s">
        <v>62</v>
      </c>
      <c r="L108" s="33">
        <v>31</v>
      </c>
      <c r="M108" s="55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8" s="323"/>
      <c r="O108" s="323"/>
      <c r="P108" s="323"/>
      <c r="Q108" s="324"/>
      <c r="R108" s="35"/>
      <c r="S108" s="35"/>
      <c r="T108" s="36" t="s">
        <v>63</v>
      </c>
      <c r="U108" s="311">
        <v>0</v>
      </c>
      <c r="V108" s="312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16.5" customHeight="1" x14ac:dyDescent="0.25">
      <c r="A109" s="55" t="s">
        <v>194</v>
      </c>
      <c r="B109" s="55" t="s">
        <v>195</v>
      </c>
      <c r="C109" s="32">
        <v>4301051476</v>
      </c>
      <c r="D109" s="325">
        <v>4680115882584</v>
      </c>
      <c r="E109" s="324"/>
      <c r="F109" s="310">
        <v>0.33</v>
      </c>
      <c r="G109" s="33">
        <v>8</v>
      </c>
      <c r="H109" s="310">
        <v>2.64</v>
      </c>
      <c r="I109" s="310">
        <v>2.9279999999999999</v>
      </c>
      <c r="J109" s="33">
        <v>156</v>
      </c>
      <c r="K109" s="34" t="s">
        <v>82</v>
      </c>
      <c r="L109" s="33">
        <v>60</v>
      </c>
      <c r="M109" s="364" t="s">
        <v>196</v>
      </c>
      <c r="N109" s="323"/>
      <c r="O109" s="323"/>
      <c r="P109" s="323"/>
      <c r="Q109" s="324"/>
      <c r="R109" s="35"/>
      <c r="S109" s="35"/>
      <c r="T109" s="36" t="s">
        <v>63</v>
      </c>
      <c r="U109" s="311">
        <v>0</v>
      </c>
      <c r="V109" s="312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4301051436</v>
      </c>
      <c r="D110" s="325">
        <v>4607091385731</v>
      </c>
      <c r="E110" s="324"/>
      <c r="F110" s="310">
        <v>0.45</v>
      </c>
      <c r="G110" s="33">
        <v>6</v>
      </c>
      <c r="H110" s="310">
        <v>2.7</v>
      </c>
      <c r="I110" s="310">
        <v>2.972</v>
      </c>
      <c r="J110" s="33">
        <v>156</v>
      </c>
      <c r="K110" s="34" t="s">
        <v>125</v>
      </c>
      <c r="L110" s="33">
        <v>45</v>
      </c>
      <c r="M110" s="448" t="s">
        <v>199</v>
      </c>
      <c r="N110" s="323"/>
      <c r="O110" s="323"/>
      <c r="P110" s="323"/>
      <c r="Q110" s="324"/>
      <c r="R110" s="35"/>
      <c r="S110" s="35"/>
      <c r="T110" s="36" t="s">
        <v>63</v>
      </c>
      <c r="U110" s="311">
        <v>0</v>
      </c>
      <c r="V110" s="312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4301051439</v>
      </c>
      <c r="D111" s="325">
        <v>4680115880214</v>
      </c>
      <c r="E111" s="324"/>
      <c r="F111" s="310">
        <v>0.45</v>
      </c>
      <c r="G111" s="33">
        <v>6</v>
      </c>
      <c r="H111" s="310">
        <v>2.7</v>
      </c>
      <c r="I111" s="310">
        <v>2.988</v>
      </c>
      <c r="J111" s="33">
        <v>120</v>
      </c>
      <c r="K111" s="34" t="s">
        <v>125</v>
      </c>
      <c r="L111" s="33">
        <v>45</v>
      </c>
      <c r="M111" s="566" t="s">
        <v>202</v>
      </c>
      <c r="N111" s="323"/>
      <c r="O111" s="323"/>
      <c r="P111" s="323"/>
      <c r="Q111" s="324"/>
      <c r="R111" s="35"/>
      <c r="S111" s="35"/>
      <c r="T111" s="36" t="s">
        <v>63</v>
      </c>
      <c r="U111" s="311">
        <v>0</v>
      </c>
      <c r="V111" s="312">
        <f t="shared" si="6"/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203</v>
      </c>
      <c r="B112" s="55" t="s">
        <v>204</v>
      </c>
      <c r="C112" s="32">
        <v>4301051438</v>
      </c>
      <c r="D112" s="325">
        <v>4680115880894</v>
      </c>
      <c r="E112" s="324"/>
      <c r="F112" s="310">
        <v>0.33</v>
      </c>
      <c r="G112" s="33">
        <v>6</v>
      </c>
      <c r="H112" s="310">
        <v>1.98</v>
      </c>
      <c r="I112" s="310">
        <v>2.258</v>
      </c>
      <c r="J112" s="33">
        <v>156</v>
      </c>
      <c r="K112" s="34" t="s">
        <v>125</v>
      </c>
      <c r="L112" s="33">
        <v>45</v>
      </c>
      <c r="M112" s="411" t="s">
        <v>205</v>
      </c>
      <c r="N112" s="323"/>
      <c r="O112" s="323"/>
      <c r="P112" s="323"/>
      <c r="Q112" s="324"/>
      <c r="R112" s="35"/>
      <c r="S112" s="35"/>
      <c r="T112" s="36" t="s">
        <v>63</v>
      </c>
      <c r="U112" s="311">
        <v>0</v>
      </c>
      <c r="V112" s="312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4301051313</v>
      </c>
      <c r="D113" s="325">
        <v>4607091385427</v>
      </c>
      <c r="E113" s="324"/>
      <c r="F113" s="310">
        <v>0.5</v>
      </c>
      <c r="G113" s="33">
        <v>6</v>
      </c>
      <c r="H113" s="310">
        <v>3</v>
      </c>
      <c r="I113" s="310">
        <v>3.2719999999999998</v>
      </c>
      <c r="J113" s="33">
        <v>156</v>
      </c>
      <c r="K113" s="34" t="s">
        <v>62</v>
      </c>
      <c r="L113" s="33">
        <v>40</v>
      </c>
      <c r="M113" s="5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3" s="323"/>
      <c r="O113" s="323"/>
      <c r="P113" s="323"/>
      <c r="Q113" s="324"/>
      <c r="R113" s="35"/>
      <c r="S113" s="35"/>
      <c r="T113" s="36" t="s">
        <v>63</v>
      </c>
      <c r="U113" s="311">
        <v>0</v>
      </c>
      <c r="V113" s="312">
        <f t="shared" si="6"/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208</v>
      </c>
      <c r="B114" s="55" t="s">
        <v>209</v>
      </c>
      <c r="C114" s="32">
        <v>4301051480</v>
      </c>
      <c r="D114" s="325">
        <v>4680115882645</v>
      </c>
      <c r="E114" s="324"/>
      <c r="F114" s="310">
        <v>0.3</v>
      </c>
      <c r="G114" s="33">
        <v>6</v>
      </c>
      <c r="H114" s="310">
        <v>1.8</v>
      </c>
      <c r="I114" s="310">
        <v>2.66</v>
      </c>
      <c r="J114" s="33">
        <v>156</v>
      </c>
      <c r="K114" s="34" t="s">
        <v>62</v>
      </c>
      <c r="L114" s="33">
        <v>40</v>
      </c>
      <c r="M114" s="416" t="s">
        <v>210</v>
      </c>
      <c r="N114" s="323"/>
      <c r="O114" s="323"/>
      <c r="P114" s="323"/>
      <c r="Q114" s="324"/>
      <c r="R114" s="35"/>
      <c r="S114" s="35"/>
      <c r="T114" s="36" t="s">
        <v>63</v>
      </c>
      <c r="U114" s="311">
        <v>0</v>
      </c>
      <c r="V114" s="312">
        <f t="shared" si="6"/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19"/>
      <c r="B115" s="320"/>
      <c r="C115" s="320"/>
      <c r="D115" s="320"/>
      <c r="E115" s="320"/>
      <c r="F115" s="320"/>
      <c r="G115" s="320"/>
      <c r="H115" s="320"/>
      <c r="I115" s="320"/>
      <c r="J115" s="320"/>
      <c r="K115" s="320"/>
      <c r="L115" s="321"/>
      <c r="M115" s="329" t="s">
        <v>64</v>
      </c>
      <c r="N115" s="330"/>
      <c r="O115" s="330"/>
      <c r="P115" s="330"/>
      <c r="Q115" s="330"/>
      <c r="R115" s="330"/>
      <c r="S115" s="331"/>
      <c r="T115" s="38" t="s">
        <v>65</v>
      </c>
      <c r="U115" s="313">
        <f>IFERROR(U105/H105,"0")+IFERROR(U106/H106,"0")+IFERROR(U107/H107,"0")+IFERROR(U108/H108,"0")+IFERROR(U109/H109,"0")+IFERROR(U110/H110,"0")+IFERROR(U111/H111,"0")+IFERROR(U112/H112,"0")+IFERROR(U113/H113,"0")+IFERROR(U114/H114,"0")</f>
        <v>0</v>
      </c>
      <c r="V115" s="313">
        <f>IFERROR(V105/H105,"0")+IFERROR(V106/H106,"0")+IFERROR(V107/H107,"0")+IFERROR(V108/H108,"0")+IFERROR(V109/H109,"0")+IFERROR(V110/H110,"0")+IFERROR(V111/H111,"0")+IFERROR(V112/H112,"0")+IFERROR(V113/H113,"0")+IFERROR(V114/H114,"0")</f>
        <v>0</v>
      </c>
      <c r="W115" s="313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>0</v>
      </c>
      <c r="X115" s="314"/>
      <c r="Y115" s="314"/>
    </row>
    <row r="116" spans="1:52" x14ac:dyDescent="0.2">
      <c r="A116" s="320"/>
      <c r="B116" s="320"/>
      <c r="C116" s="320"/>
      <c r="D116" s="320"/>
      <c r="E116" s="320"/>
      <c r="F116" s="320"/>
      <c r="G116" s="320"/>
      <c r="H116" s="320"/>
      <c r="I116" s="320"/>
      <c r="J116" s="320"/>
      <c r="K116" s="320"/>
      <c r="L116" s="321"/>
      <c r="M116" s="329" t="s">
        <v>64</v>
      </c>
      <c r="N116" s="330"/>
      <c r="O116" s="330"/>
      <c r="P116" s="330"/>
      <c r="Q116" s="330"/>
      <c r="R116" s="330"/>
      <c r="S116" s="331"/>
      <c r="T116" s="38" t="s">
        <v>63</v>
      </c>
      <c r="U116" s="313">
        <f>IFERROR(SUM(U105:U114),"0")</f>
        <v>0</v>
      </c>
      <c r="V116" s="313">
        <f>IFERROR(SUM(V105:V114),"0")</f>
        <v>0</v>
      </c>
      <c r="W116" s="38"/>
      <c r="X116" s="314"/>
      <c r="Y116" s="314"/>
    </row>
    <row r="117" spans="1:52" ht="14.25" customHeight="1" x14ac:dyDescent="0.25">
      <c r="A117" s="332" t="s">
        <v>211</v>
      </c>
      <c r="B117" s="320"/>
      <c r="C117" s="320"/>
      <c r="D117" s="320"/>
      <c r="E117" s="320"/>
      <c r="F117" s="320"/>
      <c r="G117" s="320"/>
      <c r="H117" s="320"/>
      <c r="I117" s="320"/>
      <c r="J117" s="320"/>
      <c r="K117" s="320"/>
      <c r="L117" s="320"/>
      <c r="M117" s="320"/>
      <c r="N117" s="320"/>
      <c r="O117" s="320"/>
      <c r="P117" s="320"/>
      <c r="Q117" s="320"/>
      <c r="R117" s="320"/>
      <c r="S117" s="320"/>
      <c r="T117" s="320"/>
      <c r="U117" s="320"/>
      <c r="V117" s="320"/>
      <c r="W117" s="320"/>
      <c r="X117" s="307"/>
      <c r="Y117" s="307"/>
    </row>
    <row r="118" spans="1:52" ht="27" customHeight="1" x14ac:dyDescent="0.25">
      <c r="A118" s="55" t="s">
        <v>212</v>
      </c>
      <c r="B118" s="55" t="s">
        <v>213</v>
      </c>
      <c r="C118" s="32">
        <v>4301060296</v>
      </c>
      <c r="D118" s="325">
        <v>4607091383065</v>
      </c>
      <c r="E118" s="324"/>
      <c r="F118" s="310">
        <v>0.83</v>
      </c>
      <c r="G118" s="33">
        <v>4</v>
      </c>
      <c r="H118" s="310">
        <v>3.32</v>
      </c>
      <c r="I118" s="310">
        <v>3.5819999999999999</v>
      </c>
      <c r="J118" s="33">
        <v>120</v>
      </c>
      <c r="K118" s="34" t="s">
        <v>62</v>
      </c>
      <c r="L118" s="33">
        <v>30</v>
      </c>
      <c r="M118" s="56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8" s="323"/>
      <c r="O118" s="323"/>
      <c r="P118" s="323"/>
      <c r="Q118" s="324"/>
      <c r="R118" s="35"/>
      <c r="S118" s="35"/>
      <c r="T118" s="36" t="s">
        <v>63</v>
      </c>
      <c r="U118" s="311">
        <v>0</v>
      </c>
      <c r="V118" s="312">
        <f>IFERROR(IF(U118="",0,CEILING((U118/$H118),1)*$H118),"")</f>
        <v>0</v>
      </c>
      <c r="W118" s="37" t="str">
        <f>IFERROR(IF(V118=0,"",ROUNDUP(V118/H118,0)*0.00937),"")</f>
        <v/>
      </c>
      <c r="X118" s="57"/>
      <c r="Y118" s="58"/>
      <c r="AC118" s="59"/>
      <c r="AZ118" s="119" t="s">
        <v>1</v>
      </c>
    </row>
    <row r="119" spans="1:52" ht="27" customHeight="1" x14ac:dyDescent="0.25">
      <c r="A119" s="55" t="s">
        <v>214</v>
      </c>
      <c r="B119" s="55" t="s">
        <v>215</v>
      </c>
      <c r="C119" s="32">
        <v>4301060350</v>
      </c>
      <c r="D119" s="325">
        <v>4680115881532</v>
      </c>
      <c r="E119" s="324"/>
      <c r="F119" s="310">
        <v>1.35</v>
      </c>
      <c r="G119" s="33">
        <v>6</v>
      </c>
      <c r="H119" s="310">
        <v>8.1</v>
      </c>
      <c r="I119" s="310">
        <v>8.58</v>
      </c>
      <c r="J119" s="33">
        <v>56</v>
      </c>
      <c r="K119" s="34" t="s">
        <v>125</v>
      </c>
      <c r="L119" s="33">
        <v>30</v>
      </c>
      <c r="M119" s="60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9" s="323"/>
      <c r="O119" s="323"/>
      <c r="P119" s="323"/>
      <c r="Q119" s="324"/>
      <c r="R119" s="35"/>
      <c r="S119" s="35"/>
      <c r="T119" s="36" t="s">
        <v>63</v>
      </c>
      <c r="U119" s="311">
        <v>0</v>
      </c>
      <c r="V119" s="312">
        <f>IFERROR(IF(U119="",0,CEILING((U119/$H119),1)*$H119),"")</f>
        <v>0</v>
      </c>
      <c r="W119" s="37" t="str">
        <f>IFERROR(IF(V119=0,"",ROUNDUP(V119/H119,0)*0.02175),"")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4301060356</v>
      </c>
      <c r="D120" s="325">
        <v>4680115882652</v>
      </c>
      <c r="E120" s="324"/>
      <c r="F120" s="310">
        <v>0.33</v>
      </c>
      <c r="G120" s="33">
        <v>6</v>
      </c>
      <c r="H120" s="310">
        <v>1.98</v>
      </c>
      <c r="I120" s="310">
        <v>2.84</v>
      </c>
      <c r="J120" s="33">
        <v>156</v>
      </c>
      <c r="K120" s="34" t="s">
        <v>62</v>
      </c>
      <c r="L120" s="33">
        <v>40</v>
      </c>
      <c r="M120" s="512" t="s">
        <v>218</v>
      </c>
      <c r="N120" s="323"/>
      <c r="O120" s="323"/>
      <c r="P120" s="323"/>
      <c r="Q120" s="324"/>
      <c r="R120" s="35"/>
      <c r="S120" s="35"/>
      <c r="T120" s="36" t="s">
        <v>63</v>
      </c>
      <c r="U120" s="311">
        <v>0</v>
      </c>
      <c r="V120" s="312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ht="16.5" customHeight="1" x14ac:dyDescent="0.25">
      <c r="A121" s="55" t="s">
        <v>219</v>
      </c>
      <c r="B121" s="55" t="s">
        <v>220</v>
      </c>
      <c r="C121" s="32">
        <v>4301060309</v>
      </c>
      <c r="D121" s="325">
        <v>4680115880238</v>
      </c>
      <c r="E121" s="324"/>
      <c r="F121" s="310">
        <v>0.33</v>
      </c>
      <c r="G121" s="33">
        <v>6</v>
      </c>
      <c r="H121" s="310">
        <v>1.98</v>
      </c>
      <c r="I121" s="310">
        <v>2.258</v>
      </c>
      <c r="J121" s="33">
        <v>156</v>
      </c>
      <c r="K121" s="34" t="s">
        <v>62</v>
      </c>
      <c r="L121" s="33">
        <v>40</v>
      </c>
      <c r="M121" s="46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21" s="323"/>
      <c r="O121" s="323"/>
      <c r="P121" s="323"/>
      <c r="Q121" s="324"/>
      <c r="R121" s="35"/>
      <c r="S121" s="35"/>
      <c r="T121" s="36" t="s">
        <v>63</v>
      </c>
      <c r="U121" s="311">
        <v>0</v>
      </c>
      <c r="V121" s="312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2" t="s">
        <v>1</v>
      </c>
    </row>
    <row r="122" spans="1:52" ht="27" customHeight="1" x14ac:dyDescent="0.25">
      <c r="A122" s="55" t="s">
        <v>221</v>
      </c>
      <c r="B122" s="55" t="s">
        <v>222</v>
      </c>
      <c r="C122" s="32">
        <v>4301060351</v>
      </c>
      <c r="D122" s="325">
        <v>4680115881464</v>
      </c>
      <c r="E122" s="324"/>
      <c r="F122" s="310">
        <v>0.4</v>
      </c>
      <c r="G122" s="33">
        <v>6</v>
      </c>
      <c r="H122" s="310">
        <v>2.4</v>
      </c>
      <c r="I122" s="310">
        <v>2.6</v>
      </c>
      <c r="J122" s="33">
        <v>156</v>
      </c>
      <c r="K122" s="34" t="s">
        <v>125</v>
      </c>
      <c r="L122" s="33">
        <v>30</v>
      </c>
      <c r="M122" s="616" t="s">
        <v>223</v>
      </c>
      <c r="N122" s="323"/>
      <c r="O122" s="323"/>
      <c r="P122" s="323"/>
      <c r="Q122" s="324"/>
      <c r="R122" s="35"/>
      <c r="S122" s="35"/>
      <c r="T122" s="36" t="s">
        <v>63</v>
      </c>
      <c r="U122" s="311">
        <v>0</v>
      </c>
      <c r="V122" s="312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3" t="s">
        <v>1</v>
      </c>
    </row>
    <row r="123" spans="1:52" x14ac:dyDescent="0.2">
      <c r="A123" s="319"/>
      <c r="B123" s="320"/>
      <c r="C123" s="320"/>
      <c r="D123" s="320"/>
      <c r="E123" s="320"/>
      <c r="F123" s="320"/>
      <c r="G123" s="320"/>
      <c r="H123" s="320"/>
      <c r="I123" s="320"/>
      <c r="J123" s="320"/>
      <c r="K123" s="320"/>
      <c r="L123" s="321"/>
      <c r="M123" s="329" t="s">
        <v>64</v>
      </c>
      <c r="N123" s="330"/>
      <c r="O123" s="330"/>
      <c r="P123" s="330"/>
      <c r="Q123" s="330"/>
      <c r="R123" s="330"/>
      <c r="S123" s="331"/>
      <c r="T123" s="38" t="s">
        <v>65</v>
      </c>
      <c r="U123" s="313">
        <f>IFERROR(U118/H118,"0")+IFERROR(U119/H119,"0")+IFERROR(U120/H120,"0")+IFERROR(U121/H121,"0")+IFERROR(U122/H122,"0")</f>
        <v>0</v>
      </c>
      <c r="V123" s="313">
        <f>IFERROR(V118/H118,"0")+IFERROR(V119/H119,"0")+IFERROR(V120/H120,"0")+IFERROR(V121/H121,"0")+IFERROR(V122/H122,"0")</f>
        <v>0</v>
      </c>
      <c r="W123" s="313">
        <f>IFERROR(IF(W118="",0,W118),"0")+IFERROR(IF(W119="",0,W119),"0")+IFERROR(IF(W120="",0,W120),"0")+IFERROR(IF(W121="",0,W121),"0")+IFERROR(IF(W122="",0,W122),"0")</f>
        <v>0</v>
      </c>
      <c r="X123" s="314"/>
      <c r="Y123" s="314"/>
    </row>
    <row r="124" spans="1:52" x14ac:dyDescent="0.2">
      <c r="A124" s="320"/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1"/>
      <c r="M124" s="329" t="s">
        <v>64</v>
      </c>
      <c r="N124" s="330"/>
      <c r="O124" s="330"/>
      <c r="P124" s="330"/>
      <c r="Q124" s="330"/>
      <c r="R124" s="330"/>
      <c r="S124" s="331"/>
      <c r="T124" s="38" t="s">
        <v>63</v>
      </c>
      <c r="U124" s="313">
        <f>IFERROR(SUM(U118:U122),"0")</f>
        <v>0</v>
      </c>
      <c r="V124" s="313">
        <f>IFERROR(SUM(V118:V122),"0")</f>
        <v>0</v>
      </c>
      <c r="W124" s="38"/>
      <c r="X124" s="314"/>
      <c r="Y124" s="314"/>
    </row>
    <row r="125" spans="1:52" ht="16.5" customHeight="1" x14ac:dyDescent="0.25">
      <c r="A125" s="380" t="s">
        <v>224</v>
      </c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0"/>
      <c r="N125" s="320"/>
      <c r="O125" s="320"/>
      <c r="P125" s="320"/>
      <c r="Q125" s="320"/>
      <c r="R125" s="320"/>
      <c r="S125" s="320"/>
      <c r="T125" s="320"/>
      <c r="U125" s="320"/>
      <c r="V125" s="320"/>
      <c r="W125" s="320"/>
      <c r="X125" s="306"/>
      <c r="Y125" s="306"/>
    </row>
    <row r="126" spans="1:52" ht="14.25" customHeight="1" x14ac:dyDescent="0.25">
      <c r="A126" s="332" t="s">
        <v>66</v>
      </c>
      <c r="B126" s="320"/>
      <c r="C126" s="320"/>
      <c r="D126" s="320"/>
      <c r="E126" s="320"/>
      <c r="F126" s="320"/>
      <c r="G126" s="320"/>
      <c r="H126" s="320"/>
      <c r="I126" s="320"/>
      <c r="J126" s="320"/>
      <c r="K126" s="320"/>
      <c r="L126" s="320"/>
      <c r="M126" s="320"/>
      <c r="N126" s="320"/>
      <c r="O126" s="320"/>
      <c r="P126" s="320"/>
      <c r="Q126" s="320"/>
      <c r="R126" s="320"/>
      <c r="S126" s="320"/>
      <c r="T126" s="320"/>
      <c r="U126" s="320"/>
      <c r="V126" s="320"/>
      <c r="W126" s="320"/>
      <c r="X126" s="307"/>
      <c r="Y126" s="307"/>
    </row>
    <row r="127" spans="1:52" ht="27" customHeight="1" x14ac:dyDescent="0.25">
      <c r="A127" s="55" t="s">
        <v>225</v>
      </c>
      <c r="B127" s="55" t="s">
        <v>226</v>
      </c>
      <c r="C127" s="32">
        <v>4301051360</v>
      </c>
      <c r="D127" s="325">
        <v>4607091385168</v>
      </c>
      <c r="E127" s="324"/>
      <c r="F127" s="310">
        <v>1.35</v>
      </c>
      <c r="G127" s="33">
        <v>6</v>
      </c>
      <c r="H127" s="310">
        <v>8.1</v>
      </c>
      <c r="I127" s="310">
        <v>8.6579999999999995</v>
      </c>
      <c r="J127" s="33">
        <v>56</v>
      </c>
      <c r="K127" s="34" t="s">
        <v>125</v>
      </c>
      <c r="L127" s="33">
        <v>45</v>
      </c>
      <c r="M127" s="41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7" s="323"/>
      <c r="O127" s="323"/>
      <c r="P127" s="323"/>
      <c r="Q127" s="324"/>
      <c r="R127" s="35"/>
      <c r="S127" s="35"/>
      <c r="T127" s="36" t="s">
        <v>63</v>
      </c>
      <c r="U127" s="311">
        <v>0</v>
      </c>
      <c r="V127" s="312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227</v>
      </c>
      <c r="B128" s="55" t="s">
        <v>228</v>
      </c>
      <c r="C128" s="32">
        <v>4301051362</v>
      </c>
      <c r="D128" s="325">
        <v>4607091383256</v>
      </c>
      <c r="E128" s="324"/>
      <c r="F128" s="310">
        <v>0.33</v>
      </c>
      <c r="G128" s="33">
        <v>6</v>
      </c>
      <c r="H128" s="310">
        <v>1.98</v>
      </c>
      <c r="I128" s="310">
        <v>2.246</v>
      </c>
      <c r="J128" s="33">
        <v>156</v>
      </c>
      <c r="K128" s="34" t="s">
        <v>125</v>
      </c>
      <c r="L128" s="33">
        <v>45</v>
      </c>
      <c r="M128" s="43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8" s="323"/>
      <c r="O128" s="323"/>
      <c r="P128" s="323"/>
      <c r="Q128" s="324"/>
      <c r="R128" s="35"/>
      <c r="S128" s="35"/>
      <c r="T128" s="36" t="s">
        <v>63</v>
      </c>
      <c r="U128" s="311">
        <v>0</v>
      </c>
      <c r="V128" s="312">
        <f>IFERROR(IF(U128="",0,CEILING((U128/$H128),1)*$H128),"")</f>
        <v>0</v>
      </c>
      <c r="W128" s="37" t="str">
        <f>IFERROR(IF(V128=0,"",ROUNDUP(V128/H128,0)*0.00753),"")</f>
        <v/>
      </c>
      <c r="X128" s="57"/>
      <c r="Y128" s="58"/>
      <c r="AC128" s="59"/>
      <c r="AZ128" s="125" t="s">
        <v>1</v>
      </c>
    </row>
    <row r="129" spans="1:52" ht="16.5" customHeight="1" x14ac:dyDescent="0.25">
      <c r="A129" s="55" t="s">
        <v>229</v>
      </c>
      <c r="B129" s="55" t="s">
        <v>230</v>
      </c>
      <c r="C129" s="32">
        <v>4301051358</v>
      </c>
      <c r="D129" s="325">
        <v>4607091385748</v>
      </c>
      <c r="E129" s="324"/>
      <c r="F129" s="310">
        <v>0.45</v>
      </c>
      <c r="G129" s="33">
        <v>6</v>
      </c>
      <c r="H129" s="310">
        <v>2.7</v>
      </c>
      <c r="I129" s="310">
        <v>2.972</v>
      </c>
      <c r="J129" s="33">
        <v>156</v>
      </c>
      <c r="K129" s="34" t="s">
        <v>125</v>
      </c>
      <c r="L129" s="33">
        <v>45</v>
      </c>
      <c r="M129" s="48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9" s="323"/>
      <c r="O129" s="323"/>
      <c r="P129" s="323"/>
      <c r="Q129" s="324"/>
      <c r="R129" s="35"/>
      <c r="S129" s="35"/>
      <c r="T129" s="36" t="s">
        <v>63</v>
      </c>
      <c r="U129" s="311">
        <v>0</v>
      </c>
      <c r="V129" s="312">
        <f>IFERROR(IF(U129="",0,CEILING((U129/$H129),1)*$H129),"")</f>
        <v>0</v>
      </c>
      <c r="W129" s="37" t="str">
        <f>IFERROR(IF(V129=0,"",ROUNDUP(V129/H129,0)*0.00753),"")</f>
        <v/>
      </c>
      <c r="X129" s="57"/>
      <c r="Y129" s="58"/>
      <c r="AC129" s="59"/>
      <c r="AZ129" s="126" t="s">
        <v>1</v>
      </c>
    </row>
    <row r="130" spans="1:52" ht="16.5" customHeight="1" x14ac:dyDescent="0.25">
      <c r="A130" s="55" t="s">
        <v>231</v>
      </c>
      <c r="B130" s="55" t="s">
        <v>232</v>
      </c>
      <c r="C130" s="32">
        <v>4301051364</v>
      </c>
      <c r="D130" s="325">
        <v>4607091384581</v>
      </c>
      <c r="E130" s="324"/>
      <c r="F130" s="310">
        <v>0.67</v>
      </c>
      <c r="G130" s="33">
        <v>4</v>
      </c>
      <c r="H130" s="310">
        <v>2.68</v>
      </c>
      <c r="I130" s="310">
        <v>2.9420000000000002</v>
      </c>
      <c r="J130" s="33">
        <v>120</v>
      </c>
      <c r="K130" s="34" t="s">
        <v>125</v>
      </c>
      <c r="L130" s="33">
        <v>45</v>
      </c>
      <c r="M130" s="596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30" s="323"/>
      <c r="O130" s="323"/>
      <c r="P130" s="323"/>
      <c r="Q130" s="324"/>
      <c r="R130" s="35"/>
      <c r="S130" s="35"/>
      <c r="T130" s="36" t="s">
        <v>63</v>
      </c>
      <c r="U130" s="311">
        <v>0</v>
      </c>
      <c r="V130" s="312">
        <f>IFERROR(IF(U130="",0,CEILING((U130/$H130),1)*$H130),"")</f>
        <v>0</v>
      </c>
      <c r="W130" s="37" t="str">
        <f>IFERROR(IF(V130=0,"",ROUNDUP(V130/H130,0)*0.00937),"")</f>
        <v/>
      </c>
      <c r="X130" s="57"/>
      <c r="Y130" s="58"/>
      <c r="AC130" s="59"/>
      <c r="AZ130" s="127" t="s">
        <v>1</v>
      </c>
    </row>
    <row r="131" spans="1:52" x14ac:dyDescent="0.2">
      <c r="A131" s="319"/>
      <c r="B131" s="320"/>
      <c r="C131" s="320"/>
      <c r="D131" s="320"/>
      <c r="E131" s="320"/>
      <c r="F131" s="320"/>
      <c r="G131" s="320"/>
      <c r="H131" s="320"/>
      <c r="I131" s="320"/>
      <c r="J131" s="320"/>
      <c r="K131" s="320"/>
      <c r="L131" s="321"/>
      <c r="M131" s="329" t="s">
        <v>64</v>
      </c>
      <c r="N131" s="330"/>
      <c r="O131" s="330"/>
      <c r="P131" s="330"/>
      <c r="Q131" s="330"/>
      <c r="R131" s="330"/>
      <c r="S131" s="331"/>
      <c r="T131" s="38" t="s">
        <v>65</v>
      </c>
      <c r="U131" s="313">
        <f>IFERROR(U127/H127,"0")+IFERROR(U128/H128,"0")+IFERROR(U129/H129,"0")+IFERROR(U130/H130,"0")</f>
        <v>0</v>
      </c>
      <c r="V131" s="313">
        <f>IFERROR(V127/H127,"0")+IFERROR(V128/H128,"0")+IFERROR(V129/H129,"0")+IFERROR(V130/H130,"0")</f>
        <v>0</v>
      </c>
      <c r="W131" s="313">
        <f>IFERROR(IF(W127="",0,W127),"0")+IFERROR(IF(W128="",0,W128),"0")+IFERROR(IF(W129="",0,W129),"0")+IFERROR(IF(W130="",0,W130),"0")</f>
        <v>0</v>
      </c>
      <c r="X131" s="314"/>
      <c r="Y131" s="314"/>
    </row>
    <row r="132" spans="1:52" x14ac:dyDescent="0.2">
      <c r="A132" s="320"/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1"/>
      <c r="M132" s="329" t="s">
        <v>64</v>
      </c>
      <c r="N132" s="330"/>
      <c r="O132" s="330"/>
      <c r="P132" s="330"/>
      <c r="Q132" s="330"/>
      <c r="R132" s="330"/>
      <c r="S132" s="331"/>
      <c r="T132" s="38" t="s">
        <v>63</v>
      </c>
      <c r="U132" s="313">
        <f>IFERROR(SUM(U127:U130),"0")</f>
        <v>0</v>
      </c>
      <c r="V132" s="313">
        <f>IFERROR(SUM(V127:V130),"0")</f>
        <v>0</v>
      </c>
      <c r="W132" s="38"/>
      <c r="X132" s="314"/>
      <c r="Y132" s="314"/>
    </row>
    <row r="133" spans="1:52" ht="27.75" customHeight="1" x14ac:dyDescent="0.2">
      <c r="A133" s="370" t="s">
        <v>233</v>
      </c>
      <c r="B133" s="371"/>
      <c r="C133" s="371"/>
      <c r="D133" s="371"/>
      <c r="E133" s="371"/>
      <c r="F133" s="371"/>
      <c r="G133" s="371"/>
      <c r="H133" s="371"/>
      <c r="I133" s="371"/>
      <c r="J133" s="371"/>
      <c r="K133" s="371"/>
      <c r="L133" s="371"/>
      <c r="M133" s="371"/>
      <c r="N133" s="371"/>
      <c r="O133" s="371"/>
      <c r="P133" s="371"/>
      <c r="Q133" s="371"/>
      <c r="R133" s="371"/>
      <c r="S133" s="371"/>
      <c r="T133" s="371"/>
      <c r="U133" s="371"/>
      <c r="V133" s="371"/>
      <c r="W133" s="371"/>
      <c r="X133" s="49"/>
      <c r="Y133" s="49"/>
    </row>
    <row r="134" spans="1:52" ht="16.5" customHeight="1" x14ac:dyDescent="0.25">
      <c r="A134" s="380" t="s">
        <v>234</v>
      </c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20"/>
      <c r="M134" s="320"/>
      <c r="N134" s="320"/>
      <c r="O134" s="320"/>
      <c r="P134" s="320"/>
      <c r="Q134" s="320"/>
      <c r="R134" s="320"/>
      <c r="S134" s="320"/>
      <c r="T134" s="320"/>
      <c r="U134" s="320"/>
      <c r="V134" s="320"/>
      <c r="W134" s="320"/>
      <c r="X134" s="306"/>
      <c r="Y134" s="306"/>
    </row>
    <row r="135" spans="1:52" ht="14.25" customHeight="1" x14ac:dyDescent="0.25">
      <c r="A135" s="332" t="s">
        <v>100</v>
      </c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20"/>
      <c r="M135" s="320"/>
      <c r="N135" s="320"/>
      <c r="O135" s="320"/>
      <c r="P135" s="320"/>
      <c r="Q135" s="320"/>
      <c r="R135" s="320"/>
      <c r="S135" s="320"/>
      <c r="T135" s="320"/>
      <c r="U135" s="320"/>
      <c r="V135" s="320"/>
      <c r="W135" s="320"/>
      <c r="X135" s="307"/>
      <c r="Y135" s="307"/>
    </row>
    <row r="136" spans="1:52" ht="27" customHeight="1" x14ac:dyDescent="0.25">
      <c r="A136" s="55" t="s">
        <v>235</v>
      </c>
      <c r="B136" s="55" t="s">
        <v>236</v>
      </c>
      <c r="C136" s="32">
        <v>4301011223</v>
      </c>
      <c r="D136" s="325">
        <v>4607091383423</v>
      </c>
      <c r="E136" s="324"/>
      <c r="F136" s="310">
        <v>1.35</v>
      </c>
      <c r="G136" s="33">
        <v>8</v>
      </c>
      <c r="H136" s="310">
        <v>10.8</v>
      </c>
      <c r="I136" s="310">
        <v>11.375999999999999</v>
      </c>
      <c r="J136" s="33">
        <v>56</v>
      </c>
      <c r="K136" s="34" t="s">
        <v>125</v>
      </c>
      <c r="L136" s="33">
        <v>35</v>
      </c>
      <c r="M136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6" s="323"/>
      <c r="O136" s="323"/>
      <c r="P136" s="323"/>
      <c r="Q136" s="324"/>
      <c r="R136" s="35"/>
      <c r="S136" s="35"/>
      <c r="T136" s="36" t="s">
        <v>63</v>
      </c>
      <c r="U136" s="311">
        <v>0</v>
      </c>
      <c r="V136" s="312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ht="27" customHeight="1" x14ac:dyDescent="0.25">
      <c r="A137" s="55" t="s">
        <v>237</v>
      </c>
      <c r="B137" s="55" t="s">
        <v>238</v>
      </c>
      <c r="C137" s="32">
        <v>4301011338</v>
      </c>
      <c r="D137" s="325">
        <v>4607091381405</v>
      </c>
      <c r="E137" s="324"/>
      <c r="F137" s="310">
        <v>1.35</v>
      </c>
      <c r="G137" s="33">
        <v>8</v>
      </c>
      <c r="H137" s="310">
        <v>10.8</v>
      </c>
      <c r="I137" s="310">
        <v>11.375999999999999</v>
      </c>
      <c r="J137" s="33">
        <v>56</v>
      </c>
      <c r="K137" s="34" t="s">
        <v>62</v>
      </c>
      <c r="L137" s="33">
        <v>35</v>
      </c>
      <c r="M137" s="49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7" s="323"/>
      <c r="O137" s="323"/>
      <c r="P137" s="323"/>
      <c r="Q137" s="324"/>
      <c r="R137" s="35"/>
      <c r="S137" s="35"/>
      <c r="T137" s="36" t="s">
        <v>63</v>
      </c>
      <c r="U137" s="311">
        <v>0</v>
      </c>
      <c r="V137" s="312">
        <f>IFERROR(IF(U137="",0,CEILING((U137/$H137),1)*$H137),"")</f>
        <v>0</v>
      </c>
      <c r="W137" s="37" t="str">
        <f>IFERROR(IF(V137=0,"",ROUNDUP(V137/H137,0)*0.02175),"")</f>
        <v/>
      </c>
      <c r="X137" s="57"/>
      <c r="Y137" s="58"/>
      <c r="AC137" s="59"/>
      <c r="AZ137" s="129" t="s">
        <v>1</v>
      </c>
    </row>
    <row r="138" spans="1:52" ht="27" customHeight="1" x14ac:dyDescent="0.25">
      <c r="A138" s="55" t="s">
        <v>239</v>
      </c>
      <c r="B138" s="55" t="s">
        <v>240</v>
      </c>
      <c r="C138" s="32">
        <v>4301011333</v>
      </c>
      <c r="D138" s="325">
        <v>4607091386516</v>
      </c>
      <c r="E138" s="324"/>
      <c r="F138" s="310">
        <v>1.4</v>
      </c>
      <c r="G138" s="33">
        <v>8</v>
      </c>
      <c r="H138" s="310">
        <v>11.2</v>
      </c>
      <c r="I138" s="310">
        <v>11.776</v>
      </c>
      <c r="J138" s="33">
        <v>56</v>
      </c>
      <c r="K138" s="34" t="s">
        <v>62</v>
      </c>
      <c r="L138" s="33">
        <v>30</v>
      </c>
      <c r="M138" s="62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8" s="323"/>
      <c r="O138" s="323"/>
      <c r="P138" s="323"/>
      <c r="Q138" s="324"/>
      <c r="R138" s="35"/>
      <c r="S138" s="35"/>
      <c r="T138" s="36" t="s">
        <v>63</v>
      </c>
      <c r="U138" s="311">
        <v>0</v>
      </c>
      <c r="V138" s="312">
        <f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59"/>
      <c r="AZ138" s="130" t="s">
        <v>1</v>
      </c>
    </row>
    <row r="139" spans="1:52" x14ac:dyDescent="0.2">
      <c r="A139" s="319"/>
      <c r="B139" s="320"/>
      <c r="C139" s="320"/>
      <c r="D139" s="320"/>
      <c r="E139" s="320"/>
      <c r="F139" s="320"/>
      <c r="G139" s="320"/>
      <c r="H139" s="320"/>
      <c r="I139" s="320"/>
      <c r="J139" s="320"/>
      <c r="K139" s="320"/>
      <c r="L139" s="321"/>
      <c r="M139" s="329" t="s">
        <v>64</v>
      </c>
      <c r="N139" s="330"/>
      <c r="O139" s="330"/>
      <c r="P139" s="330"/>
      <c r="Q139" s="330"/>
      <c r="R139" s="330"/>
      <c r="S139" s="331"/>
      <c r="T139" s="38" t="s">
        <v>65</v>
      </c>
      <c r="U139" s="313">
        <f>IFERROR(U136/H136,"0")+IFERROR(U137/H137,"0")+IFERROR(U138/H138,"0")</f>
        <v>0</v>
      </c>
      <c r="V139" s="313">
        <f>IFERROR(V136/H136,"0")+IFERROR(V137/H137,"0")+IFERROR(V138/H138,"0")</f>
        <v>0</v>
      </c>
      <c r="W139" s="313">
        <f>IFERROR(IF(W136="",0,W136),"0")+IFERROR(IF(W137="",0,W137),"0")+IFERROR(IF(W138="",0,W138),"0")</f>
        <v>0</v>
      </c>
      <c r="X139" s="314"/>
      <c r="Y139" s="314"/>
    </row>
    <row r="140" spans="1:52" x14ac:dyDescent="0.2">
      <c r="A140" s="320"/>
      <c r="B140" s="320"/>
      <c r="C140" s="320"/>
      <c r="D140" s="320"/>
      <c r="E140" s="320"/>
      <c r="F140" s="320"/>
      <c r="G140" s="320"/>
      <c r="H140" s="320"/>
      <c r="I140" s="320"/>
      <c r="J140" s="320"/>
      <c r="K140" s="320"/>
      <c r="L140" s="321"/>
      <c r="M140" s="329" t="s">
        <v>64</v>
      </c>
      <c r="N140" s="330"/>
      <c r="O140" s="330"/>
      <c r="P140" s="330"/>
      <c r="Q140" s="330"/>
      <c r="R140" s="330"/>
      <c r="S140" s="331"/>
      <c r="T140" s="38" t="s">
        <v>63</v>
      </c>
      <c r="U140" s="313">
        <f>IFERROR(SUM(U136:U138),"0")</f>
        <v>0</v>
      </c>
      <c r="V140" s="313">
        <f>IFERROR(SUM(V136:V138),"0")</f>
        <v>0</v>
      </c>
      <c r="W140" s="38"/>
      <c r="X140" s="314"/>
      <c r="Y140" s="314"/>
    </row>
    <row r="141" spans="1:52" ht="16.5" customHeight="1" x14ac:dyDescent="0.25">
      <c r="A141" s="380" t="s">
        <v>241</v>
      </c>
      <c r="B141" s="320"/>
      <c r="C141" s="320"/>
      <c r="D141" s="320"/>
      <c r="E141" s="320"/>
      <c r="F141" s="320"/>
      <c r="G141" s="320"/>
      <c r="H141" s="320"/>
      <c r="I141" s="320"/>
      <c r="J141" s="320"/>
      <c r="K141" s="320"/>
      <c r="L141" s="320"/>
      <c r="M141" s="320"/>
      <c r="N141" s="320"/>
      <c r="O141" s="320"/>
      <c r="P141" s="320"/>
      <c r="Q141" s="320"/>
      <c r="R141" s="320"/>
      <c r="S141" s="320"/>
      <c r="T141" s="320"/>
      <c r="U141" s="320"/>
      <c r="V141" s="320"/>
      <c r="W141" s="320"/>
      <c r="X141" s="306"/>
      <c r="Y141" s="306"/>
    </row>
    <row r="142" spans="1:52" ht="14.25" customHeight="1" x14ac:dyDescent="0.25">
      <c r="A142" s="332" t="s">
        <v>59</v>
      </c>
      <c r="B142" s="320"/>
      <c r="C142" s="320"/>
      <c r="D142" s="320"/>
      <c r="E142" s="320"/>
      <c r="F142" s="320"/>
      <c r="G142" s="320"/>
      <c r="H142" s="320"/>
      <c r="I142" s="320"/>
      <c r="J142" s="320"/>
      <c r="K142" s="320"/>
      <c r="L142" s="320"/>
      <c r="M142" s="320"/>
      <c r="N142" s="320"/>
      <c r="O142" s="320"/>
      <c r="P142" s="320"/>
      <c r="Q142" s="320"/>
      <c r="R142" s="320"/>
      <c r="S142" s="320"/>
      <c r="T142" s="320"/>
      <c r="U142" s="320"/>
      <c r="V142" s="320"/>
      <c r="W142" s="320"/>
      <c r="X142" s="307"/>
      <c r="Y142" s="307"/>
    </row>
    <row r="143" spans="1:52" ht="27" customHeight="1" x14ac:dyDescent="0.25">
      <c r="A143" s="55" t="s">
        <v>242</v>
      </c>
      <c r="B143" s="55" t="s">
        <v>243</v>
      </c>
      <c r="C143" s="32">
        <v>4301031191</v>
      </c>
      <c r="D143" s="325">
        <v>4680115880993</v>
      </c>
      <c r="E143" s="324"/>
      <c r="F143" s="310">
        <v>0.7</v>
      </c>
      <c r="G143" s="33">
        <v>6</v>
      </c>
      <c r="H143" s="310">
        <v>4.2</v>
      </c>
      <c r="I143" s="310">
        <v>4.46</v>
      </c>
      <c r="J143" s="33">
        <v>156</v>
      </c>
      <c r="K143" s="34" t="s">
        <v>62</v>
      </c>
      <c r="L143" s="33">
        <v>40</v>
      </c>
      <c r="M143" s="3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3" s="323"/>
      <c r="O143" s="323"/>
      <c r="P143" s="323"/>
      <c r="Q143" s="324"/>
      <c r="R143" s="35"/>
      <c r="S143" s="35"/>
      <c r="T143" s="36" t="s">
        <v>63</v>
      </c>
      <c r="U143" s="311">
        <v>0</v>
      </c>
      <c r="V143" s="312">
        <f t="shared" ref="V143:V150" si="7">IFERROR(IF(U143="",0,CEILING((U143/$H143),1)*$H143),"")</f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244</v>
      </c>
      <c r="B144" s="55" t="s">
        <v>245</v>
      </c>
      <c r="C144" s="32">
        <v>4301031204</v>
      </c>
      <c r="D144" s="325">
        <v>4680115881761</v>
      </c>
      <c r="E144" s="324"/>
      <c r="F144" s="310">
        <v>0.7</v>
      </c>
      <c r="G144" s="33">
        <v>6</v>
      </c>
      <c r="H144" s="310">
        <v>4.2</v>
      </c>
      <c r="I144" s="310">
        <v>4.46</v>
      </c>
      <c r="J144" s="33">
        <v>156</v>
      </c>
      <c r="K144" s="34" t="s">
        <v>62</v>
      </c>
      <c r="L144" s="33">
        <v>40</v>
      </c>
      <c r="M144" s="58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4" s="323"/>
      <c r="O144" s="323"/>
      <c r="P144" s="323"/>
      <c r="Q144" s="324"/>
      <c r="R144" s="35"/>
      <c r="S144" s="35"/>
      <c r="T144" s="36" t="s">
        <v>63</v>
      </c>
      <c r="U144" s="311">
        <v>0</v>
      </c>
      <c r="V144" s="312">
        <f t="shared" si="7"/>
        <v>0</v>
      </c>
      <c r="W144" s="37" t="str">
        <f>IFERROR(IF(V144=0,"",ROUNDUP(V144/H144,0)*0.00753),"")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246</v>
      </c>
      <c r="B145" s="55" t="s">
        <v>247</v>
      </c>
      <c r="C145" s="32">
        <v>4301031201</v>
      </c>
      <c r="D145" s="325">
        <v>4680115881563</v>
      </c>
      <c r="E145" s="324"/>
      <c r="F145" s="310">
        <v>0.7</v>
      </c>
      <c r="G145" s="33">
        <v>6</v>
      </c>
      <c r="H145" s="310">
        <v>4.2</v>
      </c>
      <c r="I145" s="310">
        <v>4.4000000000000004</v>
      </c>
      <c r="J145" s="33">
        <v>156</v>
      </c>
      <c r="K145" s="34" t="s">
        <v>62</v>
      </c>
      <c r="L145" s="33">
        <v>40</v>
      </c>
      <c r="M145" s="5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5" s="323"/>
      <c r="O145" s="323"/>
      <c r="P145" s="323"/>
      <c r="Q145" s="324"/>
      <c r="R145" s="35"/>
      <c r="S145" s="35"/>
      <c r="T145" s="36" t="s">
        <v>63</v>
      </c>
      <c r="U145" s="311">
        <v>0</v>
      </c>
      <c r="V145" s="312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248</v>
      </c>
      <c r="B146" s="55" t="s">
        <v>249</v>
      </c>
      <c r="C146" s="32">
        <v>4301031199</v>
      </c>
      <c r="D146" s="325">
        <v>4680115880986</v>
      </c>
      <c r="E146" s="324"/>
      <c r="F146" s="310">
        <v>0.35</v>
      </c>
      <c r="G146" s="33">
        <v>6</v>
      </c>
      <c r="H146" s="310">
        <v>2.1</v>
      </c>
      <c r="I146" s="310">
        <v>2.23</v>
      </c>
      <c r="J146" s="33">
        <v>234</v>
      </c>
      <c r="K146" s="34" t="s">
        <v>62</v>
      </c>
      <c r="L146" s="33">
        <v>40</v>
      </c>
      <c r="M146" s="4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6" s="323"/>
      <c r="O146" s="323"/>
      <c r="P146" s="323"/>
      <c r="Q146" s="324"/>
      <c r="R146" s="35"/>
      <c r="S146" s="35"/>
      <c r="T146" s="36" t="s">
        <v>63</v>
      </c>
      <c r="U146" s="311">
        <v>0</v>
      </c>
      <c r="V146" s="312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250</v>
      </c>
      <c r="B147" s="55" t="s">
        <v>251</v>
      </c>
      <c r="C147" s="32">
        <v>4301031190</v>
      </c>
      <c r="D147" s="325">
        <v>4680115880207</v>
      </c>
      <c r="E147" s="324"/>
      <c r="F147" s="310">
        <v>0.4</v>
      </c>
      <c r="G147" s="33">
        <v>6</v>
      </c>
      <c r="H147" s="310">
        <v>2.4</v>
      </c>
      <c r="I147" s="310">
        <v>2.63</v>
      </c>
      <c r="J147" s="33">
        <v>156</v>
      </c>
      <c r="K147" s="34" t="s">
        <v>62</v>
      </c>
      <c r="L147" s="33">
        <v>40</v>
      </c>
      <c r="M147" s="51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7" s="323"/>
      <c r="O147" s="323"/>
      <c r="P147" s="323"/>
      <c r="Q147" s="324"/>
      <c r="R147" s="35"/>
      <c r="S147" s="35"/>
      <c r="T147" s="36" t="s">
        <v>63</v>
      </c>
      <c r="U147" s="311">
        <v>0</v>
      </c>
      <c r="V147" s="312">
        <f t="shared" si="7"/>
        <v>0</v>
      </c>
      <c r="W147" s="37" t="str">
        <f>IFERROR(IF(V147=0,"",ROUNDUP(V147/H147,0)*0.00753),"")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252</v>
      </c>
      <c r="B148" s="55" t="s">
        <v>253</v>
      </c>
      <c r="C148" s="32">
        <v>4301031205</v>
      </c>
      <c r="D148" s="325">
        <v>4680115881785</v>
      </c>
      <c r="E148" s="324"/>
      <c r="F148" s="310">
        <v>0.35</v>
      </c>
      <c r="G148" s="33">
        <v>6</v>
      </c>
      <c r="H148" s="310">
        <v>2.1</v>
      </c>
      <c r="I148" s="310">
        <v>2.23</v>
      </c>
      <c r="J148" s="33">
        <v>234</v>
      </c>
      <c r="K148" s="34" t="s">
        <v>62</v>
      </c>
      <c r="L148" s="33">
        <v>40</v>
      </c>
      <c r="M148" s="5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8" s="323"/>
      <c r="O148" s="323"/>
      <c r="P148" s="323"/>
      <c r="Q148" s="324"/>
      <c r="R148" s="35"/>
      <c r="S148" s="35"/>
      <c r="T148" s="36" t="s">
        <v>63</v>
      </c>
      <c r="U148" s="311">
        <v>0</v>
      </c>
      <c r="V148" s="312">
        <f t="shared" si="7"/>
        <v>0</v>
      </c>
      <c r="W148" s="37" t="str">
        <f>IFERROR(IF(V148=0,"",ROUNDUP(V148/H148,0)*0.00502),"")</f>
        <v/>
      </c>
      <c r="X148" s="57"/>
      <c r="Y148" s="58"/>
      <c r="AC148" s="59"/>
      <c r="AZ148" s="136" t="s">
        <v>1</v>
      </c>
    </row>
    <row r="149" spans="1:52" ht="27" customHeight="1" x14ac:dyDescent="0.25">
      <c r="A149" s="55" t="s">
        <v>254</v>
      </c>
      <c r="B149" s="55" t="s">
        <v>255</v>
      </c>
      <c r="C149" s="32">
        <v>4301031202</v>
      </c>
      <c r="D149" s="325">
        <v>4680115881679</v>
      </c>
      <c r="E149" s="324"/>
      <c r="F149" s="310">
        <v>0.35</v>
      </c>
      <c r="G149" s="33">
        <v>6</v>
      </c>
      <c r="H149" s="310">
        <v>2.1</v>
      </c>
      <c r="I149" s="310">
        <v>2.2000000000000002</v>
      </c>
      <c r="J149" s="33">
        <v>234</v>
      </c>
      <c r="K149" s="34" t="s">
        <v>62</v>
      </c>
      <c r="L149" s="33">
        <v>40</v>
      </c>
      <c r="M149" s="4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9" s="323"/>
      <c r="O149" s="323"/>
      <c r="P149" s="323"/>
      <c r="Q149" s="324"/>
      <c r="R149" s="35"/>
      <c r="S149" s="35"/>
      <c r="T149" s="36" t="s">
        <v>63</v>
      </c>
      <c r="U149" s="311">
        <v>0</v>
      </c>
      <c r="V149" s="312">
        <f t="shared" si="7"/>
        <v>0</v>
      </c>
      <c r="W149" s="37" t="str">
        <f>IFERROR(IF(V149=0,"",ROUNDUP(V149/H149,0)*0.00502),"")</f>
        <v/>
      </c>
      <c r="X149" s="57"/>
      <c r="Y149" s="58"/>
      <c r="AC149" s="59"/>
      <c r="AZ149" s="137" t="s">
        <v>1</v>
      </c>
    </row>
    <row r="150" spans="1:52" ht="27" customHeight="1" x14ac:dyDescent="0.25">
      <c r="A150" s="55" t="s">
        <v>256</v>
      </c>
      <c r="B150" s="55" t="s">
        <v>257</v>
      </c>
      <c r="C150" s="32">
        <v>4301031158</v>
      </c>
      <c r="D150" s="325">
        <v>4680115880191</v>
      </c>
      <c r="E150" s="324"/>
      <c r="F150" s="310">
        <v>0.4</v>
      </c>
      <c r="G150" s="33">
        <v>6</v>
      </c>
      <c r="H150" s="310">
        <v>2.4</v>
      </c>
      <c r="I150" s="310">
        <v>2.6</v>
      </c>
      <c r="J150" s="33">
        <v>156</v>
      </c>
      <c r="K150" s="34" t="s">
        <v>62</v>
      </c>
      <c r="L150" s="33">
        <v>40</v>
      </c>
      <c r="M150" s="4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50" s="323"/>
      <c r="O150" s="323"/>
      <c r="P150" s="323"/>
      <c r="Q150" s="324"/>
      <c r="R150" s="35"/>
      <c r="S150" s="35"/>
      <c r="T150" s="36" t="s">
        <v>63</v>
      </c>
      <c r="U150" s="311">
        <v>0</v>
      </c>
      <c r="V150" s="312">
        <f t="shared" si="7"/>
        <v>0</v>
      </c>
      <c r="W150" s="37" t="str">
        <f>IFERROR(IF(V150=0,"",ROUNDUP(V150/H150,0)*0.00753),"")</f>
        <v/>
      </c>
      <c r="X150" s="57"/>
      <c r="Y150" s="58"/>
      <c r="AC150" s="59"/>
      <c r="AZ150" s="138" t="s">
        <v>1</v>
      </c>
    </row>
    <row r="151" spans="1:52" x14ac:dyDescent="0.2">
      <c r="A151" s="319"/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1"/>
      <c r="M151" s="329" t="s">
        <v>64</v>
      </c>
      <c r="N151" s="330"/>
      <c r="O151" s="330"/>
      <c r="P151" s="330"/>
      <c r="Q151" s="330"/>
      <c r="R151" s="330"/>
      <c r="S151" s="331"/>
      <c r="T151" s="38" t="s">
        <v>65</v>
      </c>
      <c r="U151" s="313">
        <f>IFERROR(U143/H143,"0")+IFERROR(U144/H144,"0")+IFERROR(U145/H145,"0")+IFERROR(U146/H146,"0")+IFERROR(U147/H147,"0")+IFERROR(U148/H148,"0")+IFERROR(U149/H149,"0")+IFERROR(U150/H150,"0")</f>
        <v>0</v>
      </c>
      <c r="V151" s="313">
        <f>IFERROR(V143/H143,"0")+IFERROR(V144/H144,"0")+IFERROR(V145/H145,"0")+IFERROR(V146/H146,"0")+IFERROR(V147/H147,"0")+IFERROR(V148/H148,"0")+IFERROR(V149/H149,"0")+IFERROR(V150/H150,"0")</f>
        <v>0</v>
      </c>
      <c r="W151" s="313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>0</v>
      </c>
      <c r="X151" s="314"/>
      <c r="Y151" s="314"/>
    </row>
    <row r="152" spans="1:52" x14ac:dyDescent="0.2">
      <c r="A152" s="320"/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1"/>
      <c r="M152" s="329" t="s">
        <v>64</v>
      </c>
      <c r="N152" s="330"/>
      <c r="O152" s="330"/>
      <c r="P152" s="330"/>
      <c r="Q152" s="330"/>
      <c r="R152" s="330"/>
      <c r="S152" s="331"/>
      <c r="T152" s="38" t="s">
        <v>63</v>
      </c>
      <c r="U152" s="313">
        <f>IFERROR(SUM(U143:U150),"0")</f>
        <v>0</v>
      </c>
      <c r="V152" s="313">
        <f>IFERROR(SUM(V143:V150),"0")</f>
        <v>0</v>
      </c>
      <c r="W152" s="38"/>
      <c r="X152" s="314"/>
      <c r="Y152" s="314"/>
    </row>
    <row r="153" spans="1:52" ht="16.5" customHeight="1" x14ac:dyDescent="0.25">
      <c r="A153" s="380" t="s">
        <v>258</v>
      </c>
      <c r="B153" s="320"/>
      <c r="C153" s="320"/>
      <c r="D153" s="320"/>
      <c r="E153" s="320"/>
      <c r="F153" s="320"/>
      <c r="G153" s="320"/>
      <c r="H153" s="320"/>
      <c r="I153" s="320"/>
      <c r="J153" s="320"/>
      <c r="K153" s="320"/>
      <c r="L153" s="320"/>
      <c r="M153" s="320"/>
      <c r="N153" s="320"/>
      <c r="O153" s="320"/>
      <c r="P153" s="320"/>
      <c r="Q153" s="320"/>
      <c r="R153" s="320"/>
      <c r="S153" s="320"/>
      <c r="T153" s="320"/>
      <c r="U153" s="320"/>
      <c r="V153" s="320"/>
      <c r="W153" s="320"/>
      <c r="X153" s="306"/>
      <c r="Y153" s="306"/>
    </row>
    <row r="154" spans="1:52" ht="14.25" customHeight="1" x14ac:dyDescent="0.25">
      <c r="A154" s="332" t="s">
        <v>100</v>
      </c>
      <c r="B154" s="320"/>
      <c r="C154" s="320"/>
      <c r="D154" s="320"/>
      <c r="E154" s="320"/>
      <c r="F154" s="320"/>
      <c r="G154" s="320"/>
      <c r="H154" s="320"/>
      <c r="I154" s="320"/>
      <c r="J154" s="320"/>
      <c r="K154" s="320"/>
      <c r="L154" s="320"/>
      <c r="M154" s="320"/>
      <c r="N154" s="320"/>
      <c r="O154" s="320"/>
      <c r="P154" s="320"/>
      <c r="Q154" s="320"/>
      <c r="R154" s="320"/>
      <c r="S154" s="320"/>
      <c r="T154" s="320"/>
      <c r="U154" s="320"/>
      <c r="V154" s="320"/>
      <c r="W154" s="320"/>
      <c r="X154" s="307"/>
      <c r="Y154" s="307"/>
    </row>
    <row r="155" spans="1:52" ht="16.5" customHeight="1" x14ac:dyDescent="0.25">
      <c r="A155" s="55" t="s">
        <v>259</v>
      </c>
      <c r="B155" s="55" t="s">
        <v>260</v>
      </c>
      <c r="C155" s="32">
        <v>4301011450</v>
      </c>
      <c r="D155" s="325">
        <v>4680115881402</v>
      </c>
      <c r="E155" s="324"/>
      <c r="F155" s="310">
        <v>1.35</v>
      </c>
      <c r="G155" s="33">
        <v>8</v>
      </c>
      <c r="H155" s="310">
        <v>10.8</v>
      </c>
      <c r="I155" s="310">
        <v>11.28</v>
      </c>
      <c r="J155" s="33">
        <v>56</v>
      </c>
      <c r="K155" s="34" t="s">
        <v>96</v>
      </c>
      <c r="L155" s="33">
        <v>55</v>
      </c>
      <c r="M155" s="35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5" s="323"/>
      <c r="O155" s="323"/>
      <c r="P155" s="323"/>
      <c r="Q155" s="324"/>
      <c r="R155" s="35"/>
      <c r="S155" s="35"/>
      <c r="T155" s="36" t="s">
        <v>63</v>
      </c>
      <c r="U155" s="311">
        <v>0</v>
      </c>
      <c r="V155" s="312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9" t="s">
        <v>1</v>
      </c>
    </row>
    <row r="156" spans="1:52" ht="27" customHeight="1" x14ac:dyDescent="0.25">
      <c r="A156" s="55" t="s">
        <v>261</v>
      </c>
      <c r="B156" s="55" t="s">
        <v>262</v>
      </c>
      <c r="C156" s="32">
        <v>4301011454</v>
      </c>
      <c r="D156" s="325">
        <v>4680115881396</v>
      </c>
      <c r="E156" s="324"/>
      <c r="F156" s="310">
        <v>0.45</v>
      </c>
      <c r="G156" s="33">
        <v>6</v>
      </c>
      <c r="H156" s="310">
        <v>2.7</v>
      </c>
      <c r="I156" s="310">
        <v>2.9</v>
      </c>
      <c r="J156" s="33">
        <v>156</v>
      </c>
      <c r="K156" s="34" t="s">
        <v>62</v>
      </c>
      <c r="L156" s="33">
        <v>55</v>
      </c>
      <c r="M156" s="3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6" s="323"/>
      <c r="O156" s="323"/>
      <c r="P156" s="323"/>
      <c r="Q156" s="324"/>
      <c r="R156" s="35"/>
      <c r="S156" s="35"/>
      <c r="T156" s="36" t="s">
        <v>63</v>
      </c>
      <c r="U156" s="311">
        <v>0</v>
      </c>
      <c r="V156" s="312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40" t="s">
        <v>1</v>
      </c>
    </row>
    <row r="157" spans="1:52" x14ac:dyDescent="0.2">
      <c r="A157" s="319"/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1"/>
      <c r="M157" s="329" t="s">
        <v>64</v>
      </c>
      <c r="N157" s="330"/>
      <c r="O157" s="330"/>
      <c r="P157" s="330"/>
      <c r="Q157" s="330"/>
      <c r="R157" s="330"/>
      <c r="S157" s="331"/>
      <c r="T157" s="38" t="s">
        <v>65</v>
      </c>
      <c r="U157" s="313">
        <f>IFERROR(U155/H155,"0")+IFERROR(U156/H156,"0")</f>
        <v>0</v>
      </c>
      <c r="V157" s="313">
        <f>IFERROR(V155/H155,"0")+IFERROR(V156/H156,"0")</f>
        <v>0</v>
      </c>
      <c r="W157" s="313">
        <f>IFERROR(IF(W155="",0,W155),"0")+IFERROR(IF(W156="",0,W156),"0")</f>
        <v>0</v>
      </c>
      <c r="X157" s="314"/>
      <c r="Y157" s="314"/>
    </row>
    <row r="158" spans="1:52" x14ac:dyDescent="0.2">
      <c r="A158" s="320"/>
      <c r="B158" s="320"/>
      <c r="C158" s="320"/>
      <c r="D158" s="320"/>
      <c r="E158" s="320"/>
      <c r="F158" s="320"/>
      <c r="G158" s="320"/>
      <c r="H158" s="320"/>
      <c r="I158" s="320"/>
      <c r="J158" s="320"/>
      <c r="K158" s="320"/>
      <c r="L158" s="321"/>
      <c r="M158" s="329" t="s">
        <v>64</v>
      </c>
      <c r="N158" s="330"/>
      <c r="O158" s="330"/>
      <c r="P158" s="330"/>
      <c r="Q158" s="330"/>
      <c r="R158" s="330"/>
      <c r="S158" s="331"/>
      <c r="T158" s="38" t="s">
        <v>63</v>
      </c>
      <c r="U158" s="313">
        <f>IFERROR(SUM(U155:U156),"0")</f>
        <v>0</v>
      </c>
      <c r="V158" s="313">
        <f>IFERROR(SUM(V155:V156),"0")</f>
        <v>0</v>
      </c>
      <c r="W158" s="38"/>
      <c r="X158" s="314"/>
      <c r="Y158" s="314"/>
    </row>
    <row r="159" spans="1:52" ht="14.25" customHeight="1" x14ac:dyDescent="0.25">
      <c r="A159" s="332" t="s">
        <v>93</v>
      </c>
      <c r="B159" s="320"/>
      <c r="C159" s="320"/>
      <c r="D159" s="320"/>
      <c r="E159" s="320"/>
      <c r="F159" s="320"/>
      <c r="G159" s="320"/>
      <c r="H159" s="320"/>
      <c r="I159" s="320"/>
      <c r="J159" s="320"/>
      <c r="K159" s="320"/>
      <c r="L159" s="320"/>
      <c r="M159" s="320"/>
      <c r="N159" s="320"/>
      <c r="O159" s="320"/>
      <c r="P159" s="320"/>
      <c r="Q159" s="320"/>
      <c r="R159" s="320"/>
      <c r="S159" s="320"/>
      <c r="T159" s="320"/>
      <c r="U159" s="320"/>
      <c r="V159" s="320"/>
      <c r="W159" s="320"/>
      <c r="X159" s="307"/>
      <c r="Y159" s="307"/>
    </row>
    <row r="160" spans="1:52" ht="16.5" customHeight="1" x14ac:dyDescent="0.25">
      <c r="A160" s="55" t="s">
        <v>263</v>
      </c>
      <c r="B160" s="55" t="s">
        <v>264</v>
      </c>
      <c r="C160" s="32">
        <v>4301020262</v>
      </c>
      <c r="D160" s="325">
        <v>4680115882935</v>
      </c>
      <c r="E160" s="324"/>
      <c r="F160" s="310">
        <v>1.35</v>
      </c>
      <c r="G160" s="33">
        <v>8</v>
      </c>
      <c r="H160" s="310">
        <v>10.8</v>
      </c>
      <c r="I160" s="310">
        <v>11.28</v>
      </c>
      <c r="J160" s="33">
        <v>56</v>
      </c>
      <c r="K160" s="34" t="s">
        <v>125</v>
      </c>
      <c r="L160" s="33">
        <v>50</v>
      </c>
      <c r="M160" s="533" t="s">
        <v>265</v>
      </c>
      <c r="N160" s="323"/>
      <c r="O160" s="323"/>
      <c r="P160" s="323"/>
      <c r="Q160" s="324"/>
      <c r="R160" s="35"/>
      <c r="S160" s="35"/>
      <c r="T160" s="36" t="s">
        <v>63</v>
      </c>
      <c r="U160" s="311">
        <v>0</v>
      </c>
      <c r="V160" s="312">
        <f>IFERROR(IF(U160="",0,CEILING((U160/$H160),1)*$H160),"")</f>
        <v>0</v>
      </c>
      <c r="W160" s="37" t="str">
        <f>IFERROR(IF(V160=0,"",ROUNDUP(V160/H160,0)*0.02175),"")</f>
        <v/>
      </c>
      <c r="X160" s="57"/>
      <c r="Y160" s="58"/>
      <c r="AC160" s="59"/>
      <c r="AZ160" s="141" t="s">
        <v>1</v>
      </c>
    </row>
    <row r="161" spans="1:52" ht="16.5" customHeight="1" x14ac:dyDescent="0.25">
      <c r="A161" s="55" t="s">
        <v>266</v>
      </c>
      <c r="B161" s="55" t="s">
        <v>267</v>
      </c>
      <c r="C161" s="32">
        <v>4301020220</v>
      </c>
      <c r="D161" s="325">
        <v>4680115880764</v>
      </c>
      <c r="E161" s="324"/>
      <c r="F161" s="310">
        <v>0.35</v>
      </c>
      <c r="G161" s="33">
        <v>6</v>
      </c>
      <c r="H161" s="310">
        <v>2.1</v>
      </c>
      <c r="I161" s="310">
        <v>2.2999999999999998</v>
      </c>
      <c r="J161" s="33">
        <v>156</v>
      </c>
      <c r="K161" s="34" t="s">
        <v>96</v>
      </c>
      <c r="L161" s="33">
        <v>50</v>
      </c>
      <c r="M161" s="5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61" s="323"/>
      <c r="O161" s="323"/>
      <c r="P161" s="323"/>
      <c r="Q161" s="324"/>
      <c r="R161" s="35"/>
      <c r="S161" s="35"/>
      <c r="T161" s="36" t="s">
        <v>63</v>
      </c>
      <c r="U161" s="311">
        <v>0</v>
      </c>
      <c r="V161" s="312">
        <f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59"/>
      <c r="AZ161" s="142" t="s">
        <v>1</v>
      </c>
    </row>
    <row r="162" spans="1:52" x14ac:dyDescent="0.2">
      <c r="A162" s="319"/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21"/>
      <c r="M162" s="329" t="s">
        <v>64</v>
      </c>
      <c r="N162" s="330"/>
      <c r="O162" s="330"/>
      <c r="P162" s="330"/>
      <c r="Q162" s="330"/>
      <c r="R162" s="330"/>
      <c r="S162" s="331"/>
      <c r="T162" s="38" t="s">
        <v>65</v>
      </c>
      <c r="U162" s="313">
        <f>IFERROR(U160/H160,"0")+IFERROR(U161/H161,"0")</f>
        <v>0</v>
      </c>
      <c r="V162" s="313">
        <f>IFERROR(V160/H160,"0")+IFERROR(V161/H161,"0")</f>
        <v>0</v>
      </c>
      <c r="W162" s="313">
        <f>IFERROR(IF(W160="",0,W160),"0")+IFERROR(IF(W161="",0,W161),"0")</f>
        <v>0</v>
      </c>
      <c r="X162" s="314"/>
      <c r="Y162" s="314"/>
    </row>
    <row r="163" spans="1:52" x14ac:dyDescent="0.2">
      <c r="A163" s="320"/>
      <c r="B163" s="320"/>
      <c r="C163" s="320"/>
      <c r="D163" s="320"/>
      <c r="E163" s="320"/>
      <c r="F163" s="320"/>
      <c r="G163" s="320"/>
      <c r="H163" s="320"/>
      <c r="I163" s="320"/>
      <c r="J163" s="320"/>
      <c r="K163" s="320"/>
      <c r="L163" s="321"/>
      <c r="M163" s="329" t="s">
        <v>64</v>
      </c>
      <c r="N163" s="330"/>
      <c r="O163" s="330"/>
      <c r="P163" s="330"/>
      <c r="Q163" s="330"/>
      <c r="R163" s="330"/>
      <c r="S163" s="331"/>
      <c r="T163" s="38" t="s">
        <v>63</v>
      </c>
      <c r="U163" s="313">
        <f>IFERROR(SUM(U160:U161),"0")</f>
        <v>0</v>
      </c>
      <c r="V163" s="313">
        <f>IFERROR(SUM(V160:V161),"0")</f>
        <v>0</v>
      </c>
      <c r="W163" s="38"/>
      <c r="X163" s="314"/>
      <c r="Y163" s="314"/>
    </row>
    <row r="164" spans="1:52" ht="14.25" customHeight="1" x14ac:dyDescent="0.25">
      <c r="A164" s="332" t="s">
        <v>59</v>
      </c>
      <c r="B164" s="320"/>
      <c r="C164" s="320"/>
      <c r="D164" s="320"/>
      <c r="E164" s="320"/>
      <c r="F164" s="320"/>
      <c r="G164" s="320"/>
      <c r="H164" s="320"/>
      <c r="I164" s="320"/>
      <c r="J164" s="320"/>
      <c r="K164" s="320"/>
      <c r="L164" s="320"/>
      <c r="M164" s="320"/>
      <c r="N164" s="320"/>
      <c r="O164" s="320"/>
      <c r="P164" s="320"/>
      <c r="Q164" s="320"/>
      <c r="R164" s="320"/>
      <c r="S164" s="320"/>
      <c r="T164" s="320"/>
      <c r="U164" s="320"/>
      <c r="V164" s="320"/>
      <c r="W164" s="320"/>
      <c r="X164" s="307"/>
      <c r="Y164" s="307"/>
    </row>
    <row r="165" spans="1:52" ht="27" customHeight="1" x14ac:dyDescent="0.25">
      <c r="A165" s="55" t="s">
        <v>268</v>
      </c>
      <c r="B165" s="55" t="s">
        <v>269</v>
      </c>
      <c r="C165" s="32">
        <v>4301031224</v>
      </c>
      <c r="D165" s="325">
        <v>4680115882683</v>
      </c>
      <c r="E165" s="324"/>
      <c r="F165" s="310">
        <v>0.9</v>
      </c>
      <c r="G165" s="33">
        <v>6</v>
      </c>
      <c r="H165" s="310">
        <v>5.4</v>
      </c>
      <c r="I165" s="310">
        <v>5.61</v>
      </c>
      <c r="J165" s="33">
        <v>120</v>
      </c>
      <c r="K165" s="34" t="s">
        <v>62</v>
      </c>
      <c r="L165" s="33">
        <v>40</v>
      </c>
      <c r="M165" s="52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5" s="323"/>
      <c r="O165" s="323"/>
      <c r="P165" s="323"/>
      <c r="Q165" s="324"/>
      <c r="R165" s="35"/>
      <c r="S165" s="35"/>
      <c r="T165" s="36" t="s">
        <v>63</v>
      </c>
      <c r="U165" s="311">
        <v>0</v>
      </c>
      <c r="V165" s="312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270</v>
      </c>
      <c r="B166" s="55" t="s">
        <v>271</v>
      </c>
      <c r="C166" s="32">
        <v>4301031230</v>
      </c>
      <c r="D166" s="325">
        <v>4680115882690</v>
      </c>
      <c r="E166" s="324"/>
      <c r="F166" s="310">
        <v>0.9</v>
      </c>
      <c r="G166" s="33">
        <v>6</v>
      </c>
      <c r="H166" s="310">
        <v>5.4</v>
      </c>
      <c r="I166" s="310">
        <v>5.61</v>
      </c>
      <c r="J166" s="33">
        <v>120</v>
      </c>
      <c r="K166" s="34" t="s">
        <v>62</v>
      </c>
      <c r="L166" s="33">
        <v>40</v>
      </c>
      <c r="M166" s="55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6" s="323"/>
      <c r="O166" s="323"/>
      <c r="P166" s="323"/>
      <c r="Q166" s="324"/>
      <c r="R166" s="35"/>
      <c r="S166" s="35"/>
      <c r="T166" s="36" t="s">
        <v>63</v>
      </c>
      <c r="U166" s="311">
        <v>0</v>
      </c>
      <c r="V166" s="312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272</v>
      </c>
      <c r="B167" s="55" t="s">
        <v>273</v>
      </c>
      <c r="C167" s="32">
        <v>4301031220</v>
      </c>
      <c r="D167" s="325">
        <v>4680115882669</v>
      </c>
      <c r="E167" s="324"/>
      <c r="F167" s="310">
        <v>0.9</v>
      </c>
      <c r="G167" s="33">
        <v>6</v>
      </c>
      <c r="H167" s="310">
        <v>5.4</v>
      </c>
      <c r="I167" s="310">
        <v>5.61</v>
      </c>
      <c r="J167" s="33">
        <v>120</v>
      </c>
      <c r="K167" s="34" t="s">
        <v>62</v>
      </c>
      <c r="L167" s="33">
        <v>40</v>
      </c>
      <c r="M167" s="5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7" s="323"/>
      <c r="O167" s="323"/>
      <c r="P167" s="323"/>
      <c r="Q167" s="324"/>
      <c r="R167" s="35"/>
      <c r="S167" s="35"/>
      <c r="T167" s="36" t="s">
        <v>63</v>
      </c>
      <c r="U167" s="311">
        <v>0</v>
      </c>
      <c r="V167" s="312">
        <f>IFERROR(IF(U167="",0,CEILING((U167/$H167),1)*$H167),"")</f>
        <v>0</v>
      </c>
      <c r="W167" s="37" t="str">
        <f>IFERROR(IF(V167=0,"",ROUNDUP(V167/H167,0)*0.00937),"")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274</v>
      </c>
      <c r="B168" s="55" t="s">
        <v>275</v>
      </c>
      <c r="C168" s="32">
        <v>4301031221</v>
      </c>
      <c r="D168" s="325">
        <v>4680115882676</v>
      </c>
      <c r="E168" s="324"/>
      <c r="F168" s="310">
        <v>0.9</v>
      </c>
      <c r="G168" s="33">
        <v>6</v>
      </c>
      <c r="H168" s="310">
        <v>5.4</v>
      </c>
      <c r="I168" s="310">
        <v>5.61</v>
      </c>
      <c r="J168" s="33">
        <v>120</v>
      </c>
      <c r="K168" s="34" t="s">
        <v>62</v>
      </c>
      <c r="L168" s="33">
        <v>40</v>
      </c>
      <c r="M168" s="52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8" s="323"/>
      <c r="O168" s="323"/>
      <c r="P168" s="323"/>
      <c r="Q168" s="324"/>
      <c r="R168" s="35"/>
      <c r="S168" s="35"/>
      <c r="T168" s="36" t="s">
        <v>63</v>
      </c>
      <c r="U168" s="311">
        <v>0</v>
      </c>
      <c r="V168" s="312">
        <f>IFERROR(IF(U168="",0,CEILING((U168/$H168),1)*$H168),"")</f>
        <v>0</v>
      </c>
      <c r="W168" s="37" t="str">
        <f>IFERROR(IF(V168=0,"",ROUNDUP(V168/H168,0)*0.00937),"")</f>
        <v/>
      </c>
      <c r="X168" s="57"/>
      <c r="Y168" s="58"/>
      <c r="AC168" s="59"/>
      <c r="AZ168" s="146" t="s">
        <v>1</v>
      </c>
    </row>
    <row r="169" spans="1:52" x14ac:dyDescent="0.2">
      <c r="A169" s="319"/>
      <c r="B169" s="320"/>
      <c r="C169" s="320"/>
      <c r="D169" s="320"/>
      <c r="E169" s="320"/>
      <c r="F169" s="320"/>
      <c r="G169" s="320"/>
      <c r="H169" s="320"/>
      <c r="I169" s="320"/>
      <c r="J169" s="320"/>
      <c r="K169" s="320"/>
      <c r="L169" s="321"/>
      <c r="M169" s="329" t="s">
        <v>64</v>
      </c>
      <c r="N169" s="330"/>
      <c r="O169" s="330"/>
      <c r="P169" s="330"/>
      <c r="Q169" s="330"/>
      <c r="R169" s="330"/>
      <c r="S169" s="331"/>
      <c r="T169" s="38" t="s">
        <v>65</v>
      </c>
      <c r="U169" s="313">
        <f>IFERROR(U165/H165,"0")+IFERROR(U166/H166,"0")+IFERROR(U167/H167,"0")+IFERROR(U168/H168,"0")</f>
        <v>0</v>
      </c>
      <c r="V169" s="313">
        <f>IFERROR(V165/H165,"0")+IFERROR(V166/H166,"0")+IFERROR(V167/H167,"0")+IFERROR(V168/H168,"0")</f>
        <v>0</v>
      </c>
      <c r="W169" s="313">
        <f>IFERROR(IF(W165="",0,W165),"0")+IFERROR(IF(W166="",0,W166),"0")+IFERROR(IF(W167="",0,W167),"0")+IFERROR(IF(W168="",0,W168),"0")</f>
        <v>0</v>
      </c>
      <c r="X169" s="314"/>
      <c r="Y169" s="314"/>
    </row>
    <row r="170" spans="1:52" x14ac:dyDescent="0.2">
      <c r="A170" s="320"/>
      <c r="B170" s="320"/>
      <c r="C170" s="320"/>
      <c r="D170" s="320"/>
      <c r="E170" s="320"/>
      <c r="F170" s="320"/>
      <c r="G170" s="320"/>
      <c r="H170" s="320"/>
      <c r="I170" s="320"/>
      <c r="J170" s="320"/>
      <c r="K170" s="320"/>
      <c r="L170" s="321"/>
      <c r="M170" s="329" t="s">
        <v>64</v>
      </c>
      <c r="N170" s="330"/>
      <c r="O170" s="330"/>
      <c r="P170" s="330"/>
      <c r="Q170" s="330"/>
      <c r="R170" s="330"/>
      <c r="S170" s="331"/>
      <c r="T170" s="38" t="s">
        <v>63</v>
      </c>
      <c r="U170" s="313">
        <f>IFERROR(SUM(U165:U168),"0")</f>
        <v>0</v>
      </c>
      <c r="V170" s="313">
        <f>IFERROR(SUM(V165:V168),"0")</f>
        <v>0</v>
      </c>
      <c r="W170" s="38"/>
      <c r="X170" s="314"/>
      <c r="Y170" s="314"/>
    </row>
    <row r="171" spans="1:52" ht="14.25" customHeight="1" x14ac:dyDescent="0.25">
      <c r="A171" s="332" t="s">
        <v>66</v>
      </c>
      <c r="B171" s="320"/>
      <c r="C171" s="320"/>
      <c r="D171" s="320"/>
      <c r="E171" s="320"/>
      <c r="F171" s="320"/>
      <c r="G171" s="320"/>
      <c r="H171" s="320"/>
      <c r="I171" s="320"/>
      <c r="J171" s="320"/>
      <c r="K171" s="320"/>
      <c r="L171" s="320"/>
      <c r="M171" s="320"/>
      <c r="N171" s="320"/>
      <c r="O171" s="320"/>
      <c r="P171" s="320"/>
      <c r="Q171" s="320"/>
      <c r="R171" s="320"/>
      <c r="S171" s="320"/>
      <c r="T171" s="320"/>
      <c r="U171" s="320"/>
      <c r="V171" s="320"/>
      <c r="W171" s="320"/>
      <c r="X171" s="307"/>
      <c r="Y171" s="307"/>
    </row>
    <row r="172" spans="1:52" ht="27" customHeight="1" x14ac:dyDescent="0.25">
      <c r="A172" s="55" t="s">
        <v>276</v>
      </c>
      <c r="B172" s="55" t="s">
        <v>277</v>
      </c>
      <c r="C172" s="32">
        <v>4301051409</v>
      </c>
      <c r="D172" s="325">
        <v>4680115881556</v>
      </c>
      <c r="E172" s="324"/>
      <c r="F172" s="310">
        <v>1</v>
      </c>
      <c r="G172" s="33">
        <v>4</v>
      </c>
      <c r="H172" s="310">
        <v>4</v>
      </c>
      <c r="I172" s="310">
        <v>4.4080000000000004</v>
      </c>
      <c r="J172" s="33">
        <v>104</v>
      </c>
      <c r="K172" s="34" t="s">
        <v>125</v>
      </c>
      <c r="L172" s="33">
        <v>45</v>
      </c>
      <c r="M172" s="39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2" s="323"/>
      <c r="O172" s="323"/>
      <c r="P172" s="323"/>
      <c r="Q172" s="324"/>
      <c r="R172" s="35"/>
      <c r="S172" s="35"/>
      <c r="T172" s="36" t="s">
        <v>63</v>
      </c>
      <c r="U172" s="311">
        <v>0</v>
      </c>
      <c r="V172" s="312">
        <f t="shared" ref="V172:V189" si="8">IFERROR(IF(U172="",0,CEILING((U172/$H172),1)*$H172),"")</f>
        <v>0</v>
      </c>
      <c r="W172" s="37" t="str">
        <f>IFERROR(IF(V172=0,"",ROUNDUP(V172/H172,0)*0.01196),"")</f>
        <v/>
      </c>
      <c r="X172" s="57"/>
      <c r="Y172" s="58"/>
      <c r="AC172" s="59"/>
      <c r="AZ172" s="147" t="s">
        <v>1</v>
      </c>
    </row>
    <row r="173" spans="1:52" ht="16.5" customHeight="1" x14ac:dyDescent="0.25">
      <c r="A173" s="55" t="s">
        <v>278</v>
      </c>
      <c r="B173" s="55" t="s">
        <v>279</v>
      </c>
      <c r="C173" s="32">
        <v>4301051538</v>
      </c>
      <c r="D173" s="325">
        <v>4680115880573</v>
      </c>
      <c r="E173" s="324"/>
      <c r="F173" s="310">
        <v>1.45</v>
      </c>
      <c r="G173" s="33">
        <v>6</v>
      </c>
      <c r="H173" s="310">
        <v>8.6999999999999993</v>
      </c>
      <c r="I173" s="310">
        <v>9.2639999999999993</v>
      </c>
      <c r="J173" s="33">
        <v>56</v>
      </c>
      <c r="K173" s="34" t="s">
        <v>62</v>
      </c>
      <c r="L173" s="33">
        <v>45</v>
      </c>
      <c r="M173" s="546" t="s">
        <v>280</v>
      </c>
      <c r="N173" s="323"/>
      <c r="O173" s="323"/>
      <c r="P173" s="323"/>
      <c r="Q173" s="324"/>
      <c r="R173" s="35"/>
      <c r="S173" s="35"/>
      <c r="T173" s="36" t="s">
        <v>63</v>
      </c>
      <c r="U173" s="311">
        <v>0</v>
      </c>
      <c r="V173" s="312">
        <f t="shared" si="8"/>
        <v>0</v>
      </c>
      <c r="W173" s="37" t="str">
        <f>IFERROR(IF(V173=0,"",ROUNDUP(V173/H173,0)*0.02175),"")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281</v>
      </c>
      <c r="B174" s="55" t="s">
        <v>282</v>
      </c>
      <c r="C174" s="32">
        <v>4301051408</v>
      </c>
      <c r="D174" s="325">
        <v>4680115881594</v>
      </c>
      <c r="E174" s="324"/>
      <c r="F174" s="310">
        <v>1.35</v>
      </c>
      <c r="G174" s="33">
        <v>6</v>
      </c>
      <c r="H174" s="310">
        <v>8.1</v>
      </c>
      <c r="I174" s="310">
        <v>8.6639999999999997</v>
      </c>
      <c r="J174" s="33">
        <v>56</v>
      </c>
      <c r="K174" s="34" t="s">
        <v>125</v>
      </c>
      <c r="L174" s="33">
        <v>40</v>
      </c>
      <c r="M174" s="4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4" s="323"/>
      <c r="O174" s="323"/>
      <c r="P174" s="323"/>
      <c r="Q174" s="324"/>
      <c r="R174" s="35"/>
      <c r="S174" s="35"/>
      <c r="T174" s="36" t="s">
        <v>63</v>
      </c>
      <c r="U174" s="311">
        <v>0</v>
      </c>
      <c r="V174" s="312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283</v>
      </c>
      <c r="B175" s="55" t="s">
        <v>284</v>
      </c>
      <c r="C175" s="32">
        <v>4301051433</v>
      </c>
      <c r="D175" s="325">
        <v>4680115881587</v>
      </c>
      <c r="E175" s="324"/>
      <c r="F175" s="310">
        <v>1</v>
      </c>
      <c r="G175" s="33">
        <v>4</v>
      </c>
      <c r="H175" s="310">
        <v>4</v>
      </c>
      <c r="I175" s="310">
        <v>4.4080000000000004</v>
      </c>
      <c r="J175" s="33">
        <v>104</v>
      </c>
      <c r="K175" s="34" t="s">
        <v>62</v>
      </c>
      <c r="L175" s="33">
        <v>35</v>
      </c>
      <c r="M175" s="40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5" s="323"/>
      <c r="O175" s="323"/>
      <c r="P175" s="323"/>
      <c r="Q175" s="324"/>
      <c r="R175" s="35"/>
      <c r="S175" s="35"/>
      <c r="T175" s="36" t="s">
        <v>63</v>
      </c>
      <c r="U175" s="311">
        <v>0</v>
      </c>
      <c r="V175" s="312">
        <f t="shared" si="8"/>
        <v>0</v>
      </c>
      <c r="W175" s="37" t="str">
        <f>IFERROR(IF(V175=0,"",ROUNDUP(V175/H175,0)*0.01196),"")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285</v>
      </c>
      <c r="C176" s="32">
        <v>4301051505</v>
      </c>
      <c r="D176" s="325">
        <v>4680115881587</v>
      </c>
      <c r="E176" s="324"/>
      <c r="F176" s="310">
        <v>1</v>
      </c>
      <c r="G176" s="33">
        <v>4</v>
      </c>
      <c r="H176" s="310">
        <v>4</v>
      </c>
      <c r="I176" s="310">
        <v>4.4080000000000004</v>
      </c>
      <c r="J176" s="33">
        <v>104</v>
      </c>
      <c r="K176" s="34" t="s">
        <v>62</v>
      </c>
      <c r="L176" s="33">
        <v>40</v>
      </c>
      <c r="M176" s="415" t="s">
        <v>286</v>
      </c>
      <c r="N176" s="323"/>
      <c r="O176" s="323"/>
      <c r="P176" s="323"/>
      <c r="Q176" s="324"/>
      <c r="R176" s="35"/>
      <c r="S176" s="35"/>
      <c r="T176" s="36" t="s">
        <v>63</v>
      </c>
      <c r="U176" s="311">
        <v>0</v>
      </c>
      <c r="V176" s="312">
        <f t="shared" si="8"/>
        <v>0</v>
      </c>
      <c r="W176" s="37" t="str">
        <f>IFERROR(IF(V176=0,"",ROUNDUP(V176/H176,0)*0.01196),"")</f>
        <v/>
      </c>
      <c r="X176" s="57"/>
      <c r="Y176" s="58"/>
      <c r="AC176" s="59"/>
      <c r="AZ176" s="151" t="s">
        <v>1</v>
      </c>
    </row>
    <row r="177" spans="1:52" ht="16.5" customHeight="1" x14ac:dyDescent="0.25">
      <c r="A177" s="55" t="s">
        <v>287</v>
      </c>
      <c r="B177" s="55" t="s">
        <v>288</v>
      </c>
      <c r="C177" s="32">
        <v>4301051380</v>
      </c>
      <c r="D177" s="325">
        <v>4680115880962</v>
      </c>
      <c r="E177" s="324"/>
      <c r="F177" s="310">
        <v>1.3</v>
      </c>
      <c r="G177" s="33">
        <v>6</v>
      </c>
      <c r="H177" s="310">
        <v>7.8</v>
      </c>
      <c r="I177" s="310">
        <v>8.3640000000000008</v>
      </c>
      <c r="J177" s="33">
        <v>56</v>
      </c>
      <c r="K177" s="34" t="s">
        <v>62</v>
      </c>
      <c r="L177" s="33">
        <v>40</v>
      </c>
      <c r="M177" s="3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7" s="323"/>
      <c r="O177" s="323"/>
      <c r="P177" s="323"/>
      <c r="Q177" s="324"/>
      <c r="R177" s="35"/>
      <c r="S177" s="35"/>
      <c r="T177" s="36" t="s">
        <v>63</v>
      </c>
      <c r="U177" s="311">
        <v>0</v>
      </c>
      <c r="V177" s="312">
        <f t="shared" si="8"/>
        <v>0</v>
      </c>
      <c r="W177" s="37" t="str">
        <f>IFERROR(IF(V177=0,"",ROUNDUP(V177/H177,0)*0.02175),"")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289</v>
      </c>
      <c r="B178" s="55" t="s">
        <v>290</v>
      </c>
      <c r="C178" s="32">
        <v>4301051411</v>
      </c>
      <c r="D178" s="325">
        <v>4680115881617</v>
      </c>
      <c r="E178" s="324"/>
      <c r="F178" s="310">
        <v>1.35</v>
      </c>
      <c r="G178" s="33">
        <v>6</v>
      </c>
      <c r="H178" s="310">
        <v>8.1</v>
      </c>
      <c r="I178" s="310">
        <v>8.6460000000000008</v>
      </c>
      <c r="J178" s="33">
        <v>56</v>
      </c>
      <c r="K178" s="34" t="s">
        <v>125</v>
      </c>
      <c r="L178" s="33">
        <v>40</v>
      </c>
      <c r="M178" s="43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8" s="323"/>
      <c r="O178" s="323"/>
      <c r="P178" s="323"/>
      <c r="Q178" s="324"/>
      <c r="R178" s="35"/>
      <c r="S178" s="35"/>
      <c r="T178" s="36" t="s">
        <v>63</v>
      </c>
      <c r="U178" s="311">
        <v>0</v>
      </c>
      <c r="V178" s="312">
        <f t="shared" si="8"/>
        <v>0</v>
      </c>
      <c r="W178" s="37" t="str">
        <f>IFERROR(IF(V178=0,"",ROUNDUP(V178/H178,0)*0.02175),"")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291</v>
      </c>
      <c r="B179" s="55" t="s">
        <v>292</v>
      </c>
      <c r="C179" s="32">
        <v>4301051487</v>
      </c>
      <c r="D179" s="325">
        <v>4680115881228</v>
      </c>
      <c r="E179" s="324"/>
      <c r="F179" s="310">
        <v>0.4</v>
      </c>
      <c r="G179" s="33">
        <v>6</v>
      </c>
      <c r="H179" s="310">
        <v>2.4</v>
      </c>
      <c r="I179" s="310">
        <v>2.6720000000000002</v>
      </c>
      <c r="J179" s="33">
        <v>156</v>
      </c>
      <c r="K179" s="34" t="s">
        <v>62</v>
      </c>
      <c r="L179" s="33">
        <v>40</v>
      </c>
      <c r="M179" s="645" t="s">
        <v>293</v>
      </c>
      <c r="N179" s="323"/>
      <c r="O179" s="323"/>
      <c r="P179" s="323"/>
      <c r="Q179" s="324"/>
      <c r="R179" s="35"/>
      <c r="S179" s="35"/>
      <c r="T179" s="36" t="s">
        <v>63</v>
      </c>
      <c r="U179" s="311">
        <v>0</v>
      </c>
      <c r="V179" s="312">
        <f t="shared" si="8"/>
        <v>0</v>
      </c>
      <c r="W179" s="37" t="str">
        <f>IFERROR(IF(V179=0,"",ROUNDUP(V179/H179,0)*0.00753),"")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294</v>
      </c>
      <c r="B180" s="55" t="s">
        <v>295</v>
      </c>
      <c r="C180" s="32">
        <v>4301051432</v>
      </c>
      <c r="D180" s="325">
        <v>4680115881037</v>
      </c>
      <c r="E180" s="324"/>
      <c r="F180" s="310">
        <v>0.84</v>
      </c>
      <c r="G180" s="33">
        <v>4</v>
      </c>
      <c r="H180" s="310">
        <v>3.36</v>
      </c>
      <c r="I180" s="310">
        <v>3.6179999999999999</v>
      </c>
      <c r="J180" s="33">
        <v>120</v>
      </c>
      <c r="K180" s="34" t="s">
        <v>62</v>
      </c>
      <c r="L180" s="33">
        <v>35</v>
      </c>
      <c r="M180" s="355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80" s="323"/>
      <c r="O180" s="323"/>
      <c r="P180" s="323"/>
      <c r="Q180" s="324"/>
      <c r="R180" s="35"/>
      <c r="S180" s="35"/>
      <c r="T180" s="36" t="s">
        <v>63</v>
      </c>
      <c r="U180" s="311">
        <v>0</v>
      </c>
      <c r="V180" s="312">
        <f t="shared" si="8"/>
        <v>0</v>
      </c>
      <c r="W180" s="37" t="str">
        <f>IFERROR(IF(V180=0,"",ROUNDUP(V180/H180,0)*0.00937),"")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296</v>
      </c>
      <c r="C181" s="32">
        <v>4301051506</v>
      </c>
      <c r="D181" s="325">
        <v>4680115881037</v>
      </c>
      <c r="E181" s="324"/>
      <c r="F181" s="310">
        <v>0.84</v>
      </c>
      <c r="G181" s="33">
        <v>4</v>
      </c>
      <c r="H181" s="310">
        <v>3.36</v>
      </c>
      <c r="I181" s="310">
        <v>3.6179999999999999</v>
      </c>
      <c r="J181" s="33">
        <v>120</v>
      </c>
      <c r="K181" s="34" t="s">
        <v>62</v>
      </c>
      <c r="L181" s="33">
        <v>40</v>
      </c>
      <c r="M181" s="443" t="s">
        <v>297</v>
      </c>
      <c r="N181" s="323"/>
      <c r="O181" s="323"/>
      <c r="P181" s="323"/>
      <c r="Q181" s="324"/>
      <c r="R181" s="35"/>
      <c r="S181" s="35"/>
      <c r="T181" s="36" t="s">
        <v>63</v>
      </c>
      <c r="U181" s="311">
        <v>0</v>
      </c>
      <c r="V181" s="312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298</v>
      </c>
      <c r="B182" s="55" t="s">
        <v>299</v>
      </c>
      <c r="C182" s="32">
        <v>4301051384</v>
      </c>
      <c r="D182" s="325">
        <v>4680115881211</v>
      </c>
      <c r="E182" s="324"/>
      <c r="F182" s="310">
        <v>0.4</v>
      </c>
      <c r="G182" s="33">
        <v>6</v>
      </c>
      <c r="H182" s="310">
        <v>2.4</v>
      </c>
      <c r="I182" s="310">
        <v>2.6</v>
      </c>
      <c r="J182" s="33">
        <v>156</v>
      </c>
      <c r="K182" s="34" t="s">
        <v>62</v>
      </c>
      <c r="L182" s="33">
        <v>45</v>
      </c>
      <c r="M182" s="58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2" s="323"/>
      <c r="O182" s="323"/>
      <c r="P182" s="323"/>
      <c r="Q182" s="324"/>
      <c r="R182" s="35"/>
      <c r="S182" s="35"/>
      <c r="T182" s="36" t="s">
        <v>63</v>
      </c>
      <c r="U182" s="311">
        <v>0</v>
      </c>
      <c r="V182" s="312">
        <f t="shared" si="8"/>
        <v>0</v>
      </c>
      <c r="W182" s="37" t="str">
        <f>IFERROR(IF(V182=0,"",ROUNDUP(V182/H182,0)*0.00753),"")</f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300</v>
      </c>
      <c r="B183" s="55" t="s">
        <v>301</v>
      </c>
      <c r="C183" s="32">
        <v>4301051378</v>
      </c>
      <c r="D183" s="325">
        <v>4680115881020</v>
      </c>
      <c r="E183" s="324"/>
      <c r="F183" s="310">
        <v>0.84</v>
      </c>
      <c r="G183" s="33">
        <v>4</v>
      </c>
      <c r="H183" s="310">
        <v>3.36</v>
      </c>
      <c r="I183" s="310">
        <v>3.57</v>
      </c>
      <c r="J183" s="33">
        <v>120</v>
      </c>
      <c r="K183" s="34" t="s">
        <v>62</v>
      </c>
      <c r="L183" s="33">
        <v>45</v>
      </c>
      <c r="M183" s="58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3" s="323"/>
      <c r="O183" s="323"/>
      <c r="P183" s="323"/>
      <c r="Q183" s="324"/>
      <c r="R183" s="35"/>
      <c r="S183" s="35"/>
      <c r="T183" s="36" t="s">
        <v>63</v>
      </c>
      <c r="U183" s="311">
        <v>0</v>
      </c>
      <c r="V183" s="312">
        <f t="shared" si="8"/>
        <v>0</v>
      </c>
      <c r="W183" s="37" t="str">
        <f>IFERROR(IF(V183=0,"",ROUNDUP(V183/H183,0)*0.00937),"")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302</v>
      </c>
      <c r="B184" s="55" t="s">
        <v>303</v>
      </c>
      <c r="C184" s="32">
        <v>4301051407</v>
      </c>
      <c r="D184" s="325">
        <v>4680115882195</v>
      </c>
      <c r="E184" s="324"/>
      <c r="F184" s="310">
        <v>0.4</v>
      </c>
      <c r="G184" s="33">
        <v>6</v>
      </c>
      <c r="H184" s="310">
        <v>2.4</v>
      </c>
      <c r="I184" s="310">
        <v>2.69</v>
      </c>
      <c r="J184" s="33">
        <v>156</v>
      </c>
      <c r="K184" s="34" t="s">
        <v>125</v>
      </c>
      <c r="L184" s="33">
        <v>40</v>
      </c>
      <c r="M184" s="5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4" s="323"/>
      <c r="O184" s="323"/>
      <c r="P184" s="323"/>
      <c r="Q184" s="324"/>
      <c r="R184" s="35"/>
      <c r="S184" s="35"/>
      <c r="T184" s="36" t="s">
        <v>63</v>
      </c>
      <c r="U184" s="311">
        <v>0</v>
      </c>
      <c r="V184" s="312">
        <f t="shared" si="8"/>
        <v>0</v>
      </c>
      <c r="W184" s="37" t="str">
        <f t="shared" ref="W184:W189" si="9"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304</v>
      </c>
      <c r="B185" s="55" t="s">
        <v>305</v>
      </c>
      <c r="C185" s="32">
        <v>4301051468</v>
      </c>
      <c r="D185" s="325">
        <v>4680115880092</v>
      </c>
      <c r="E185" s="324"/>
      <c r="F185" s="310">
        <v>0.4</v>
      </c>
      <c r="G185" s="33">
        <v>6</v>
      </c>
      <c r="H185" s="310">
        <v>2.4</v>
      </c>
      <c r="I185" s="310">
        <v>2.6720000000000002</v>
      </c>
      <c r="J185" s="33">
        <v>156</v>
      </c>
      <c r="K185" s="34" t="s">
        <v>125</v>
      </c>
      <c r="L185" s="33">
        <v>45</v>
      </c>
      <c r="M185" s="61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5" s="323"/>
      <c r="O185" s="323"/>
      <c r="P185" s="323"/>
      <c r="Q185" s="324"/>
      <c r="R185" s="35"/>
      <c r="S185" s="35"/>
      <c r="T185" s="36" t="s">
        <v>63</v>
      </c>
      <c r="U185" s="311">
        <v>0</v>
      </c>
      <c r="V185" s="312">
        <f t="shared" si="8"/>
        <v>0</v>
      </c>
      <c r="W185" s="37" t="str">
        <f t="shared" si="9"/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306</v>
      </c>
      <c r="B186" s="55" t="s">
        <v>307</v>
      </c>
      <c r="C186" s="32">
        <v>4301051469</v>
      </c>
      <c r="D186" s="325">
        <v>4680115880221</v>
      </c>
      <c r="E186" s="324"/>
      <c r="F186" s="310">
        <v>0.4</v>
      </c>
      <c r="G186" s="33">
        <v>6</v>
      </c>
      <c r="H186" s="310">
        <v>2.4</v>
      </c>
      <c r="I186" s="310">
        <v>2.6720000000000002</v>
      </c>
      <c r="J186" s="33">
        <v>156</v>
      </c>
      <c r="K186" s="34" t="s">
        <v>125</v>
      </c>
      <c r="L186" s="33">
        <v>45</v>
      </c>
      <c r="M186" s="62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6" s="323"/>
      <c r="O186" s="323"/>
      <c r="P186" s="323"/>
      <c r="Q186" s="324"/>
      <c r="R186" s="35"/>
      <c r="S186" s="35"/>
      <c r="T186" s="36" t="s">
        <v>63</v>
      </c>
      <c r="U186" s="311">
        <v>0</v>
      </c>
      <c r="V186" s="312">
        <f t="shared" si="8"/>
        <v>0</v>
      </c>
      <c r="W186" s="37" t="str">
        <f t="shared" si="9"/>
        <v/>
      </c>
      <c r="X186" s="57"/>
      <c r="Y186" s="58"/>
      <c r="AC186" s="59"/>
      <c r="AZ186" s="161" t="s">
        <v>1</v>
      </c>
    </row>
    <row r="187" spans="1:52" ht="16.5" customHeight="1" x14ac:dyDescent="0.25">
      <c r="A187" s="55" t="s">
        <v>308</v>
      </c>
      <c r="B187" s="55" t="s">
        <v>309</v>
      </c>
      <c r="C187" s="32">
        <v>4301051523</v>
      </c>
      <c r="D187" s="325">
        <v>4680115882942</v>
      </c>
      <c r="E187" s="324"/>
      <c r="F187" s="310">
        <v>0.3</v>
      </c>
      <c r="G187" s="33">
        <v>6</v>
      </c>
      <c r="H187" s="310">
        <v>1.8</v>
      </c>
      <c r="I187" s="310">
        <v>2.0720000000000001</v>
      </c>
      <c r="J187" s="33">
        <v>156</v>
      </c>
      <c r="K187" s="34" t="s">
        <v>62</v>
      </c>
      <c r="L187" s="33">
        <v>40</v>
      </c>
      <c r="M187" s="57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7" s="323"/>
      <c r="O187" s="323"/>
      <c r="P187" s="323"/>
      <c r="Q187" s="324"/>
      <c r="R187" s="35"/>
      <c r="S187" s="35"/>
      <c r="T187" s="36" t="s">
        <v>63</v>
      </c>
      <c r="U187" s="311">
        <v>0</v>
      </c>
      <c r="V187" s="312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ht="16.5" customHeight="1" x14ac:dyDescent="0.25">
      <c r="A188" s="55" t="s">
        <v>310</v>
      </c>
      <c r="B188" s="55" t="s">
        <v>311</v>
      </c>
      <c r="C188" s="32">
        <v>4301051326</v>
      </c>
      <c r="D188" s="325">
        <v>4680115880504</v>
      </c>
      <c r="E188" s="324"/>
      <c r="F188" s="310">
        <v>0.4</v>
      </c>
      <c r="G188" s="33">
        <v>6</v>
      </c>
      <c r="H188" s="310">
        <v>2.4</v>
      </c>
      <c r="I188" s="310">
        <v>2.6720000000000002</v>
      </c>
      <c r="J188" s="33">
        <v>156</v>
      </c>
      <c r="K188" s="34" t="s">
        <v>62</v>
      </c>
      <c r="L188" s="33">
        <v>40</v>
      </c>
      <c r="M188" s="6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8" s="323"/>
      <c r="O188" s="323"/>
      <c r="P188" s="323"/>
      <c r="Q188" s="324"/>
      <c r="R188" s="35"/>
      <c r="S188" s="35"/>
      <c r="T188" s="36" t="s">
        <v>63</v>
      </c>
      <c r="U188" s="311">
        <v>0</v>
      </c>
      <c r="V188" s="312">
        <f t="shared" si="8"/>
        <v>0</v>
      </c>
      <c r="W188" s="37" t="str">
        <f t="shared" si="9"/>
        <v/>
      </c>
      <c r="X188" s="57"/>
      <c r="Y188" s="58"/>
      <c r="AC188" s="59"/>
      <c r="AZ188" s="163" t="s">
        <v>1</v>
      </c>
    </row>
    <row r="189" spans="1:52" ht="27" customHeight="1" x14ac:dyDescent="0.25">
      <c r="A189" s="55" t="s">
        <v>312</v>
      </c>
      <c r="B189" s="55" t="s">
        <v>313</v>
      </c>
      <c r="C189" s="32">
        <v>4301051410</v>
      </c>
      <c r="D189" s="325">
        <v>4680115882164</v>
      </c>
      <c r="E189" s="324"/>
      <c r="F189" s="310">
        <v>0.4</v>
      </c>
      <c r="G189" s="33">
        <v>6</v>
      </c>
      <c r="H189" s="310">
        <v>2.4</v>
      </c>
      <c r="I189" s="310">
        <v>2.6779999999999999</v>
      </c>
      <c r="J189" s="33">
        <v>156</v>
      </c>
      <c r="K189" s="34" t="s">
        <v>125</v>
      </c>
      <c r="L189" s="33">
        <v>40</v>
      </c>
      <c r="M189" s="57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9" s="323"/>
      <c r="O189" s="323"/>
      <c r="P189" s="323"/>
      <c r="Q189" s="324"/>
      <c r="R189" s="35"/>
      <c r="S189" s="35"/>
      <c r="T189" s="36" t="s">
        <v>63</v>
      </c>
      <c r="U189" s="311">
        <v>0</v>
      </c>
      <c r="V189" s="312">
        <f t="shared" si="8"/>
        <v>0</v>
      </c>
      <c r="W189" s="37" t="str">
        <f t="shared" si="9"/>
        <v/>
      </c>
      <c r="X189" s="57"/>
      <c r="Y189" s="58"/>
      <c r="AC189" s="59"/>
      <c r="AZ189" s="164" t="s">
        <v>1</v>
      </c>
    </row>
    <row r="190" spans="1:52" x14ac:dyDescent="0.2">
      <c r="A190" s="319"/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1"/>
      <c r="M190" s="329" t="s">
        <v>64</v>
      </c>
      <c r="N190" s="330"/>
      <c r="O190" s="330"/>
      <c r="P190" s="330"/>
      <c r="Q190" s="330"/>
      <c r="R190" s="330"/>
      <c r="S190" s="331"/>
      <c r="T190" s="38" t="s">
        <v>65</v>
      </c>
      <c r="U190" s="313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>0</v>
      </c>
      <c r="V190" s="313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0</v>
      </c>
      <c r="W190" s="313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>0</v>
      </c>
      <c r="X190" s="314"/>
      <c r="Y190" s="314"/>
    </row>
    <row r="191" spans="1:52" x14ac:dyDescent="0.2">
      <c r="A191" s="320"/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21"/>
      <c r="M191" s="329" t="s">
        <v>64</v>
      </c>
      <c r="N191" s="330"/>
      <c r="O191" s="330"/>
      <c r="P191" s="330"/>
      <c r="Q191" s="330"/>
      <c r="R191" s="330"/>
      <c r="S191" s="331"/>
      <c r="T191" s="38" t="s">
        <v>63</v>
      </c>
      <c r="U191" s="313">
        <f>IFERROR(SUM(U172:U189),"0")</f>
        <v>0</v>
      </c>
      <c r="V191" s="313">
        <f>IFERROR(SUM(V172:V189),"0")</f>
        <v>0</v>
      </c>
      <c r="W191" s="38"/>
      <c r="X191" s="314"/>
      <c r="Y191" s="314"/>
    </row>
    <row r="192" spans="1:52" ht="14.25" customHeight="1" x14ac:dyDescent="0.25">
      <c r="A192" s="332" t="s">
        <v>211</v>
      </c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0"/>
      <c r="N192" s="320"/>
      <c r="O192" s="320"/>
      <c r="P192" s="320"/>
      <c r="Q192" s="320"/>
      <c r="R192" s="320"/>
      <c r="S192" s="320"/>
      <c r="T192" s="320"/>
      <c r="U192" s="320"/>
      <c r="V192" s="320"/>
      <c r="W192" s="320"/>
      <c r="X192" s="307"/>
      <c r="Y192" s="307"/>
    </row>
    <row r="193" spans="1:52" ht="16.5" customHeight="1" x14ac:dyDescent="0.25">
      <c r="A193" s="55" t="s">
        <v>314</v>
      </c>
      <c r="B193" s="55" t="s">
        <v>315</v>
      </c>
      <c r="C193" s="32">
        <v>4301060338</v>
      </c>
      <c r="D193" s="325">
        <v>4680115880801</v>
      </c>
      <c r="E193" s="324"/>
      <c r="F193" s="310">
        <v>0.4</v>
      </c>
      <c r="G193" s="33">
        <v>6</v>
      </c>
      <c r="H193" s="310">
        <v>2.4</v>
      </c>
      <c r="I193" s="310">
        <v>2.6720000000000002</v>
      </c>
      <c r="J193" s="33">
        <v>156</v>
      </c>
      <c r="K193" s="34" t="s">
        <v>62</v>
      </c>
      <c r="L193" s="33">
        <v>40</v>
      </c>
      <c r="M193" s="63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3" s="323"/>
      <c r="O193" s="323"/>
      <c r="P193" s="323"/>
      <c r="Q193" s="324"/>
      <c r="R193" s="35"/>
      <c r="S193" s="35"/>
      <c r="T193" s="36" t="s">
        <v>63</v>
      </c>
      <c r="U193" s="311">
        <v>0</v>
      </c>
      <c r="V193" s="312">
        <f>IFERROR(IF(U193="",0,CEILING((U193/$H193),1)*$H193),"")</f>
        <v>0</v>
      </c>
      <c r="W193" s="37" t="str">
        <f>IFERROR(IF(V193=0,"",ROUNDUP(V193/H193,0)*0.00753),"")</f>
        <v/>
      </c>
      <c r="X193" s="57"/>
      <c r="Y193" s="58"/>
      <c r="AC193" s="59"/>
      <c r="AZ193" s="165" t="s">
        <v>1</v>
      </c>
    </row>
    <row r="194" spans="1:52" ht="27" customHeight="1" x14ac:dyDescent="0.25">
      <c r="A194" s="55" t="s">
        <v>316</v>
      </c>
      <c r="B194" s="55" t="s">
        <v>317</v>
      </c>
      <c r="C194" s="32">
        <v>4301060339</v>
      </c>
      <c r="D194" s="325">
        <v>4680115880818</v>
      </c>
      <c r="E194" s="324"/>
      <c r="F194" s="310">
        <v>0.4</v>
      </c>
      <c r="G194" s="33">
        <v>6</v>
      </c>
      <c r="H194" s="310">
        <v>2.4</v>
      </c>
      <c r="I194" s="310">
        <v>2.6720000000000002</v>
      </c>
      <c r="J194" s="33">
        <v>156</v>
      </c>
      <c r="K194" s="34" t="s">
        <v>62</v>
      </c>
      <c r="L194" s="33">
        <v>40</v>
      </c>
      <c r="M194" s="46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4" s="323"/>
      <c r="O194" s="323"/>
      <c r="P194" s="323"/>
      <c r="Q194" s="324"/>
      <c r="R194" s="35"/>
      <c r="S194" s="35"/>
      <c r="T194" s="36" t="s">
        <v>63</v>
      </c>
      <c r="U194" s="311">
        <v>0</v>
      </c>
      <c r="V194" s="312">
        <f>IFERROR(IF(U194="",0,CEILING((U194/$H194),1)*$H194),"")</f>
        <v>0</v>
      </c>
      <c r="W194" s="37" t="str">
        <f>IFERROR(IF(V194=0,"",ROUNDUP(V194/H194,0)*0.00753),"")</f>
        <v/>
      </c>
      <c r="X194" s="57"/>
      <c r="Y194" s="58"/>
      <c r="AC194" s="59"/>
      <c r="AZ194" s="166" t="s">
        <v>1</v>
      </c>
    </row>
    <row r="195" spans="1:52" x14ac:dyDescent="0.2">
      <c r="A195" s="319"/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1"/>
      <c r="M195" s="329" t="s">
        <v>64</v>
      </c>
      <c r="N195" s="330"/>
      <c r="O195" s="330"/>
      <c r="P195" s="330"/>
      <c r="Q195" s="330"/>
      <c r="R195" s="330"/>
      <c r="S195" s="331"/>
      <c r="T195" s="38" t="s">
        <v>65</v>
      </c>
      <c r="U195" s="313">
        <f>IFERROR(U193/H193,"0")+IFERROR(U194/H194,"0")</f>
        <v>0</v>
      </c>
      <c r="V195" s="313">
        <f>IFERROR(V193/H193,"0")+IFERROR(V194/H194,"0")</f>
        <v>0</v>
      </c>
      <c r="W195" s="313">
        <f>IFERROR(IF(W193="",0,W193),"0")+IFERROR(IF(W194="",0,W194),"0")</f>
        <v>0</v>
      </c>
      <c r="X195" s="314"/>
      <c r="Y195" s="314"/>
    </row>
    <row r="196" spans="1:52" x14ac:dyDescent="0.2">
      <c r="A196" s="320"/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1"/>
      <c r="M196" s="329" t="s">
        <v>64</v>
      </c>
      <c r="N196" s="330"/>
      <c r="O196" s="330"/>
      <c r="P196" s="330"/>
      <c r="Q196" s="330"/>
      <c r="R196" s="330"/>
      <c r="S196" s="331"/>
      <c r="T196" s="38" t="s">
        <v>63</v>
      </c>
      <c r="U196" s="313">
        <f>IFERROR(SUM(U193:U194),"0")</f>
        <v>0</v>
      </c>
      <c r="V196" s="313">
        <f>IFERROR(SUM(V193:V194),"0")</f>
        <v>0</v>
      </c>
      <c r="W196" s="38"/>
      <c r="X196" s="314"/>
      <c r="Y196" s="314"/>
    </row>
    <row r="197" spans="1:52" ht="16.5" customHeight="1" x14ac:dyDescent="0.25">
      <c r="A197" s="380" t="s">
        <v>318</v>
      </c>
      <c r="B197" s="320"/>
      <c r="C197" s="320"/>
      <c r="D197" s="320"/>
      <c r="E197" s="320"/>
      <c r="F197" s="320"/>
      <c r="G197" s="320"/>
      <c r="H197" s="320"/>
      <c r="I197" s="320"/>
      <c r="J197" s="320"/>
      <c r="K197" s="320"/>
      <c r="L197" s="320"/>
      <c r="M197" s="320"/>
      <c r="N197" s="320"/>
      <c r="O197" s="320"/>
      <c r="P197" s="320"/>
      <c r="Q197" s="320"/>
      <c r="R197" s="320"/>
      <c r="S197" s="320"/>
      <c r="T197" s="320"/>
      <c r="U197" s="320"/>
      <c r="V197" s="320"/>
      <c r="W197" s="320"/>
      <c r="X197" s="306"/>
      <c r="Y197" s="306"/>
    </row>
    <row r="198" spans="1:52" ht="14.25" customHeight="1" x14ac:dyDescent="0.25">
      <c r="A198" s="332" t="s">
        <v>100</v>
      </c>
      <c r="B198" s="320"/>
      <c r="C198" s="320"/>
      <c r="D198" s="320"/>
      <c r="E198" s="320"/>
      <c r="F198" s="320"/>
      <c r="G198" s="320"/>
      <c r="H198" s="320"/>
      <c r="I198" s="320"/>
      <c r="J198" s="320"/>
      <c r="K198" s="320"/>
      <c r="L198" s="320"/>
      <c r="M198" s="320"/>
      <c r="N198" s="320"/>
      <c r="O198" s="320"/>
      <c r="P198" s="320"/>
      <c r="Q198" s="320"/>
      <c r="R198" s="320"/>
      <c r="S198" s="320"/>
      <c r="T198" s="320"/>
      <c r="U198" s="320"/>
      <c r="V198" s="320"/>
      <c r="W198" s="320"/>
      <c r="X198" s="307"/>
      <c r="Y198" s="307"/>
    </row>
    <row r="199" spans="1:52" ht="27" customHeight="1" x14ac:dyDescent="0.25">
      <c r="A199" s="55" t="s">
        <v>319</v>
      </c>
      <c r="B199" s="55" t="s">
        <v>320</v>
      </c>
      <c r="C199" s="32">
        <v>4301011346</v>
      </c>
      <c r="D199" s="325">
        <v>4607091387445</v>
      </c>
      <c r="E199" s="324"/>
      <c r="F199" s="310">
        <v>0.9</v>
      </c>
      <c r="G199" s="33">
        <v>10</v>
      </c>
      <c r="H199" s="310">
        <v>9</v>
      </c>
      <c r="I199" s="310">
        <v>9.6300000000000008</v>
      </c>
      <c r="J199" s="33">
        <v>56</v>
      </c>
      <c r="K199" s="34" t="s">
        <v>96</v>
      </c>
      <c r="L199" s="33">
        <v>31</v>
      </c>
      <c r="M199" s="45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9" s="323"/>
      <c r="O199" s="323"/>
      <c r="P199" s="323"/>
      <c r="Q199" s="324"/>
      <c r="R199" s="35"/>
      <c r="S199" s="35"/>
      <c r="T199" s="36" t="s">
        <v>63</v>
      </c>
      <c r="U199" s="311">
        <v>0</v>
      </c>
      <c r="V199" s="312">
        <f t="shared" ref="V199:V213" si="10">IFERROR(IF(U199="",0,CEILING((U199/$H199),1)*$H199),"")</f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4301011362</v>
      </c>
      <c r="D200" s="325">
        <v>4607091386004</v>
      </c>
      <c r="E200" s="324"/>
      <c r="F200" s="310">
        <v>1.35</v>
      </c>
      <c r="G200" s="33">
        <v>8</v>
      </c>
      <c r="H200" s="310">
        <v>10.8</v>
      </c>
      <c r="I200" s="310">
        <v>11.28</v>
      </c>
      <c r="J200" s="33">
        <v>48</v>
      </c>
      <c r="K200" s="34" t="s">
        <v>103</v>
      </c>
      <c r="L200" s="33">
        <v>55</v>
      </c>
      <c r="M200" s="46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0" s="323"/>
      <c r="O200" s="323"/>
      <c r="P200" s="323"/>
      <c r="Q200" s="324"/>
      <c r="R200" s="35"/>
      <c r="S200" s="35"/>
      <c r="T200" s="36" t="s">
        <v>63</v>
      </c>
      <c r="U200" s="311">
        <v>0</v>
      </c>
      <c r="V200" s="312">
        <f t="shared" si="10"/>
        <v>0</v>
      </c>
      <c r="W200" s="37" t="str">
        <f>IFERROR(IF(V200=0,"",ROUNDUP(V200/H200,0)*0.02039),"")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321</v>
      </c>
      <c r="B201" s="55" t="s">
        <v>323</v>
      </c>
      <c r="C201" s="32">
        <v>4301011308</v>
      </c>
      <c r="D201" s="325">
        <v>4607091386004</v>
      </c>
      <c r="E201" s="324"/>
      <c r="F201" s="310">
        <v>1.35</v>
      </c>
      <c r="G201" s="33">
        <v>8</v>
      </c>
      <c r="H201" s="310">
        <v>10.8</v>
      </c>
      <c r="I201" s="310">
        <v>11.28</v>
      </c>
      <c r="J201" s="33">
        <v>56</v>
      </c>
      <c r="K201" s="34" t="s">
        <v>96</v>
      </c>
      <c r="L201" s="33">
        <v>55</v>
      </c>
      <c r="M201" s="41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1" s="323"/>
      <c r="O201" s="323"/>
      <c r="P201" s="323"/>
      <c r="Q201" s="324"/>
      <c r="R201" s="35"/>
      <c r="S201" s="35"/>
      <c r="T201" s="36" t="s">
        <v>63</v>
      </c>
      <c r="U201" s="311">
        <v>0</v>
      </c>
      <c r="V201" s="312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4301011347</v>
      </c>
      <c r="D202" s="325">
        <v>4607091386073</v>
      </c>
      <c r="E202" s="324"/>
      <c r="F202" s="310">
        <v>0.9</v>
      </c>
      <c r="G202" s="33">
        <v>10</v>
      </c>
      <c r="H202" s="310">
        <v>9</v>
      </c>
      <c r="I202" s="310">
        <v>9.6300000000000008</v>
      </c>
      <c r="J202" s="33">
        <v>56</v>
      </c>
      <c r="K202" s="34" t="s">
        <v>96</v>
      </c>
      <c r="L202" s="33">
        <v>31</v>
      </c>
      <c r="M202" s="46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2" s="323"/>
      <c r="O202" s="323"/>
      <c r="P202" s="323"/>
      <c r="Q202" s="324"/>
      <c r="R202" s="35"/>
      <c r="S202" s="35"/>
      <c r="T202" s="36" t="s">
        <v>63</v>
      </c>
      <c r="U202" s="311">
        <v>0</v>
      </c>
      <c r="V202" s="312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4301010928</v>
      </c>
      <c r="D203" s="325">
        <v>4607091387322</v>
      </c>
      <c r="E203" s="324"/>
      <c r="F203" s="310">
        <v>1.35</v>
      </c>
      <c r="G203" s="33">
        <v>8</v>
      </c>
      <c r="H203" s="310">
        <v>10.8</v>
      </c>
      <c r="I203" s="310">
        <v>11.28</v>
      </c>
      <c r="J203" s="33">
        <v>56</v>
      </c>
      <c r="K203" s="34" t="s">
        <v>96</v>
      </c>
      <c r="L203" s="33">
        <v>55</v>
      </c>
      <c r="M203" s="41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3" s="323"/>
      <c r="O203" s="323"/>
      <c r="P203" s="323"/>
      <c r="Q203" s="324"/>
      <c r="R203" s="35"/>
      <c r="S203" s="35"/>
      <c r="T203" s="36" t="s">
        <v>63</v>
      </c>
      <c r="U203" s="311">
        <v>0</v>
      </c>
      <c r="V203" s="312">
        <f t="shared" si="10"/>
        <v>0</v>
      </c>
      <c r="W203" s="37" t="str">
        <f>IFERROR(IF(V203=0,"",ROUNDUP(V203/H203,0)*0.02175),"")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326</v>
      </c>
      <c r="B204" s="55" t="s">
        <v>328</v>
      </c>
      <c r="C204" s="32">
        <v>4301011395</v>
      </c>
      <c r="D204" s="325">
        <v>4607091387322</v>
      </c>
      <c r="E204" s="324"/>
      <c r="F204" s="310">
        <v>1.35</v>
      </c>
      <c r="G204" s="33">
        <v>8</v>
      </c>
      <c r="H204" s="310">
        <v>10.8</v>
      </c>
      <c r="I204" s="310">
        <v>11.28</v>
      </c>
      <c r="J204" s="33">
        <v>48</v>
      </c>
      <c r="K204" s="34" t="s">
        <v>103</v>
      </c>
      <c r="L204" s="33">
        <v>55</v>
      </c>
      <c r="M204" s="62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4" s="323"/>
      <c r="O204" s="323"/>
      <c r="P204" s="323"/>
      <c r="Q204" s="324"/>
      <c r="R204" s="35"/>
      <c r="S204" s="35"/>
      <c r="T204" s="36" t="s">
        <v>63</v>
      </c>
      <c r="U204" s="311">
        <v>0</v>
      </c>
      <c r="V204" s="312">
        <f t="shared" si="10"/>
        <v>0</v>
      </c>
      <c r="W204" s="37" t="str">
        <f>IFERROR(IF(V204=0,"",ROUNDUP(V204/H204,0)*0.02039),"")</f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329</v>
      </c>
      <c r="B205" s="55" t="s">
        <v>330</v>
      </c>
      <c r="C205" s="32">
        <v>4301011311</v>
      </c>
      <c r="D205" s="325">
        <v>4607091387377</v>
      </c>
      <c r="E205" s="324"/>
      <c r="F205" s="310">
        <v>1.35</v>
      </c>
      <c r="G205" s="33">
        <v>8</v>
      </c>
      <c r="H205" s="310">
        <v>10.8</v>
      </c>
      <c r="I205" s="310">
        <v>11.28</v>
      </c>
      <c r="J205" s="33">
        <v>56</v>
      </c>
      <c r="K205" s="34" t="s">
        <v>96</v>
      </c>
      <c r="L205" s="33">
        <v>55</v>
      </c>
      <c r="M205" s="58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5" s="323"/>
      <c r="O205" s="323"/>
      <c r="P205" s="323"/>
      <c r="Q205" s="324"/>
      <c r="R205" s="35"/>
      <c r="S205" s="35"/>
      <c r="T205" s="36" t="s">
        <v>63</v>
      </c>
      <c r="U205" s="311">
        <v>0</v>
      </c>
      <c r="V205" s="312">
        <f t="shared" si="10"/>
        <v>0</v>
      </c>
      <c r="W205" s="37" t="str">
        <f>IFERROR(IF(V205=0,"",ROUNDUP(V205/H205,0)*0.02175),"")</f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331</v>
      </c>
      <c r="B206" s="55" t="s">
        <v>332</v>
      </c>
      <c r="C206" s="32">
        <v>4301010945</v>
      </c>
      <c r="D206" s="325">
        <v>4607091387353</v>
      </c>
      <c r="E206" s="324"/>
      <c r="F206" s="310">
        <v>1.35</v>
      </c>
      <c r="G206" s="33">
        <v>8</v>
      </c>
      <c r="H206" s="310">
        <v>10.8</v>
      </c>
      <c r="I206" s="310">
        <v>11.28</v>
      </c>
      <c r="J206" s="33">
        <v>56</v>
      </c>
      <c r="K206" s="34" t="s">
        <v>96</v>
      </c>
      <c r="L206" s="33">
        <v>55</v>
      </c>
      <c r="M206" s="47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6" s="323"/>
      <c r="O206" s="323"/>
      <c r="P206" s="323"/>
      <c r="Q206" s="324"/>
      <c r="R206" s="35"/>
      <c r="S206" s="35"/>
      <c r="T206" s="36" t="s">
        <v>63</v>
      </c>
      <c r="U206" s="311">
        <v>0</v>
      </c>
      <c r="V206" s="312">
        <f t="shared" si="10"/>
        <v>0</v>
      </c>
      <c r="W206" s="37" t="str">
        <f>IFERROR(IF(V206=0,"",ROUNDUP(V206/H206,0)*0.02175),"")</f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333</v>
      </c>
      <c r="B207" s="55" t="s">
        <v>334</v>
      </c>
      <c r="C207" s="32">
        <v>4301011328</v>
      </c>
      <c r="D207" s="325">
        <v>4607091386011</v>
      </c>
      <c r="E207" s="324"/>
      <c r="F207" s="310">
        <v>0.5</v>
      </c>
      <c r="G207" s="33">
        <v>10</v>
      </c>
      <c r="H207" s="310">
        <v>5</v>
      </c>
      <c r="I207" s="310">
        <v>5.21</v>
      </c>
      <c r="J207" s="33">
        <v>120</v>
      </c>
      <c r="K207" s="34" t="s">
        <v>62</v>
      </c>
      <c r="L207" s="33">
        <v>55</v>
      </c>
      <c r="M207" s="33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7" s="323"/>
      <c r="O207" s="323"/>
      <c r="P207" s="323"/>
      <c r="Q207" s="324"/>
      <c r="R207" s="35"/>
      <c r="S207" s="35"/>
      <c r="T207" s="36" t="s">
        <v>63</v>
      </c>
      <c r="U207" s="311">
        <v>0</v>
      </c>
      <c r="V207" s="312">
        <f t="shared" si="10"/>
        <v>0</v>
      </c>
      <c r="W207" s="37" t="str">
        <f t="shared" ref="W207:W213" si="11">IFERROR(IF(V207=0,"",ROUNDUP(V207/H207,0)*0.00937),"")</f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335</v>
      </c>
      <c r="B208" s="55" t="s">
        <v>336</v>
      </c>
      <c r="C208" s="32">
        <v>4301011329</v>
      </c>
      <c r="D208" s="325">
        <v>4607091387308</v>
      </c>
      <c r="E208" s="324"/>
      <c r="F208" s="310">
        <v>0.5</v>
      </c>
      <c r="G208" s="33">
        <v>10</v>
      </c>
      <c r="H208" s="310">
        <v>5</v>
      </c>
      <c r="I208" s="310">
        <v>5.21</v>
      </c>
      <c r="J208" s="33">
        <v>120</v>
      </c>
      <c r="K208" s="34" t="s">
        <v>62</v>
      </c>
      <c r="L208" s="33">
        <v>55</v>
      </c>
      <c r="M208" s="61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8" s="323"/>
      <c r="O208" s="323"/>
      <c r="P208" s="323"/>
      <c r="Q208" s="324"/>
      <c r="R208" s="35"/>
      <c r="S208" s="35"/>
      <c r="T208" s="36" t="s">
        <v>63</v>
      </c>
      <c r="U208" s="311">
        <v>0</v>
      </c>
      <c r="V208" s="312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337</v>
      </c>
      <c r="B209" s="55" t="s">
        <v>338</v>
      </c>
      <c r="C209" s="32">
        <v>4301011049</v>
      </c>
      <c r="D209" s="325">
        <v>4607091387339</v>
      </c>
      <c r="E209" s="324"/>
      <c r="F209" s="310">
        <v>0.5</v>
      </c>
      <c r="G209" s="33">
        <v>10</v>
      </c>
      <c r="H209" s="310">
        <v>5</v>
      </c>
      <c r="I209" s="310">
        <v>5.24</v>
      </c>
      <c r="J209" s="33">
        <v>120</v>
      </c>
      <c r="K209" s="34" t="s">
        <v>96</v>
      </c>
      <c r="L209" s="33">
        <v>55</v>
      </c>
      <c r="M209" s="51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9" s="323"/>
      <c r="O209" s="323"/>
      <c r="P209" s="323"/>
      <c r="Q209" s="324"/>
      <c r="R209" s="35"/>
      <c r="S209" s="35"/>
      <c r="T209" s="36" t="s">
        <v>63</v>
      </c>
      <c r="U209" s="311">
        <v>0</v>
      </c>
      <c r="V209" s="312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339</v>
      </c>
      <c r="B210" s="55" t="s">
        <v>340</v>
      </c>
      <c r="C210" s="32">
        <v>4301011433</v>
      </c>
      <c r="D210" s="325">
        <v>4680115882638</v>
      </c>
      <c r="E210" s="324"/>
      <c r="F210" s="310">
        <v>0.4</v>
      </c>
      <c r="G210" s="33">
        <v>10</v>
      </c>
      <c r="H210" s="310">
        <v>4</v>
      </c>
      <c r="I210" s="310">
        <v>4.24</v>
      </c>
      <c r="J210" s="33">
        <v>120</v>
      </c>
      <c r="K210" s="34" t="s">
        <v>96</v>
      </c>
      <c r="L210" s="33">
        <v>90</v>
      </c>
      <c r="M210" s="6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10" s="323"/>
      <c r="O210" s="323"/>
      <c r="P210" s="323"/>
      <c r="Q210" s="324"/>
      <c r="R210" s="35"/>
      <c r="S210" s="35"/>
      <c r="T210" s="36" t="s">
        <v>63</v>
      </c>
      <c r="U210" s="311">
        <v>0</v>
      </c>
      <c r="V210" s="312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341</v>
      </c>
      <c r="B211" s="55" t="s">
        <v>342</v>
      </c>
      <c r="C211" s="32">
        <v>4301011573</v>
      </c>
      <c r="D211" s="325">
        <v>4680115881938</v>
      </c>
      <c r="E211" s="324"/>
      <c r="F211" s="310">
        <v>0.4</v>
      </c>
      <c r="G211" s="33">
        <v>10</v>
      </c>
      <c r="H211" s="310">
        <v>4</v>
      </c>
      <c r="I211" s="310">
        <v>4.24</v>
      </c>
      <c r="J211" s="33">
        <v>120</v>
      </c>
      <c r="K211" s="34" t="s">
        <v>96</v>
      </c>
      <c r="L211" s="33">
        <v>90</v>
      </c>
      <c r="M211" s="52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11" s="323"/>
      <c r="O211" s="323"/>
      <c r="P211" s="323"/>
      <c r="Q211" s="324"/>
      <c r="R211" s="35"/>
      <c r="S211" s="35"/>
      <c r="T211" s="36" t="s">
        <v>63</v>
      </c>
      <c r="U211" s="311">
        <v>0</v>
      </c>
      <c r="V211" s="312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ht="27" customHeight="1" x14ac:dyDescent="0.25">
      <c r="A212" s="55" t="s">
        <v>343</v>
      </c>
      <c r="B212" s="55" t="s">
        <v>344</v>
      </c>
      <c r="C212" s="32">
        <v>4301010944</v>
      </c>
      <c r="D212" s="325">
        <v>4607091387346</v>
      </c>
      <c r="E212" s="324"/>
      <c r="F212" s="310">
        <v>0.4</v>
      </c>
      <c r="G212" s="33">
        <v>10</v>
      </c>
      <c r="H212" s="310">
        <v>4</v>
      </c>
      <c r="I212" s="310">
        <v>4.24</v>
      </c>
      <c r="J212" s="33">
        <v>120</v>
      </c>
      <c r="K212" s="34" t="s">
        <v>96</v>
      </c>
      <c r="L212" s="33">
        <v>55</v>
      </c>
      <c r="M212" s="54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2" s="323"/>
      <c r="O212" s="323"/>
      <c r="P212" s="323"/>
      <c r="Q212" s="324"/>
      <c r="R212" s="35"/>
      <c r="S212" s="35"/>
      <c r="T212" s="36" t="s">
        <v>63</v>
      </c>
      <c r="U212" s="311">
        <v>0</v>
      </c>
      <c r="V212" s="312">
        <f t="shared" si="10"/>
        <v>0</v>
      </c>
      <c r="W212" s="37" t="str">
        <f t="shared" si="11"/>
        <v/>
      </c>
      <c r="X212" s="57"/>
      <c r="Y212" s="58"/>
      <c r="AC212" s="59"/>
      <c r="AZ212" s="180" t="s">
        <v>1</v>
      </c>
    </row>
    <row r="213" spans="1:52" ht="27" customHeight="1" x14ac:dyDescent="0.25">
      <c r="A213" s="55" t="s">
        <v>345</v>
      </c>
      <c r="B213" s="55" t="s">
        <v>346</v>
      </c>
      <c r="C213" s="32">
        <v>4301011353</v>
      </c>
      <c r="D213" s="325">
        <v>4607091389807</v>
      </c>
      <c r="E213" s="324"/>
      <c r="F213" s="310">
        <v>0.4</v>
      </c>
      <c r="G213" s="33">
        <v>10</v>
      </c>
      <c r="H213" s="310">
        <v>4</v>
      </c>
      <c r="I213" s="310">
        <v>4.24</v>
      </c>
      <c r="J213" s="33">
        <v>120</v>
      </c>
      <c r="K213" s="34" t="s">
        <v>96</v>
      </c>
      <c r="L213" s="33">
        <v>55</v>
      </c>
      <c r="M213" s="47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3" s="323"/>
      <c r="O213" s="323"/>
      <c r="P213" s="323"/>
      <c r="Q213" s="324"/>
      <c r="R213" s="35"/>
      <c r="S213" s="35"/>
      <c r="T213" s="36" t="s">
        <v>63</v>
      </c>
      <c r="U213" s="311">
        <v>0</v>
      </c>
      <c r="V213" s="312">
        <f t="shared" si="10"/>
        <v>0</v>
      </c>
      <c r="W213" s="37" t="str">
        <f t="shared" si="11"/>
        <v/>
      </c>
      <c r="X213" s="57"/>
      <c r="Y213" s="58"/>
      <c r="AC213" s="59"/>
      <c r="AZ213" s="181" t="s">
        <v>1</v>
      </c>
    </row>
    <row r="214" spans="1:52" x14ac:dyDescent="0.2">
      <c r="A214" s="319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1"/>
      <c r="M214" s="329" t="s">
        <v>64</v>
      </c>
      <c r="N214" s="330"/>
      <c r="O214" s="330"/>
      <c r="P214" s="330"/>
      <c r="Q214" s="330"/>
      <c r="R214" s="330"/>
      <c r="S214" s="331"/>
      <c r="T214" s="38" t="s">
        <v>65</v>
      </c>
      <c r="U214" s="313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>0</v>
      </c>
      <c r="V214" s="313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3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>0</v>
      </c>
      <c r="X214" s="314"/>
      <c r="Y214" s="314"/>
    </row>
    <row r="215" spans="1:52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1"/>
      <c r="M215" s="329" t="s">
        <v>64</v>
      </c>
      <c r="N215" s="330"/>
      <c r="O215" s="330"/>
      <c r="P215" s="330"/>
      <c r="Q215" s="330"/>
      <c r="R215" s="330"/>
      <c r="S215" s="331"/>
      <c r="T215" s="38" t="s">
        <v>63</v>
      </c>
      <c r="U215" s="313">
        <f>IFERROR(SUM(U199:U213),"0")</f>
        <v>0</v>
      </c>
      <c r="V215" s="313">
        <f>IFERROR(SUM(V199:V213),"0")</f>
        <v>0</v>
      </c>
      <c r="W215" s="38"/>
      <c r="X215" s="314"/>
      <c r="Y215" s="314"/>
    </row>
    <row r="216" spans="1:52" ht="14.25" customHeight="1" x14ac:dyDescent="0.25">
      <c r="A216" s="332" t="s">
        <v>93</v>
      </c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20"/>
      <c r="N216" s="320"/>
      <c r="O216" s="320"/>
      <c r="P216" s="320"/>
      <c r="Q216" s="320"/>
      <c r="R216" s="320"/>
      <c r="S216" s="320"/>
      <c r="T216" s="320"/>
      <c r="U216" s="320"/>
      <c r="V216" s="320"/>
      <c r="W216" s="320"/>
      <c r="X216" s="307"/>
      <c r="Y216" s="307"/>
    </row>
    <row r="217" spans="1:52" ht="27" customHeight="1" x14ac:dyDescent="0.25">
      <c r="A217" s="55" t="s">
        <v>347</v>
      </c>
      <c r="B217" s="55" t="s">
        <v>348</v>
      </c>
      <c r="C217" s="32">
        <v>4301020254</v>
      </c>
      <c r="D217" s="325">
        <v>4680115881914</v>
      </c>
      <c r="E217" s="324"/>
      <c r="F217" s="310">
        <v>0.4</v>
      </c>
      <c r="G217" s="33">
        <v>10</v>
      </c>
      <c r="H217" s="310">
        <v>4</v>
      </c>
      <c r="I217" s="310">
        <v>4.24</v>
      </c>
      <c r="J217" s="33">
        <v>120</v>
      </c>
      <c r="K217" s="34" t="s">
        <v>96</v>
      </c>
      <c r="L217" s="33">
        <v>90</v>
      </c>
      <c r="M217" s="34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7" s="323"/>
      <c r="O217" s="323"/>
      <c r="P217" s="323"/>
      <c r="Q217" s="324"/>
      <c r="R217" s="35"/>
      <c r="S217" s="35"/>
      <c r="T217" s="36" t="s">
        <v>63</v>
      </c>
      <c r="U217" s="311">
        <v>0</v>
      </c>
      <c r="V217" s="312">
        <f>IFERROR(IF(U217="",0,CEILING((U217/$H217),1)*$H217),"")</f>
        <v>0</v>
      </c>
      <c r="W217" s="37" t="str">
        <f>IFERROR(IF(V217=0,"",ROUNDUP(V217/H217,0)*0.00937),"")</f>
        <v/>
      </c>
      <c r="X217" s="57"/>
      <c r="Y217" s="58"/>
      <c r="AC217" s="59"/>
      <c r="AZ217" s="182" t="s">
        <v>1</v>
      </c>
    </row>
    <row r="218" spans="1:52" x14ac:dyDescent="0.2">
      <c r="A218" s="319"/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1"/>
      <c r="M218" s="329" t="s">
        <v>64</v>
      </c>
      <c r="N218" s="330"/>
      <c r="O218" s="330"/>
      <c r="P218" s="330"/>
      <c r="Q218" s="330"/>
      <c r="R218" s="330"/>
      <c r="S218" s="331"/>
      <c r="T218" s="38" t="s">
        <v>65</v>
      </c>
      <c r="U218" s="313">
        <f>IFERROR(U217/H217,"0")</f>
        <v>0</v>
      </c>
      <c r="V218" s="313">
        <f>IFERROR(V217/H217,"0")</f>
        <v>0</v>
      </c>
      <c r="W218" s="313">
        <f>IFERROR(IF(W217="",0,W217),"0")</f>
        <v>0</v>
      </c>
      <c r="X218" s="314"/>
      <c r="Y218" s="314"/>
    </row>
    <row r="219" spans="1:52" x14ac:dyDescent="0.2">
      <c r="A219" s="320"/>
      <c r="B219" s="320"/>
      <c r="C219" s="320"/>
      <c r="D219" s="320"/>
      <c r="E219" s="320"/>
      <c r="F219" s="320"/>
      <c r="G219" s="320"/>
      <c r="H219" s="320"/>
      <c r="I219" s="320"/>
      <c r="J219" s="320"/>
      <c r="K219" s="320"/>
      <c r="L219" s="321"/>
      <c r="M219" s="329" t="s">
        <v>64</v>
      </c>
      <c r="N219" s="330"/>
      <c r="O219" s="330"/>
      <c r="P219" s="330"/>
      <c r="Q219" s="330"/>
      <c r="R219" s="330"/>
      <c r="S219" s="331"/>
      <c r="T219" s="38" t="s">
        <v>63</v>
      </c>
      <c r="U219" s="313">
        <f>IFERROR(SUM(U217:U217),"0")</f>
        <v>0</v>
      </c>
      <c r="V219" s="313">
        <f>IFERROR(SUM(V217:V217),"0")</f>
        <v>0</v>
      </c>
      <c r="W219" s="38"/>
      <c r="X219" s="314"/>
      <c r="Y219" s="314"/>
    </row>
    <row r="220" spans="1:52" ht="14.25" customHeight="1" x14ac:dyDescent="0.25">
      <c r="A220" s="332" t="s">
        <v>59</v>
      </c>
      <c r="B220" s="320"/>
      <c r="C220" s="320"/>
      <c r="D220" s="320"/>
      <c r="E220" s="320"/>
      <c r="F220" s="320"/>
      <c r="G220" s="320"/>
      <c r="H220" s="320"/>
      <c r="I220" s="320"/>
      <c r="J220" s="320"/>
      <c r="K220" s="320"/>
      <c r="L220" s="320"/>
      <c r="M220" s="320"/>
      <c r="N220" s="320"/>
      <c r="O220" s="320"/>
      <c r="P220" s="320"/>
      <c r="Q220" s="320"/>
      <c r="R220" s="320"/>
      <c r="S220" s="320"/>
      <c r="T220" s="320"/>
      <c r="U220" s="320"/>
      <c r="V220" s="320"/>
      <c r="W220" s="320"/>
      <c r="X220" s="307"/>
      <c r="Y220" s="307"/>
    </row>
    <row r="221" spans="1:52" ht="27" customHeight="1" x14ac:dyDescent="0.25">
      <c r="A221" s="55" t="s">
        <v>349</v>
      </c>
      <c r="B221" s="55" t="s">
        <v>350</v>
      </c>
      <c r="C221" s="32">
        <v>4301030878</v>
      </c>
      <c r="D221" s="325">
        <v>4607091387193</v>
      </c>
      <c r="E221" s="324"/>
      <c r="F221" s="310">
        <v>0.7</v>
      </c>
      <c r="G221" s="33">
        <v>6</v>
      </c>
      <c r="H221" s="310">
        <v>4.2</v>
      </c>
      <c r="I221" s="310">
        <v>4.46</v>
      </c>
      <c r="J221" s="33">
        <v>156</v>
      </c>
      <c r="K221" s="34" t="s">
        <v>62</v>
      </c>
      <c r="L221" s="33">
        <v>35</v>
      </c>
      <c r="M221" s="5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21" s="323"/>
      <c r="O221" s="323"/>
      <c r="P221" s="323"/>
      <c r="Q221" s="324"/>
      <c r="R221" s="35"/>
      <c r="S221" s="35"/>
      <c r="T221" s="36" t="s">
        <v>63</v>
      </c>
      <c r="U221" s="311">
        <v>0</v>
      </c>
      <c r="V221" s="312">
        <f>IFERROR(IF(U221="",0,CEILING((U221/$H221),1)*$H221),"")</f>
        <v>0</v>
      </c>
      <c r="W221" s="37" t="str">
        <f>IFERROR(IF(V221=0,"",ROUNDUP(V221/H221,0)*0.00753),"")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351</v>
      </c>
      <c r="B222" s="55" t="s">
        <v>352</v>
      </c>
      <c r="C222" s="32">
        <v>4301031153</v>
      </c>
      <c r="D222" s="325">
        <v>4607091387230</v>
      </c>
      <c r="E222" s="324"/>
      <c r="F222" s="310">
        <v>0.7</v>
      </c>
      <c r="G222" s="33">
        <v>6</v>
      </c>
      <c r="H222" s="310">
        <v>4.2</v>
      </c>
      <c r="I222" s="310">
        <v>4.46</v>
      </c>
      <c r="J222" s="33">
        <v>156</v>
      </c>
      <c r="K222" s="34" t="s">
        <v>62</v>
      </c>
      <c r="L222" s="33">
        <v>40</v>
      </c>
      <c r="M222" s="39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2" s="323"/>
      <c r="O222" s="323"/>
      <c r="P222" s="323"/>
      <c r="Q222" s="324"/>
      <c r="R222" s="35"/>
      <c r="S222" s="35"/>
      <c r="T222" s="36" t="s">
        <v>63</v>
      </c>
      <c r="U222" s="311">
        <v>0</v>
      </c>
      <c r="V222" s="312">
        <f>IFERROR(IF(U222="",0,CEILING((U222/$H222),1)*$H222),"")</f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353</v>
      </c>
      <c r="B223" s="55" t="s">
        <v>354</v>
      </c>
      <c r="C223" s="32">
        <v>4301031152</v>
      </c>
      <c r="D223" s="325">
        <v>4607091387285</v>
      </c>
      <c r="E223" s="324"/>
      <c r="F223" s="310">
        <v>0.35</v>
      </c>
      <c r="G223" s="33">
        <v>6</v>
      </c>
      <c r="H223" s="310">
        <v>2.1</v>
      </c>
      <c r="I223" s="310">
        <v>2.23</v>
      </c>
      <c r="J223" s="33">
        <v>234</v>
      </c>
      <c r="K223" s="34" t="s">
        <v>62</v>
      </c>
      <c r="L223" s="33">
        <v>40</v>
      </c>
      <c r="M223" s="3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3" s="323"/>
      <c r="O223" s="323"/>
      <c r="P223" s="323"/>
      <c r="Q223" s="324"/>
      <c r="R223" s="35"/>
      <c r="S223" s="35"/>
      <c r="T223" s="36" t="s">
        <v>63</v>
      </c>
      <c r="U223" s="311">
        <v>0</v>
      </c>
      <c r="V223" s="312">
        <f>IFERROR(IF(U223="",0,CEILING((U223/$H223),1)*$H223),"")</f>
        <v>0</v>
      </c>
      <c r="W223" s="37" t="str">
        <f>IFERROR(IF(V223=0,"",ROUNDUP(V223/H223,0)*0.00502),"")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355</v>
      </c>
      <c r="B224" s="55" t="s">
        <v>356</v>
      </c>
      <c r="C224" s="32">
        <v>4301031151</v>
      </c>
      <c r="D224" s="325">
        <v>4607091389845</v>
      </c>
      <c r="E224" s="324"/>
      <c r="F224" s="310">
        <v>0.35</v>
      </c>
      <c r="G224" s="33">
        <v>6</v>
      </c>
      <c r="H224" s="310">
        <v>2.1</v>
      </c>
      <c r="I224" s="310">
        <v>2.2000000000000002</v>
      </c>
      <c r="J224" s="33">
        <v>234</v>
      </c>
      <c r="K224" s="34" t="s">
        <v>62</v>
      </c>
      <c r="L224" s="33">
        <v>40</v>
      </c>
      <c r="M224" s="64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4" s="323"/>
      <c r="O224" s="323"/>
      <c r="P224" s="323"/>
      <c r="Q224" s="324"/>
      <c r="R224" s="35"/>
      <c r="S224" s="35"/>
      <c r="T224" s="36" t="s">
        <v>63</v>
      </c>
      <c r="U224" s="311">
        <v>0</v>
      </c>
      <c r="V224" s="312">
        <f>IFERROR(IF(U224="",0,CEILING((U224/$H224),1)*$H224),"")</f>
        <v>0</v>
      </c>
      <c r="W224" s="37" t="str">
        <f>IFERROR(IF(V224=0,"",ROUNDUP(V224/H224,0)*0.00502),"")</f>
        <v/>
      </c>
      <c r="X224" s="57"/>
      <c r="Y224" s="58"/>
      <c r="AC224" s="59"/>
      <c r="AZ224" s="186" t="s">
        <v>1</v>
      </c>
    </row>
    <row r="225" spans="1:52" x14ac:dyDescent="0.2">
      <c r="A225" s="319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1"/>
      <c r="M225" s="329" t="s">
        <v>64</v>
      </c>
      <c r="N225" s="330"/>
      <c r="O225" s="330"/>
      <c r="P225" s="330"/>
      <c r="Q225" s="330"/>
      <c r="R225" s="330"/>
      <c r="S225" s="331"/>
      <c r="T225" s="38" t="s">
        <v>65</v>
      </c>
      <c r="U225" s="313">
        <f>IFERROR(U221/H221,"0")+IFERROR(U222/H222,"0")+IFERROR(U223/H223,"0")+IFERROR(U224/H224,"0")</f>
        <v>0</v>
      </c>
      <c r="V225" s="313">
        <f>IFERROR(V221/H221,"0")+IFERROR(V222/H222,"0")+IFERROR(V223/H223,"0")+IFERROR(V224/H224,"0")</f>
        <v>0</v>
      </c>
      <c r="W225" s="313">
        <f>IFERROR(IF(W221="",0,W221),"0")+IFERROR(IF(W222="",0,W222),"0")+IFERROR(IF(W223="",0,W223),"0")+IFERROR(IF(W224="",0,W224),"0")</f>
        <v>0</v>
      </c>
      <c r="X225" s="314"/>
      <c r="Y225" s="314"/>
    </row>
    <row r="226" spans="1:52" x14ac:dyDescent="0.2">
      <c r="A226" s="320"/>
      <c r="B226" s="320"/>
      <c r="C226" s="320"/>
      <c r="D226" s="320"/>
      <c r="E226" s="320"/>
      <c r="F226" s="320"/>
      <c r="G226" s="320"/>
      <c r="H226" s="320"/>
      <c r="I226" s="320"/>
      <c r="J226" s="320"/>
      <c r="K226" s="320"/>
      <c r="L226" s="321"/>
      <c r="M226" s="329" t="s">
        <v>64</v>
      </c>
      <c r="N226" s="330"/>
      <c r="O226" s="330"/>
      <c r="P226" s="330"/>
      <c r="Q226" s="330"/>
      <c r="R226" s="330"/>
      <c r="S226" s="331"/>
      <c r="T226" s="38" t="s">
        <v>63</v>
      </c>
      <c r="U226" s="313">
        <f>IFERROR(SUM(U221:U224),"0")</f>
        <v>0</v>
      </c>
      <c r="V226" s="313">
        <f>IFERROR(SUM(V221:V224),"0")</f>
        <v>0</v>
      </c>
      <c r="W226" s="38"/>
      <c r="X226" s="314"/>
      <c r="Y226" s="314"/>
    </row>
    <row r="227" spans="1:52" ht="14.25" customHeight="1" x14ac:dyDescent="0.25">
      <c r="A227" s="332" t="s">
        <v>66</v>
      </c>
      <c r="B227" s="320"/>
      <c r="C227" s="320"/>
      <c r="D227" s="320"/>
      <c r="E227" s="320"/>
      <c r="F227" s="320"/>
      <c r="G227" s="320"/>
      <c r="H227" s="320"/>
      <c r="I227" s="320"/>
      <c r="J227" s="320"/>
      <c r="K227" s="320"/>
      <c r="L227" s="320"/>
      <c r="M227" s="320"/>
      <c r="N227" s="320"/>
      <c r="O227" s="320"/>
      <c r="P227" s="320"/>
      <c r="Q227" s="320"/>
      <c r="R227" s="320"/>
      <c r="S227" s="320"/>
      <c r="T227" s="320"/>
      <c r="U227" s="320"/>
      <c r="V227" s="320"/>
      <c r="W227" s="320"/>
      <c r="X227" s="307"/>
      <c r="Y227" s="307"/>
    </row>
    <row r="228" spans="1:52" ht="16.5" customHeight="1" x14ac:dyDescent="0.25">
      <c r="A228" s="55" t="s">
        <v>357</v>
      </c>
      <c r="B228" s="55" t="s">
        <v>358</v>
      </c>
      <c r="C228" s="32">
        <v>4301051100</v>
      </c>
      <c r="D228" s="325">
        <v>4607091387766</v>
      </c>
      <c r="E228" s="324"/>
      <c r="F228" s="310">
        <v>1.35</v>
      </c>
      <c r="G228" s="33">
        <v>6</v>
      </c>
      <c r="H228" s="310">
        <v>8.1</v>
      </c>
      <c r="I228" s="310">
        <v>8.6579999999999995</v>
      </c>
      <c r="J228" s="33">
        <v>56</v>
      </c>
      <c r="K228" s="34" t="s">
        <v>125</v>
      </c>
      <c r="L228" s="33">
        <v>40</v>
      </c>
      <c r="M228" s="3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8" s="323"/>
      <c r="O228" s="323"/>
      <c r="P228" s="323"/>
      <c r="Q228" s="324"/>
      <c r="R228" s="35"/>
      <c r="S228" s="35"/>
      <c r="T228" s="36" t="s">
        <v>63</v>
      </c>
      <c r="U228" s="311">
        <v>0</v>
      </c>
      <c r="V228" s="312">
        <f t="shared" ref="V228:V233" si="12"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359</v>
      </c>
      <c r="B229" s="55" t="s">
        <v>360</v>
      </c>
      <c r="C229" s="32">
        <v>4301051116</v>
      </c>
      <c r="D229" s="325">
        <v>4607091387957</v>
      </c>
      <c r="E229" s="324"/>
      <c r="F229" s="310">
        <v>1.3</v>
      </c>
      <c r="G229" s="33">
        <v>6</v>
      </c>
      <c r="H229" s="310">
        <v>7.8</v>
      </c>
      <c r="I229" s="310">
        <v>8.3640000000000008</v>
      </c>
      <c r="J229" s="33">
        <v>56</v>
      </c>
      <c r="K229" s="34" t="s">
        <v>62</v>
      </c>
      <c r="L229" s="33">
        <v>40</v>
      </c>
      <c r="M229" s="50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9" s="323"/>
      <c r="O229" s="323"/>
      <c r="P229" s="323"/>
      <c r="Q229" s="324"/>
      <c r="R229" s="35"/>
      <c r="S229" s="35"/>
      <c r="T229" s="36" t="s">
        <v>63</v>
      </c>
      <c r="U229" s="311">
        <v>0</v>
      </c>
      <c r="V229" s="312">
        <f t="shared" si="12"/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361</v>
      </c>
      <c r="B230" s="55" t="s">
        <v>362</v>
      </c>
      <c r="C230" s="32">
        <v>4301051115</v>
      </c>
      <c r="D230" s="325">
        <v>4607091387964</v>
      </c>
      <c r="E230" s="324"/>
      <c r="F230" s="310">
        <v>1.35</v>
      </c>
      <c r="G230" s="33">
        <v>6</v>
      </c>
      <c r="H230" s="310">
        <v>8.1</v>
      </c>
      <c r="I230" s="310">
        <v>8.6460000000000008</v>
      </c>
      <c r="J230" s="33">
        <v>56</v>
      </c>
      <c r="K230" s="34" t="s">
        <v>62</v>
      </c>
      <c r="L230" s="33">
        <v>40</v>
      </c>
      <c r="M230" s="5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30" s="323"/>
      <c r="O230" s="323"/>
      <c r="P230" s="323"/>
      <c r="Q230" s="324"/>
      <c r="R230" s="35"/>
      <c r="S230" s="35"/>
      <c r="T230" s="36" t="s">
        <v>63</v>
      </c>
      <c r="U230" s="311">
        <v>0</v>
      </c>
      <c r="V230" s="312">
        <f t="shared" si="12"/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363</v>
      </c>
      <c r="B231" s="55" t="s">
        <v>364</v>
      </c>
      <c r="C231" s="32">
        <v>4301051134</v>
      </c>
      <c r="D231" s="325">
        <v>4607091381672</v>
      </c>
      <c r="E231" s="324"/>
      <c r="F231" s="310">
        <v>0.6</v>
      </c>
      <c r="G231" s="33">
        <v>6</v>
      </c>
      <c r="H231" s="310">
        <v>3.6</v>
      </c>
      <c r="I231" s="310">
        <v>3.8759999999999999</v>
      </c>
      <c r="J231" s="33">
        <v>120</v>
      </c>
      <c r="K231" s="34" t="s">
        <v>62</v>
      </c>
      <c r="L231" s="33">
        <v>40</v>
      </c>
      <c r="M231" s="42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31" s="323"/>
      <c r="O231" s="323"/>
      <c r="P231" s="323"/>
      <c r="Q231" s="324"/>
      <c r="R231" s="35"/>
      <c r="S231" s="35"/>
      <c r="T231" s="36" t="s">
        <v>63</v>
      </c>
      <c r="U231" s="311">
        <v>0</v>
      </c>
      <c r="V231" s="312">
        <f t="shared" si="12"/>
        <v>0</v>
      </c>
      <c r="W231" s="37" t="str">
        <f>IFERROR(IF(V231=0,"",ROUNDUP(V231/H231,0)*0.00937),"")</f>
        <v/>
      </c>
      <c r="X231" s="57"/>
      <c r="Y231" s="58"/>
      <c r="AC231" s="59"/>
      <c r="AZ231" s="190" t="s">
        <v>1</v>
      </c>
    </row>
    <row r="232" spans="1:52" ht="27" customHeight="1" x14ac:dyDescent="0.25">
      <c r="A232" s="55" t="s">
        <v>365</v>
      </c>
      <c r="B232" s="55" t="s">
        <v>366</v>
      </c>
      <c r="C232" s="32">
        <v>4301051130</v>
      </c>
      <c r="D232" s="325">
        <v>4607091387537</v>
      </c>
      <c r="E232" s="324"/>
      <c r="F232" s="310">
        <v>0.45</v>
      </c>
      <c r="G232" s="33">
        <v>6</v>
      </c>
      <c r="H232" s="310">
        <v>2.7</v>
      </c>
      <c r="I232" s="310">
        <v>2.99</v>
      </c>
      <c r="J232" s="33">
        <v>156</v>
      </c>
      <c r="K232" s="34" t="s">
        <v>62</v>
      </c>
      <c r="L232" s="33">
        <v>40</v>
      </c>
      <c r="M232" s="56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2" s="323"/>
      <c r="O232" s="323"/>
      <c r="P232" s="323"/>
      <c r="Q232" s="324"/>
      <c r="R232" s="35"/>
      <c r="S232" s="35"/>
      <c r="T232" s="36" t="s">
        <v>63</v>
      </c>
      <c r="U232" s="311">
        <v>0</v>
      </c>
      <c r="V232" s="312">
        <f t="shared" si="12"/>
        <v>0</v>
      </c>
      <c r="W232" s="37" t="str">
        <f>IFERROR(IF(V232=0,"",ROUNDUP(V232/H232,0)*0.00753),"")</f>
        <v/>
      </c>
      <c r="X232" s="57"/>
      <c r="Y232" s="58"/>
      <c r="AC232" s="59"/>
      <c r="AZ232" s="191" t="s">
        <v>1</v>
      </c>
    </row>
    <row r="233" spans="1:52" ht="27" customHeight="1" x14ac:dyDescent="0.25">
      <c r="A233" s="55" t="s">
        <v>367</v>
      </c>
      <c r="B233" s="55" t="s">
        <v>368</v>
      </c>
      <c r="C233" s="32">
        <v>4301051132</v>
      </c>
      <c r="D233" s="325">
        <v>4607091387513</v>
      </c>
      <c r="E233" s="324"/>
      <c r="F233" s="310">
        <v>0.45</v>
      </c>
      <c r="G233" s="33">
        <v>6</v>
      </c>
      <c r="H233" s="310">
        <v>2.7</v>
      </c>
      <c r="I233" s="310">
        <v>2.9780000000000002</v>
      </c>
      <c r="J233" s="33">
        <v>156</v>
      </c>
      <c r="K233" s="34" t="s">
        <v>62</v>
      </c>
      <c r="L233" s="33">
        <v>40</v>
      </c>
      <c r="M233" s="5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3" s="323"/>
      <c r="O233" s="323"/>
      <c r="P233" s="323"/>
      <c r="Q233" s="324"/>
      <c r="R233" s="35"/>
      <c r="S233" s="35"/>
      <c r="T233" s="36" t="s">
        <v>63</v>
      </c>
      <c r="U233" s="311">
        <v>0</v>
      </c>
      <c r="V233" s="312">
        <f t="shared" si="12"/>
        <v>0</v>
      </c>
      <c r="W233" s="37" t="str">
        <f>IFERROR(IF(V233=0,"",ROUNDUP(V233/H233,0)*0.00753),"")</f>
        <v/>
      </c>
      <c r="X233" s="57"/>
      <c r="Y233" s="58"/>
      <c r="AC233" s="59"/>
      <c r="AZ233" s="192" t="s">
        <v>1</v>
      </c>
    </row>
    <row r="234" spans="1:52" x14ac:dyDescent="0.2">
      <c r="A234" s="319"/>
      <c r="B234" s="320"/>
      <c r="C234" s="320"/>
      <c r="D234" s="320"/>
      <c r="E234" s="320"/>
      <c r="F234" s="320"/>
      <c r="G234" s="320"/>
      <c r="H234" s="320"/>
      <c r="I234" s="320"/>
      <c r="J234" s="320"/>
      <c r="K234" s="320"/>
      <c r="L234" s="321"/>
      <c r="M234" s="329" t="s">
        <v>64</v>
      </c>
      <c r="N234" s="330"/>
      <c r="O234" s="330"/>
      <c r="P234" s="330"/>
      <c r="Q234" s="330"/>
      <c r="R234" s="330"/>
      <c r="S234" s="331"/>
      <c r="T234" s="38" t="s">
        <v>65</v>
      </c>
      <c r="U234" s="313">
        <f>IFERROR(U228/H228,"0")+IFERROR(U229/H229,"0")+IFERROR(U230/H230,"0")+IFERROR(U231/H231,"0")+IFERROR(U232/H232,"0")+IFERROR(U233/H233,"0")</f>
        <v>0</v>
      </c>
      <c r="V234" s="313">
        <f>IFERROR(V228/H228,"0")+IFERROR(V229/H229,"0")+IFERROR(V230/H230,"0")+IFERROR(V231/H231,"0")+IFERROR(V232/H232,"0")+IFERROR(V233/H233,"0")</f>
        <v>0</v>
      </c>
      <c r="W234" s="313">
        <f>IFERROR(IF(W228="",0,W228),"0")+IFERROR(IF(W229="",0,W229),"0")+IFERROR(IF(W230="",0,W230),"0")+IFERROR(IF(W231="",0,W231),"0")+IFERROR(IF(W232="",0,W232),"0")+IFERROR(IF(W233="",0,W233),"0")</f>
        <v>0</v>
      </c>
      <c r="X234" s="314"/>
      <c r="Y234" s="314"/>
    </row>
    <row r="235" spans="1:52" x14ac:dyDescent="0.2">
      <c r="A235" s="320"/>
      <c r="B235" s="320"/>
      <c r="C235" s="320"/>
      <c r="D235" s="320"/>
      <c r="E235" s="320"/>
      <c r="F235" s="320"/>
      <c r="G235" s="320"/>
      <c r="H235" s="320"/>
      <c r="I235" s="320"/>
      <c r="J235" s="320"/>
      <c r="K235" s="320"/>
      <c r="L235" s="321"/>
      <c r="M235" s="329" t="s">
        <v>64</v>
      </c>
      <c r="N235" s="330"/>
      <c r="O235" s="330"/>
      <c r="P235" s="330"/>
      <c r="Q235" s="330"/>
      <c r="R235" s="330"/>
      <c r="S235" s="331"/>
      <c r="T235" s="38" t="s">
        <v>63</v>
      </c>
      <c r="U235" s="313">
        <f>IFERROR(SUM(U228:U233),"0")</f>
        <v>0</v>
      </c>
      <c r="V235" s="313">
        <f>IFERROR(SUM(V228:V233),"0")</f>
        <v>0</v>
      </c>
      <c r="W235" s="38"/>
      <c r="X235" s="314"/>
      <c r="Y235" s="314"/>
    </row>
    <row r="236" spans="1:52" ht="14.25" customHeight="1" x14ac:dyDescent="0.25">
      <c r="A236" s="332" t="s">
        <v>211</v>
      </c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0"/>
      <c r="N236" s="320"/>
      <c r="O236" s="320"/>
      <c r="P236" s="320"/>
      <c r="Q236" s="320"/>
      <c r="R236" s="320"/>
      <c r="S236" s="320"/>
      <c r="T236" s="320"/>
      <c r="U236" s="320"/>
      <c r="V236" s="320"/>
      <c r="W236" s="320"/>
      <c r="X236" s="307"/>
      <c r="Y236" s="307"/>
    </row>
    <row r="237" spans="1:52" ht="16.5" customHeight="1" x14ac:dyDescent="0.25">
      <c r="A237" s="55" t="s">
        <v>369</v>
      </c>
      <c r="B237" s="55" t="s">
        <v>370</v>
      </c>
      <c r="C237" s="32">
        <v>4301060326</v>
      </c>
      <c r="D237" s="325">
        <v>4607091380880</v>
      </c>
      <c r="E237" s="324"/>
      <c r="F237" s="310">
        <v>1.4</v>
      </c>
      <c r="G237" s="33">
        <v>6</v>
      </c>
      <c r="H237" s="310">
        <v>8.4</v>
      </c>
      <c r="I237" s="310">
        <v>8.9640000000000004</v>
      </c>
      <c r="J237" s="33">
        <v>56</v>
      </c>
      <c r="K237" s="34" t="s">
        <v>62</v>
      </c>
      <c r="L237" s="33">
        <v>30</v>
      </c>
      <c r="M237" s="52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7" s="323"/>
      <c r="O237" s="323"/>
      <c r="P237" s="323"/>
      <c r="Q237" s="324"/>
      <c r="R237" s="35"/>
      <c r="S237" s="35"/>
      <c r="T237" s="36" t="s">
        <v>63</v>
      </c>
      <c r="U237" s="311">
        <v>0</v>
      </c>
      <c r="V237" s="312">
        <f>IFERROR(IF(U237="",0,CEILING((U237/$H237),1)*$H237),"")</f>
        <v>0</v>
      </c>
      <c r="W237" s="37" t="str">
        <f>IFERROR(IF(V237=0,"",ROUNDUP(V237/H237,0)*0.02175),"")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4301060308</v>
      </c>
      <c r="D238" s="325">
        <v>4607091384482</v>
      </c>
      <c r="E238" s="324"/>
      <c r="F238" s="310">
        <v>1.3</v>
      </c>
      <c r="G238" s="33">
        <v>6</v>
      </c>
      <c r="H238" s="310">
        <v>7.8</v>
      </c>
      <c r="I238" s="310">
        <v>8.3640000000000008</v>
      </c>
      <c r="J238" s="33">
        <v>56</v>
      </c>
      <c r="K238" s="34" t="s">
        <v>62</v>
      </c>
      <c r="L238" s="33">
        <v>30</v>
      </c>
      <c r="M238" s="57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8" s="323"/>
      <c r="O238" s="323"/>
      <c r="P238" s="323"/>
      <c r="Q238" s="324"/>
      <c r="R238" s="35"/>
      <c r="S238" s="35"/>
      <c r="T238" s="36" t="s">
        <v>63</v>
      </c>
      <c r="U238" s="311">
        <v>0</v>
      </c>
      <c r="V238" s="312">
        <f>IFERROR(IF(U238="",0,CEILING((U238/$H238),1)*$H238),"")</f>
        <v>0</v>
      </c>
      <c r="W238" s="37" t="str">
        <f>IFERROR(IF(V238=0,"",ROUNDUP(V238/H238,0)*0.02175),"")</f>
        <v/>
      </c>
      <c r="X238" s="57"/>
      <c r="Y238" s="58"/>
      <c r="AC238" s="59"/>
      <c r="AZ238" s="194" t="s">
        <v>1</v>
      </c>
    </row>
    <row r="239" spans="1:52" ht="16.5" customHeight="1" x14ac:dyDescent="0.25">
      <c r="A239" s="55" t="s">
        <v>373</v>
      </c>
      <c r="B239" s="55" t="s">
        <v>374</v>
      </c>
      <c r="C239" s="32">
        <v>4301060325</v>
      </c>
      <c r="D239" s="325">
        <v>4607091380897</v>
      </c>
      <c r="E239" s="324"/>
      <c r="F239" s="310">
        <v>1.4</v>
      </c>
      <c r="G239" s="33">
        <v>6</v>
      </c>
      <c r="H239" s="310">
        <v>8.4</v>
      </c>
      <c r="I239" s="310">
        <v>8.9640000000000004</v>
      </c>
      <c r="J239" s="33">
        <v>56</v>
      </c>
      <c r="K239" s="34" t="s">
        <v>62</v>
      </c>
      <c r="L239" s="33">
        <v>30</v>
      </c>
      <c r="M239" s="53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9" s="323"/>
      <c r="O239" s="323"/>
      <c r="P239" s="323"/>
      <c r="Q239" s="324"/>
      <c r="R239" s="35"/>
      <c r="S239" s="35"/>
      <c r="T239" s="36" t="s">
        <v>63</v>
      </c>
      <c r="U239" s="311">
        <v>0</v>
      </c>
      <c r="V239" s="312">
        <f>IFERROR(IF(U239="",0,CEILING((U239/$H239),1)*$H239),"")</f>
        <v>0</v>
      </c>
      <c r="W239" s="37" t="str">
        <f>IFERROR(IF(V239=0,"",ROUNDUP(V239/H239,0)*0.02175),"")</f>
        <v/>
      </c>
      <c r="X239" s="57"/>
      <c r="Y239" s="58"/>
      <c r="AC239" s="59"/>
      <c r="AZ239" s="195" t="s">
        <v>1</v>
      </c>
    </row>
    <row r="240" spans="1:52" x14ac:dyDescent="0.2">
      <c r="A240" s="319"/>
      <c r="B240" s="320"/>
      <c r="C240" s="320"/>
      <c r="D240" s="320"/>
      <c r="E240" s="320"/>
      <c r="F240" s="320"/>
      <c r="G240" s="320"/>
      <c r="H240" s="320"/>
      <c r="I240" s="320"/>
      <c r="J240" s="320"/>
      <c r="K240" s="320"/>
      <c r="L240" s="321"/>
      <c r="M240" s="329" t="s">
        <v>64</v>
      </c>
      <c r="N240" s="330"/>
      <c r="O240" s="330"/>
      <c r="P240" s="330"/>
      <c r="Q240" s="330"/>
      <c r="R240" s="330"/>
      <c r="S240" s="331"/>
      <c r="T240" s="38" t="s">
        <v>65</v>
      </c>
      <c r="U240" s="313">
        <f>IFERROR(U237/H237,"0")+IFERROR(U238/H238,"0")+IFERROR(U239/H239,"0")</f>
        <v>0</v>
      </c>
      <c r="V240" s="313">
        <f>IFERROR(V237/H237,"0")+IFERROR(V238/H238,"0")+IFERROR(V239/H239,"0")</f>
        <v>0</v>
      </c>
      <c r="W240" s="313">
        <f>IFERROR(IF(W237="",0,W237),"0")+IFERROR(IF(W238="",0,W238),"0")+IFERROR(IF(W239="",0,W239),"0")</f>
        <v>0</v>
      </c>
      <c r="X240" s="314"/>
      <c r="Y240" s="314"/>
    </row>
    <row r="241" spans="1:52" x14ac:dyDescent="0.2">
      <c r="A241" s="320"/>
      <c r="B241" s="320"/>
      <c r="C241" s="320"/>
      <c r="D241" s="320"/>
      <c r="E241" s="320"/>
      <c r="F241" s="320"/>
      <c r="G241" s="320"/>
      <c r="H241" s="320"/>
      <c r="I241" s="320"/>
      <c r="J241" s="320"/>
      <c r="K241" s="320"/>
      <c r="L241" s="321"/>
      <c r="M241" s="329" t="s">
        <v>64</v>
      </c>
      <c r="N241" s="330"/>
      <c r="O241" s="330"/>
      <c r="P241" s="330"/>
      <c r="Q241" s="330"/>
      <c r="R241" s="330"/>
      <c r="S241" s="331"/>
      <c r="T241" s="38" t="s">
        <v>63</v>
      </c>
      <c r="U241" s="313">
        <f>IFERROR(SUM(U237:U239),"0")</f>
        <v>0</v>
      </c>
      <c r="V241" s="313">
        <f>IFERROR(SUM(V237:V239),"0")</f>
        <v>0</v>
      </c>
      <c r="W241" s="38"/>
      <c r="X241" s="314"/>
      <c r="Y241" s="314"/>
    </row>
    <row r="242" spans="1:52" ht="14.25" customHeight="1" x14ac:dyDescent="0.25">
      <c r="A242" s="332" t="s">
        <v>79</v>
      </c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0"/>
      <c r="N242" s="320"/>
      <c r="O242" s="320"/>
      <c r="P242" s="320"/>
      <c r="Q242" s="320"/>
      <c r="R242" s="320"/>
      <c r="S242" s="320"/>
      <c r="T242" s="320"/>
      <c r="U242" s="320"/>
      <c r="V242" s="320"/>
      <c r="W242" s="320"/>
      <c r="X242" s="307"/>
      <c r="Y242" s="307"/>
    </row>
    <row r="243" spans="1:52" ht="16.5" customHeight="1" x14ac:dyDescent="0.25">
      <c r="A243" s="55" t="s">
        <v>375</v>
      </c>
      <c r="B243" s="55" t="s">
        <v>376</v>
      </c>
      <c r="C243" s="32">
        <v>4301030232</v>
      </c>
      <c r="D243" s="325">
        <v>4607091388374</v>
      </c>
      <c r="E243" s="324"/>
      <c r="F243" s="310">
        <v>0.38</v>
      </c>
      <c r="G243" s="33">
        <v>8</v>
      </c>
      <c r="H243" s="310">
        <v>3.04</v>
      </c>
      <c r="I243" s="310">
        <v>3.28</v>
      </c>
      <c r="J243" s="33">
        <v>156</v>
      </c>
      <c r="K243" s="34" t="s">
        <v>82</v>
      </c>
      <c r="L243" s="33">
        <v>180</v>
      </c>
      <c r="M243" s="420" t="s">
        <v>377</v>
      </c>
      <c r="N243" s="323"/>
      <c r="O243" s="323"/>
      <c r="P243" s="323"/>
      <c r="Q243" s="324"/>
      <c r="R243" s="35"/>
      <c r="S243" s="35"/>
      <c r="T243" s="36" t="s">
        <v>63</v>
      </c>
      <c r="U243" s="311">
        <v>0</v>
      </c>
      <c r="V243" s="312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378</v>
      </c>
      <c r="B244" s="55" t="s">
        <v>379</v>
      </c>
      <c r="C244" s="32">
        <v>4301030235</v>
      </c>
      <c r="D244" s="325">
        <v>4607091388381</v>
      </c>
      <c r="E244" s="324"/>
      <c r="F244" s="310">
        <v>0.38</v>
      </c>
      <c r="G244" s="33">
        <v>8</v>
      </c>
      <c r="H244" s="310">
        <v>3.04</v>
      </c>
      <c r="I244" s="310">
        <v>3.32</v>
      </c>
      <c r="J244" s="33">
        <v>156</v>
      </c>
      <c r="K244" s="34" t="s">
        <v>82</v>
      </c>
      <c r="L244" s="33">
        <v>180</v>
      </c>
      <c r="M244" s="424" t="s">
        <v>380</v>
      </c>
      <c r="N244" s="323"/>
      <c r="O244" s="323"/>
      <c r="P244" s="323"/>
      <c r="Q244" s="324"/>
      <c r="R244" s="35"/>
      <c r="S244" s="35"/>
      <c r="T244" s="36" t="s">
        <v>63</v>
      </c>
      <c r="U244" s="311">
        <v>0</v>
      </c>
      <c r="V244" s="312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59"/>
      <c r="AZ244" s="197" t="s">
        <v>1</v>
      </c>
    </row>
    <row r="245" spans="1:52" ht="27" customHeight="1" x14ac:dyDescent="0.25">
      <c r="A245" s="55" t="s">
        <v>381</v>
      </c>
      <c r="B245" s="55" t="s">
        <v>382</v>
      </c>
      <c r="C245" s="32">
        <v>4301030233</v>
      </c>
      <c r="D245" s="325">
        <v>4607091388404</v>
      </c>
      <c r="E245" s="324"/>
      <c r="F245" s="310">
        <v>0.17</v>
      </c>
      <c r="G245" s="33">
        <v>15</v>
      </c>
      <c r="H245" s="310">
        <v>2.5499999999999998</v>
      </c>
      <c r="I245" s="310">
        <v>2.9</v>
      </c>
      <c r="J245" s="33">
        <v>156</v>
      </c>
      <c r="K245" s="34" t="s">
        <v>82</v>
      </c>
      <c r="L245" s="33">
        <v>180</v>
      </c>
      <c r="M245" s="4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5" s="323"/>
      <c r="O245" s="323"/>
      <c r="P245" s="323"/>
      <c r="Q245" s="324"/>
      <c r="R245" s="35"/>
      <c r="S245" s="35"/>
      <c r="T245" s="36" t="s">
        <v>63</v>
      </c>
      <c r="U245" s="311">
        <v>0</v>
      </c>
      <c r="V245" s="312">
        <f>IFERROR(IF(U245="",0,CEILING((U245/$H245),1)*$H245),"")</f>
        <v>0</v>
      </c>
      <c r="W245" s="37" t="str">
        <f>IFERROR(IF(V245=0,"",ROUNDUP(V245/H245,0)*0.00753),"")</f>
        <v/>
      </c>
      <c r="X245" s="57"/>
      <c r="Y245" s="58"/>
      <c r="AC245" s="59"/>
      <c r="AZ245" s="198" t="s">
        <v>1</v>
      </c>
    </row>
    <row r="246" spans="1:52" x14ac:dyDescent="0.2">
      <c r="A246" s="319"/>
      <c r="B246" s="320"/>
      <c r="C246" s="320"/>
      <c r="D246" s="320"/>
      <c r="E246" s="320"/>
      <c r="F246" s="320"/>
      <c r="G246" s="320"/>
      <c r="H246" s="320"/>
      <c r="I246" s="320"/>
      <c r="J246" s="320"/>
      <c r="K246" s="320"/>
      <c r="L246" s="321"/>
      <c r="M246" s="329" t="s">
        <v>64</v>
      </c>
      <c r="N246" s="330"/>
      <c r="O246" s="330"/>
      <c r="P246" s="330"/>
      <c r="Q246" s="330"/>
      <c r="R246" s="330"/>
      <c r="S246" s="331"/>
      <c r="T246" s="38" t="s">
        <v>65</v>
      </c>
      <c r="U246" s="313">
        <f>IFERROR(U243/H243,"0")+IFERROR(U244/H244,"0")+IFERROR(U245/H245,"0")</f>
        <v>0</v>
      </c>
      <c r="V246" s="313">
        <f>IFERROR(V243/H243,"0")+IFERROR(V244/H244,"0")+IFERROR(V245/H245,"0")</f>
        <v>0</v>
      </c>
      <c r="W246" s="313">
        <f>IFERROR(IF(W243="",0,W243),"0")+IFERROR(IF(W244="",0,W244),"0")+IFERROR(IF(W245="",0,W245),"0")</f>
        <v>0</v>
      </c>
      <c r="X246" s="314"/>
      <c r="Y246" s="314"/>
    </row>
    <row r="247" spans="1:52" x14ac:dyDescent="0.2">
      <c r="A247" s="320"/>
      <c r="B247" s="320"/>
      <c r="C247" s="320"/>
      <c r="D247" s="320"/>
      <c r="E247" s="320"/>
      <c r="F247" s="320"/>
      <c r="G247" s="320"/>
      <c r="H247" s="320"/>
      <c r="I247" s="320"/>
      <c r="J247" s="320"/>
      <c r="K247" s="320"/>
      <c r="L247" s="321"/>
      <c r="M247" s="329" t="s">
        <v>64</v>
      </c>
      <c r="N247" s="330"/>
      <c r="O247" s="330"/>
      <c r="P247" s="330"/>
      <c r="Q247" s="330"/>
      <c r="R247" s="330"/>
      <c r="S247" s="331"/>
      <c r="T247" s="38" t="s">
        <v>63</v>
      </c>
      <c r="U247" s="313">
        <f>IFERROR(SUM(U243:U245),"0")</f>
        <v>0</v>
      </c>
      <c r="V247" s="313">
        <f>IFERROR(SUM(V243:V245),"0")</f>
        <v>0</v>
      </c>
      <c r="W247" s="38"/>
      <c r="X247" s="314"/>
      <c r="Y247" s="314"/>
    </row>
    <row r="248" spans="1:52" ht="14.25" customHeight="1" x14ac:dyDescent="0.25">
      <c r="A248" s="332" t="s">
        <v>383</v>
      </c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0"/>
      <c r="N248" s="320"/>
      <c r="O248" s="320"/>
      <c r="P248" s="320"/>
      <c r="Q248" s="320"/>
      <c r="R248" s="320"/>
      <c r="S248" s="320"/>
      <c r="T248" s="320"/>
      <c r="U248" s="320"/>
      <c r="V248" s="320"/>
      <c r="W248" s="320"/>
      <c r="X248" s="307"/>
      <c r="Y248" s="307"/>
    </row>
    <row r="249" spans="1:52" ht="16.5" customHeight="1" x14ac:dyDescent="0.25">
      <c r="A249" s="55" t="s">
        <v>384</v>
      </c>
      <c r="B249" s="55" t="s">
        <v>385</v>
      </c>
      <c r="C249" s="32">
        <v>4301180007</v>
      </c>
      <c r="D249" s="325">
        <v>4680115881808</v>
      </c>
      <c r="E249" s="324"/>
      <c r="F249" s="310">
        <v>0.1</v>
      </c>
      <c r="G249" s="33">
        <v>20</v>
      </c>
      <c r="H249" s="310">
        <v>2</v>
      </c>
      <c r="I249" s="310">
        <v>2.2400000000000002</v>
      </c>
      <c r="J249" s="33">
        <v>238</v>
      </c>
      <c r="K249" s="34" t="s">
        <v>386</v>
      </c>
      <c r="L249" s="33">
        <v>730</v>
      </c>
      <c r="M249" s="61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9" s="323"/>
      <c r="O249" s="323"/>
      <c r="P249" s="323"/>
      <c r="Q249" s="324"/>
      <c r="R249" s="35"/>
      <c r="S249" s="35"/>
      <c r="T249" s="36" t="s">
        <v>63</v>
      </c>
      <c r="U249" s="311">
        <v>0</v>
      </c>
      <c r="V249" s="312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ht="27" customHeight="1" x14ac:dyDescent="0.25">
      <c r="A250" s="55" t="s">
        <v>387</v>
      </c>
      <c r="B250" s="55" t="s">
        <v>388</v>
      </c>
      <c r="C250" s="32">
        <v>4301180006</v>
      </c>
      <c r="D250" s="325">
        <v>4680115881822</v>
      </c>
      <c r="E250" s="324"/>
      <c r="F250" s="310">
        <v>0.1</v>
      </c>
      <c r="G250" s="33">
        <v>20</v>
      </c>
      <c r="H250" s="310">
        <v>2</v>
      </c>
      <c r="I250" s="310">
        <v>2.2400000000000002</v>
      </c>
      <c r="J250" s="33">
        <v>238</v>
      </c>
      <c r="K250" s="34" t="s">
        <v>386</v>
      </c>
      <c r="L250" s="33">
        <v>730</v>
      </c>
      <c r="M250" s="54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50" s="323"/>
      <c r="O250" s="323"/>
      <c r="P250" s="323"/>
      <c r="Q250" s="324"/>
      <c r="R250" s="35"/>
      <c r="S250" s="35"/>
      <c r="T250" s="36" t="s">
        <v>63</v>
      </c>
      <c r="U250" s="311">
        <v>0</v>
      </c>
      <c r="V250" s="312">
        <f>IFERROR(IF(U250="",0,CEILING((U250/$H250),1)*$H250),"")</f>
        <v>0</v>
      </c>
      <c r="W250" s="37" t="str">
        <f>IFERROR(IF(V250=0,"",ROUNDUP(V250/H250,0)*0.00474),"")</f>
        <v/>
      </c>
      <c r="X250" s="57"/>
      <c r="Y250" s="58"/>
      <c r="AC250" s="59"/>
      <c r="AZ250" s="200" t="s">
        <v>1</v>
      </c>
    </row>
    <row r="251" spans="1:52" ht="27" customHeight="1" x14ac:dyDescent="0.25">
      <c r="A251" s="55" t="s">
        <v>389</v>
      </c>
      <c r="B251" s="55" t="s">
        <v>390</v>
      </c>
      <c r="C251" s="32">
        <v>4301180001</v>
      </c>
      <c r="D251" s="325">
        <v>4680115880016</v>
      </c>
      <c r="E251" s="324"/>
      <c r="F251" s="310">
        <v>0.1</v>
      </c>
      <c r="G251" s="33">
        <v>20</v>
      </c>
      <c r="H251" s="310">
        <v>2</v>
      </c>
      <c r="I251" s="310">
        <v>2.2400000000000002</v>
      </c>
      <c r="J251" s="33">
        <v>238</v>
      </c>
      <c r="K251" s="34" t="s">
        <v>386</v>
      </c>
      <c r="L251" s="33">
        <v>730</v>
      </c>
      <c r="M251" s="5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51" s="323"/>
      <c r="O251" s="323"/>
      <c r="P251" s="323"/>
      <c r="Q251" s="324"/>
      <c r="R251" s="35"/>
      <c r="S251" s="35"/>
      <c r="T251" s="36" t="s">
        <v>63</v>
      </c>
      <c r="U251" s="311">
        <v>0</v>
      </c>
      <c r="V251" s="312">
        <f>IFERROR(IF(U251="",0,CEILING((U251/$H251),1)*$H251),"")</f>
        <v>0</v>
      </c>
      <c r="W251" s="37" t="str">
        <f>IFERROR(IF(V251=0,"",ROUNDUP(V251/H251,0)*0.00474),"")</f>
        <v/>
      </c>
      <c r="X251" s="57"/>
      <c r="Y251" s="58"/>
      <c r="AC251" s="59"/>
      <c r="AZ251" s="201" t="s">
        <v>1</v>
      </c>
    </row>
    <row r="252" spans="1:52" x14ac:dyDescent="0.2">
      <c r="A252" s="319"/>
      <c r="B252" s="320"/>
      <c r="C252" s="320"/>
      <c r="D252" s="320"/>
      <c r="E252" s="320"/>
      <c r="F252" s="320"/>
      <c r="G252" s="320"/>
      <c r="H252" s="320"/>
      <c r="I252" s="320"/>
      <c r="J252" s="320"/>
      <c r="K252" s="320"/>
      <c r="L252" s="321"/>
      <c r="M252" s="329" t="s">
        <v>64</v>
      </c>
      <c r="N252" s="330"/>
      <c r="O252" s="330"/>
      <c r="P252" s="330"/>
      <c r="Q252" s="330"/>
      <c r="R252" s="330"/>
      <c r="S252" s="331"/>
      <c r="T252" s="38" t="s">
        <v>65</v>
      </c>
      <c r="U252" s="313">
        <f>IFERROR(U249/H249,"0")+IFERROR(U250/H250,"0")+IFERROR(U251/H251,"0")</f>
        <v>0</v>
      </c>
      <c r="V252" s="313">
        <f>IFERROR(V249/H249,"0")+IFERROR(V250/H250,"0")+IFERROR(V251/H251,"0")</f>
        <v>0</v>
      </c>
      <c r="W252" s="313">
        <f>IFERROR(IF(W249="",0,W249),"0")+IFERROR(IF(W250="",0,W250),"0")+IFERROR(IF(W251="",0,W251),"0")</f>
        <v>0</v>
      </c>
      <c r="X252" s="314"/>
      <c r="Y252" s="314"/>
    </row>
    <row r="253" spans="1:52" x14ac:dyDescent="0.2">
      <c r="A253" s="320"/>
      <c r="B253" s="320"/>
      <c r="C253" s="320"/>
      <c r="D253" s="320"/>
      <c r="E253" s="320"/>
      <c r="F253" s="320"/>
      <c r="G253" s="320"/>
      <c r="H253" s="320"/>
      <c r="I253" s="320"/>
      <c r="J253" s="320"/>
      <c r="K253" s="320"/>
      <c r="L253" s="321"/>
      <c r="M253" s="329" t="s">
        <v>64</v>
      </c>
      <c r="N253" s="330"/>
      <c r="O253" s="330"/>
      <c r="P253" s="330"/>
      <c r="Q253" s="330"/>
      <c r="R253" s="330"/>
      <c r="S253" s="331"/>
      <c r="T253" s="38" t="s">
        <v>63</v>
      </c>
      <c r="U253" s="313">
        <f>IFERROR(SUM(U249:U251),"0")</f>
        <v>0</v>
      </c>
      <c r="V253" s="313">
        <f>IFERROR(SUM(V249:V251),"0")</f>
        <v>0</v>
      </c>
      <c r="W253" s="38"/>
      <c r="X253" s="314"/>
      <c r="Y253" s="314"/>
    </row>
    <row r="254" spans="1:52" ht="16.5" customHeight="1" x14ac:dyDescent="0.25">
      <c r="A254" s="380" t="s">
        <v>391</v>
      </c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0"/>
      <c r="N254" s="320"/>
      <c r="O254" s="320"/>
      <c r="P254" s="320"/>
      <c r="Q254" s="320"/>
      <c r="R254" s="320"/>
      <c r="S254" s="320"/>
      <c r="T254" s="320"/>
      <c r="U254" s="320"/>
      <c r="V254" s="320"/>
      <c r="W254" s="320"/>
      <c r="X254" s="306"/>
      <c r="Y254" s="306"/>
    </row>
    <row r="255" spans="1:52" ht="14.25" customHeight="1" x14ac:dyDescent="0.25">
      <c r="A255" s="332" t="s">
        <v>100</v>
      </c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0"/>
      <c r="N255" s="320"/>
      <c r="O255" s="320"/>
      <c r="P255" s="320"/>
      <c r="Q255" s="320"/>
      <c r="R255" s="320"/>
      <c r="S255" s="320"/>
      <c r="T255" s="320"/>
      <c r="U255" s="320"/>
      <c r="V255" s="320"/>
      <c r="W255" s="320"/>
      <c r="X255" s="307"/>
      <c r="Y255" s="307"/>
    </row>
    <row r="256" spans="1:52" ht="27" customHeight="1" x14ac:dyDescent="0.25">
      <c r="A256" s="55" t="s">
        <v>392</v>
      </c>
      <c r="B256" s="55" t="s">
        <v>393</v>
      </c>
      <c r="C256" s="32">
        <v>4301011315</v>
      </c>
      <c r="D256" s="325">
        <v>4607091387421</v>
      </c>
      <c r="E256" s="324"/>
      <c r="F256" s="310">
        <v>1.35</v>
      </c>
      <c r="G256" s="33">
        <v>8</v>
      </c>
      <c r="H256" s="310">
        <v>10.8</v>
      </c>
      <c r="I256" s="310">
        <v>11.28</v>
      </c>
      <c r="J256" s="33">
        <v>56</v>
      </c>
      <c r="K256" s="34" t="s">
        <v>96</v>
      </c>
      <c r="L256" s="33">
        <v>55</v>
      </c>
      <c r="M256" s="40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6" s="323"/>
      <c r="O256" s="323"/>
      <c r="P256" s="323"/>
      <c r="Q256" s="324"/>
      <c r="R256" s="35"/>
      <c r="S256" s="35"/>
      <c r="T256" s="36" t="s">
        <v>63</v>
      </c>
      <c r="U256" s="311">
        <v>0</v>
      </c>
      <c r="V256" s="312">
        <f t="shared" ref="V256:V262" si="13">IFERROR(IF(U256="",0,CEILING((U256/$H256),1)*$H256),"")</f>
        <v>0</v>
      </c>
      <c r="W256" s="37" t="str">
        <f>IFERROR(IF(V256=0,"",ROUNDUP(V256/H256,0)*0.02175),"")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392</v>
      </c>
      <c r="B257" s="55" t="s">
        <v>394</v>
      </c>
      <c r="C257" s="32">
        <v>4301011121</v>
      </c>
      <c r="D257" s="325">
        <v>4607091387421</v>
      </c>
      <c r="E257" s="324"/>
      <c r="F257" s="310">
        <v>1.35</v>
      </c>
      <c r="G257" s="33">
        <v>8</v>
      </c>
      <c r="H257" s="310">
        <v>10.8</v>
      </c>
      <c r="I257" s="310">
        <v>11.28</v>
      </c>
      <c r="J257" s="33">
        <v>48</v>
      </c>
      <c r="K257" s="34" t="s">
        <v>103</v>
      </c>
      <c r="L257" s="33">
        <v>55</v>
      </c>
      <c r="M257" s="63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7" s="323"/>
      <c r="O257" s="323"/>
      <c r="P257" s="323"/>
      <c r="Q257" s="324"/>
      <c r="R257" s="35"/>
      <c r="S257" s="35"/>
      <c r="T257" s="36" t="s">
        <v>63</v>
      </c>
      <c r="U257" s="311">
        <v>0</v>
      </c>
      <c r="V257" s="312">
        <f t="shared" si="13"/>
        <v>0</v>
      </c>
      <c r="W257" s="37" t="str">
        <f>IFERROR(IF(V257=0,"",ROUNDUP(V257/H257,0)*0.02039),"")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395</v>
      </c>
      <c r="B258" s="55" t="s">
        <v>396</v>
      </c>
      <c r="C258" s="32">
        <v>4301011619</v>
      </c>
      <c r="D258" s="325">
        <v>4607091387452</v>
      </c>
      <c r="E258" s="324"/>
      <c r="F258" s="310">
        <v>1.45</v>
      </c>
      <c r="G258" s="33">
        <v>8</v>
      </c>
      <c r="H258" s="310">
        <v>11.6</v>
      </c>
      <c r="I258" s="310">
        <v>12.08</v>
      </c>
      <c r="J258" s="33">
        <v>56</v>
      </c>
      <c r="K258" s="34" t="s">
        <v>96</v>
      </c>
      <c r="L258" s="33">
        <v>55</v>
      </c>
      <c r="M258" s="571" t="s">
        <v>397</v>
      </c>
      <c r="N258" s="323"/>
      <c r="O258" s="323"/>
      <c r="P258" s="323"/>
      <c r="Q258" s="324"/>
      <c r="R258" s="35"/>
      <c r="S258" s="35"/>
      <c r="T258" s="36" t="s">
        <v>63</v>
      </c>
      <c r="U258" s="311">
        <v>0</v>
      </c>
      <c r="V258" s="312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398</v>
      </c>
      <c r="C259" s="32">
        <v>4301011396</v>
      </c>
      <c r="D259" s="325">
        <v>4607091387452</v>
      </c>
      <c r="E259" s="324"/>
      <c r="F259" s="310">
        <v>1.35</v>
      </c>
      <c r="G259" s="33">
        <v>8</v>
      </c>
      <c r="H259" s="310">
        <v>10.8</v>
      </c>
      <c r="I259" s="310">
        <v>11.28</v>
      </c>
      <c r="J259" s="33">
        <v>48</v>
      </c>
      <c r="K259" s="34" t="s">
        <v>103</v>
      </c>
      <c r="L259" s="33">
        <v>55</v>
      </c>
      <c r="M259" s="59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9" s="323"/>
      <c r="O259" s="323"/>
      <c r="P259" s="323"/>
      <c r="Q259" s="324"/>
      <c r="R259" s="35"/>
      <c r="S259" s="35"/>
      <c r="T259" s="36" t="s">
        <v>63</v>
      </c>
      <c r="U259" s="311">
        <v>0</v>
      </c>
      <c r="V259" s="312">
        <f t="shared" si="13"/>
        <v>0</v>
      </c>
      <c r="W259" s="37" t="str">
        <f>IFERROR(IF(V259=0,"",ROUNDUP(V259/H259,0)*0.02039),"")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399</v>
      </c>
      <c r="B260" s="55" t="s">
        <v>400</v>
      </c>
      <c r="C260" s="32">
        <v>4301011313</v>
      </c>
      <c r="D260" s="325">
        <v>4607091385984</v>
      </c>
      <c r="E260" s="324"/>
      <c r="F260" s="310">
        <v>1.35</v>
      </c>
      <c r="G260" s="33">
        <v>8</v>
      </c>
      <c r="H260" s="310">
        <v>10.8</v>
      </c>
      <c r="I260" s="310">
        <v>11.28</v>
      </c>
      <c r="J260" s="33">
        <v>56</v>
      </c>
      <c r="K260" s="34" t="s">
        <v>96</v>
      </c>
      <c r="L260" s="33">
        <v>55</v>
      </c>
      <c r="M260" s="47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60" s="323"/>
      <c r="O260" s="323"/>
      <c r="P260" s="323"/>
      <c r="Q260" s="324"/>
      <c r="R260" s="35"/>
      <c r="S260" s="35"/>
      <c r="T260" s="36" t="s">
        <v>63</v>
      </c>
      <c r="U260" s="311">
        <v>0</v>
      </c>
      <c r="V260" s="312">
        <f t="shared" si="13"/>
        <v>0</v>
      </c>
      <c r="W260" s="37" t="str">
        <f>IFERROR(IF(V260=0,"",ROUNDUP(V260/H260,0)*0.02175),"")</f>
        <v/>
      </c>
      <c r="X260" s="57"/>
      <c r="Y260" s="58"/>
      <c r="AC260" s="59"/>
      <c r="AZ260" s="206" t="s">
        <v>1</v>
      </c>
    </row>
    <row r="261" spans="1:52" ht="27" customHeight="1" x14ac:dyDescent="0.25">
      <c r="A261" s="55" t="s">
        <v>401</v>
      </c>
      <c r="B261" s="55" t="s">
        <v>402</v>
      </c>
      <c r="C261" s="32">
        <v>4301011316</v>
      </c>
      <c r="D261" s="325">
        <v>4607091387438</v>
      </c>
      <c r="E261" s="324"/>
      <c r="F261" s="310">
        <v>0.5</v>
      </c>
      <c r="G261" s="33">
        <v>10</v>
      </c>
      <c r="H261" s="310">
        <v>5</v>
      </c>
      <c r="I261" s="310">
        <v>5.24</v>
      </c>
      <c r="J261" s="33">
        <v>120</v>
      </c>
      <c r="K261" s="34" t="s">
        <v>96</v>
      </c>
      <c r="L261" s="33">
        <v>55</v>
      </c>
      <c r="M261" s="59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61" s="323"/>
      <c r="O261" s="323"/>
      <c r="P261" s="323"/>
      <c r="Q261" s="324"/>
      <c r="R261" s="35"/>
      <c r="S261" s="35"/>
      <c r="T261" s="36" t="s">
        <v>63</v>
      </c>
      <c r="U261" s="311">
        <v>0</v>
      </c>
      <c r="V261" s="312">
        <f t="shared" si="13"/>
        <v>0</v>
      </c>
      <c r="W261" s="37" t="str">
        <f>IFERROR(IF(V261=0,"",ROUNDUP(V261/H261,0)*0.00937),"")</f>
        <v/>
      </c>
      <c r="X261" s="57"/>
      <c r="Y261" s="58"/>
      <c r="AC261" s="59"/>
      <c r="AZ261" s="207" t="s">
        <v>1</v>
      </c>
    </row>
    <row r="262" spans="1:52" ht="27" customHeight="1" x14ac:dyDescent="0.25">
      <c r="A262" s="55" t="s">
        <v>403</v>
      </c>
      <c r="B262" s="55" t="s">
        <v>404</v>
      </c>
      <c r="C262" s="32">
        <v>4301011318</v>
      </c>
      <c r="D262" s="325">
        <v>4607091387469</v>
      </c>
      <c r="E262" s="324"/>
      <c r="F262" s="310">
        <v>0.5</v>
      </c>
      <c r="G262" s="33">
        <v>10</v>
      </c>
      <c r="H262" s="310">
        <v>5</v>
      </c>
      <c r="I262" s="310">
        <v>5.21</v>
      </c>
      <c r="J262" s="33">
        <v>120</v>
      </c>
      <c r="K262" s="34" t="s">
        <v>62</v>
      </c>
      <c r="L262" s="33">
        <v>55</v>
      </c>
      <c r="M262" s="4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2" s="323"/>
      <c r="O262" s="323"/>
      <c r="P262" s="323"/>
      <c r="Q262" s="324"/>
      <c r="R262" s="35"/>
      <c r="S262" s="35"/>
      <c r="T262" s="36" t="s">
        <v>63</v>
      </c>
      <c r="U262" s="311">
        <v>0</v>
      </c>
      <c r="V262" s="312">
        <f t="shared" si="13"/>
        <v>0</v>
      </c>
      <c r="W262" s="37" t="str">
        <f>IFERROR(IF(V262=0,"",ROUNDUP(V262/H262,0)*0.00937),"")</f>
        <v/>
      </c>
      <c r="X262" s="57"/>
      <c r="Y262" s="58"/>
      <c r="AC262" s="59"/>
      <c r="AZ262" s="208" t="s">
        <v>1</v>
      </c>
    </row>
    <row r="263" spans="1:52" x14ac:dyDescent="0.2">
      <c r="A263" s="319"/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21"/>
      <c r="M263" s="329" t="s">
        <v>64</v>
      </c>
      <c r="N263" s="330"/>
      <c r="O263" s="330"/>
      <c r="P263" s="330"/>
      <c r="Q263" s="330"/>
      <c r="R263" s="330"/>
      <c r="S263" s="331"/>
      <c r="T263" s="38" t="s">
        <v>65</v>
      </c>
      <c r="U263" s="313">
        <f>IFERROR(U256/H256,"0")+IFERROR(U257/H257,"0")+IFERROR(U258/H258,"0")+IFERROR(U259/H259,"0")+IFERROR(U260/H260,"0")+IFERROR(U261/H261,"0")+IFERROR(U262/H262,"0")</f>
        <v>0</v>
      </c>
      <c r="V263" s="313">
        <f>IFERROR(V256/H256,"0")+IFERROR(V257/H257,"0")+IFERROR(V258/H258,"0")+IFERROR(V259/H259,"0")+IFERROR(V260/H260,"0")+IFERROR(V261/H261,"0")+IFERROR(V262/H262,"0")</f>
        <v>0</v>
      </c>
      <c r="W263" s="313">
        <f>IFERROR(IF(W256="",0,W256),"0")+IFERROR(IF(W257="",0,W257),"0")+IFERROR(IF(W258="",0,W258),"0")+IFERROR(IF(W259="",0,W259),"0")+IFERROR(IF(W260="",0,W260),"0")+IFERROR(IF(W261="",0,W261),"0")+IFERROR(IF(W262="",0,W262),"0")</f>
        <v>0</v>
      </c>
      <c r="X263" s="314"/>
      <c r="Y263" s="314"/>
    </row>
    <row r="264" spans="1:52" x14ac:dyDescent="0.2">
      <c r="A264" s="320"/>
      <c r="B264" s="320"/>
      <c r="C264" s="320"/>
      <c r="D264" s="320"/>
      <c r="E264" s="320"/>
      <c r="F264" s="320"/>
      <c r="G264" s="320"/>
      <c r="H264" s="320"/>
      <c r="I264" s="320"/>
      <c r="J264" s="320"/>
      <c r="K264" s="320"/>
      <c r="L264" s="321"/>
      <c r="M264" s="329" t="s">
        <v>64</v>
      </c>
      <c r="N264" s="330"/>
      <c r="O264" s="330"/>
      <c r="P264" s="330"/>
      <c r="Q264" s="330"/>
      <c r="R264" s="330"/>
      <c r="S264" s="331"/>
      <c r="T264" s="38" t="s">
        <v>63</v>
      </c>
      <c r="U264" s="313">
        <f>IFERROR(SUM(U256:U262),"0")</f>
        <v>0</v>
      </c>
      <c r="V264" s="313">
        <f>IFERROR(SUM(V256:V262),"0")</f>
        <v>0</v>
      </c>
      <c r="W264" s="38"/>
      <c r="X264" s="314"/>
      <c r="Y264" s="314"/>
    </row>
    <row r="265" spans="1:52" ht="14.25" customHeight="1" x14ac:dyDescent="0.25">
      <c r="A265" s="332" t="s">
        <v>59</v>
      </c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0"/>
      <c r="N265" s="320"/>
      <c r="O265" s="320"/>
      <c r="P265" s="320"/>
      <c r="Q265" s="320"/>
      <c r="R265" s="320"/>
      <c r="S265" s="320"/>
      <c r="T265" s="320"/>
      <c r="U265" s="320"/>
      <c r="V265" s="320"/>
      <c r="W265" s="320"/>
      <c r="X265" s="307"/>
      <c r="Y265" s="307"/>
    </row>
    <row r="266" spans="1:52" ht="27" customHeight="1" x14ac:dyDescent="0.25">
      <c r="A266" s="55" t="s">
        <v>405</v>
      </c>
      <c r="B266" s="55" t="s">
        <v>406</v>
      </c>
      <c r="C266" s="32">
        <v>4301031154</v>
      </c>
      <c r="D266" s="325">
        <v>4607091387292</v>
      </c>
      <c r="E266" s="324"/>
      <c r="F266" s="310">
        <v>0.73</v>
      </c>
      <c r="G266" s="33">
        <v>6</v>
      </c>
      <c r="H266" s="310">
        <v>4.38</v>
      </c>
      <c r="I266" s="310">
        <v>4.6399999999999997</v>
      </c>
      <c r="J266" s="33">
        <v>156</v>
      </c>
      <c r="K266" s="34" t="s">
        <v>62</v>
      </c>
      <c r="L266" s="33">
        <v>45</v>
      </c>
      <c r="M266" s="48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6" s="323"/>
      <c r="O266" s="323"/>
      <c r="P266" s="323"/>
      <c r="Q266" s="324"/>
      <c r="R266" s="35"/>
      <c r="S266" s="35"/>
      <c r="T266" s="36" t="s">
        <v>63</v>
      </c>
      <c r="U266" s="311">
        <v>0</v>
      </c>
      <c r="V266" s="312">
        <f>IFERROR(IF(U266="",0,CEILING((U266/$H266),1)*$H266),"")</f>
        <v>0</v>
      </c>
      <c r="W266" s="37" t="str">
        <f>IFERROR(IF(V266=0,"",ROUNDUP(V266/H266,0)*0.00753),"")</f>
        <v/>
      </c>
      <c r="X266" s="57"/>
      <c r="Y266" s="58"/>
      <c r="AC266" s="59"/>
      <c r="AZ266" s="209" t="s">
        <v>1</v>
      </c>
    </row>
    <row r="267" spans="1:52" ht="27" customHeight="1" x14ac:dyDescent="0.25">
      <c r="A267" s="55" t="s">
        <v>407</v>
      </c>
      <c r="B267" s="55" t="s">
        <v>408</v>
      </c>
      <c r="C267" s="32">
        <v>4301031155</v>
      </c>
      <c r="D267" s="325">
        <v>4607091387315</v>
      </c>
      <c r="E267" s="324"/>
      <c r="F267" s="310">
        <v>0.7</v>
      </c>
      <c r="G267" s="33">
        <v>4</v>
      </c>
      <c r="H267" s="310">
        <v>2.8</v>
      </c>
      <c r="I267" s="310">
        <v>3.048</v>
      </c>
      <c r="J267" s="33">
        <v>156</v>
      </c>
      <c r="K267" s="34" t="s">
        <v>62</v>
      </c>
      <c r="L267" s="33">
        <v>45</v>
      </c>
      <c r="M267" s="42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7" s="323"/>
      <c r="O267" s="323"/>
      <c r="P267" s="323"/>
      <c r="Q267" s="324"/>
      <c r="R267" s="35"/>
      <c r="S267" s="35"/>
      <c r="T267" s="36" t="s">
        <v>63</v>
      </c>
      <c r="U267" s="311">
        <v>0</v>
      </c>
      <c r="V267" s="312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10" t="s">
        <v>1</v>
      </c>
    </row>
    <row r="268" spans="1:52" x14ac:dyDescent="0.2">
      <c r="A268" s="319"/>
      <c r="B268" s="320"/>
      <c r="C268" s="320"/>
      <c r="D268" s="320"/>
      <c r="E268" s="320"/>
      <c r="F268" s="320"/>
      <c r="G268" s="320"/>
      <c r="H268" s="320"/>
      <c r="I268" s="320"/>
      <c r="J268" s="320"/>
      <c r="K268" s="320"/>
      <c r="L268" s="321"/>
      <c r="M268" s="329" t="s">
        <v>64</v>
      </c>
      <c r="N268" s="330"/>
      <c r="O268" s="330"/>
      <c r="P268" s="330"/>
      <c r="Q268" s="330"/>
      <c r="R268" s="330"/>
      <c r="S268" s="331"/>
      <c r="T268" s="38" t="s">
        <v>65</v>
      </c>
      <c r="U268" s="313">
        <f>IFERROR(U266/H266,"0")+IFERROR(U267/H267,"0")</f>
        <v>0</v>
      </c>
      <c r="V268" s="313">
        <f>IFERROR(V266/H266,"0")+IFERROR(V267/H267,"0")</f>
        <v>0</v>
      </c>
      <c r="W268" s="313">
        <f>IFERROR(IF(W266="",0,W266),"0")+IFERROR(IF(W267="",0,W267),"0")</f>
        <v>0</v>
      </c>
      <c r="X268" s="314"/>
      <c r="Y268" s="314"/>
    </row>
    <row r="269" spans="1:52" x14ac:dyDescent="0.2">
      <c r="A269" s="320"/>
      <c r="B269" s="320"/>
      <c r="C269" s="320"/>
      <c r="D269" s="320"/>
      <c r="E269" s="320"/>
      <c r="F269" s="320"/>
      <c r="G269" s="320"/>
      <c r="H269" s="320"/>
      <c r="I269" s="320"/>
      <c r="J269" s="320"/>
      <c r="K269" s="320"/>
      <c r="L269" s="321"/>
      <c r="M269" s="329" t="s">
        <v>64</v>
      </c>
      <c r="N269" s="330"/>
      <c r="O269" s="330"/>
      <c r="P269" s="330"/>
      <c r="Q269" s="330"/>
      <c r="R269" s="330"/>
      <c r="S269" s="331"/>
      <c r="T269" s="38" t="s">
        <v>63</v>
      </c>
      <c r="U269" s="313">
        <f>IFERROR(SUM(U266:U267),"0")</f>
        <v>0</v>
      </c>
      <c r="V269" s="313">
        <f>IFERROR(SUM(V266:V267),"0")</f>
        <v>0</v>
      </c>
      <c r="W269" s="38"/>
      <c r="X269" s="314"/>
      <c r="Y269" s="314"/>
    </row>
    <row r="270" spans="1:52" ht="16.5" customHeight="1" x14ac:dyDescent="0.25">
      <c r="A270" s="380" t="s">
        <v>409</v>
      </c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0"/>
      <c r="N270" s="320"/>
      <c r="O270" s="320"/>
      <c r="P270" s="320"/>
      <c r="Q270" s="320"/>
      <c r="R270" s="320"/>
      <c r="S270" s="320"/>
      <c r="T270" s="320"/>
      <c r="U270" s="320"/>
      <c r="V270" s="320"/>
      <c r="W270" s="320"/>
      <c r="X270" s="306"/>
      <c r="Y270" s="306"/>
    </row>
    <row r="271" spans="1:52" ht="14.25" customHeight="1" x14ac:dyDescent="0.25">
      <c r="A271" s="332" t="s">
        <v>59</v>
      </c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0"/>
      <c r="N271" s="320"/>
      <c r="O271" s="320"/>
      <c r="P271" s="320"/>
      <c r="Q271" s="320"/>
      <c r="R271" s="320"/>
      <c r="S271" s="320"/>
      <c r="T271" s="320"/>
      <c r="U271" s="320"/>
      <c r="V271" s="320"/>
      <c r="W271" s="320"/>
      <c r="X271" s="307"/>
      <c r="Y271" s="307"/>
    </row>
    <row r="272" spans="1:52" ht="27" customHeight="1" x14ac:dyDescent="0.25">
      <c r="A272" s="55" t="s">
        <v>410</v>
      </c>
      <c r="B272" s="55" t="s">
        <v>411</v>
      </c>
      <c r="C272" s="32">
        <v>4301031066</v>
      </c>
      <c r="D272" s="325">
        <v>4607091383836</v>
      </c>
      <c r="E272" s="324"/>
      <c r="F272" s="310">
        <v>0.3</v>
      </c>
      <c r="G272" s="33">
        <v>6</v>
      </c>
      <c r="H272" s="310">
        <v>1.8</v>
      </c>
      <c r="I272" s="310">
        <v>2.048</v>
      </c>
      <c r="J272" s="33">
        <v>156</v>
      </c>
      <c r="K272" s="34" t="s">
        <v>62</v>
      </c>
      <c r="L272" s="33">
        <v>40</v>
      </c>
      <c r="M272" s="6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2" s="323"/>
      <c r="O272" s="323"/>
      <c r="P272" s="323"/>
      <c r="Q272" s="324"/>
      <c r="R272" s="35"/>
      <c r="S272" s="35"/>
      <c r="T272" s="36" t="s">
        <v>63</v>
      </c>
      <c r="U272" s="311">
        <v>0</v>
      </c>
      <c r="V272" s="312">
        <f>IFERROR(IF(U272="",0,CEILING((U272/$H272),1)*$H272),"")</f>
        <v>0</v>
      </c>
      <c r="W272" s="37" t="str">
        <f>IFERROR(IF(V272=0,"",ROUNDUP(V272/H272,0)*0.00753),"")</f>
        <v/>
      </c>
      <c r="X272" s="57"/>
      <c r="Y272" s="58"/>
      <c r="AC272" s="59"/>
      <c r="AZ272" s="211" t="s">
        <v>1</v>
      </c>
    </row>
    <row r="273" spans="1:52" x14ac:dyDescent="0.2">
      <c r="A273" s="319"/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1"/>
      <c r="M273" s="329" t="s">
        <v>64</v>
      </c>
      <c r="N273" s="330"/>
      <c r="O273" s="330"/>
      <c r="P273" s="330"/>
      <c r="Q273" s="330"/>
      <c r="R273" s="330"/>
      <c r="S273" s="331"/>
      <c r="T273" s="38" t="s">
        <v>65</v>
      </c>
      <c r="U273" s="313">
        <f>IFERROR(U272/H272,"0")</f>
        <v>0</v>
      </c>
      <c r="V273" s="313">
        <f>IFERROR(V272/H272,"0")</f>
        <v>0</v>
      </c>
      <c r="W273" s="313">
        <f>IFERROR(IF(W272="",0,W272),"0")</f>
        <v>0</v>
      </c>
      <c r="X273" s="314"/>
      <c r="Y273" s="314"/>
    </row>
    <row r="274" spans="1:52" x14ac:dyDescent="0.2">
      <c r="A274" s="320"/>
      <c r="B274" s="320"/>
      <c r="C274" s="320"/>
      <c r="D274" s="320"/>
      <c r="E274" s="320"/>
      <c r="F274" s="320"/>
      <c r="G274" s="320"/>
      <c r="H274" s="320"/>
      <c r="I274" s="320"/>
      <c r="J274" s="320"/>
      <c r="K274" s="320"/>
      <c r="L274" s="321"/>
      <c r="M274" s="329" t="s">
        <v>64</v>
      </c>
      <c r="N274" s="330"/>
      <c r="O274" s="330"/>
      <c r="P274" s="330"/>
      <c r="Q274" s="330"/>
      <c r="R274" s="330"/>
      <c r="S274" s="331"/>
      <c r="T274" s="38" t="s">
        <v>63</v>
      </c>
      <c r="U274" s="313">
        <f>IFERROR(SUM(U272:U272),"0")</f>
        <v>0</v>
      </c>
      <c r="V274" s="313">
        <f>IFERROR(SUM(V272:V272),"0")</f>
        <v>0</v>
      </c>
      <c r="W274" s="38"/>
      <c r="X274" s="314"/>
      <c r="Y274" s="314"/>
    </row>
    <row r="275" spans="1:52" ht="14.25" customHeight="1" x14ac:dyDescent="0.25">
      <c r="A275" s="332" t="s">
        <v>66</v>
      </c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0"/>
      <c r="N275" s="320"/>
      <c r="O275" s="320"/>
      <c r="P275" s="320"/>
      <c r="Q275" s="320"/>
      <c r="R275" s="320"/>
      <c r="S275" s="320"/>
      <c r="T275" s="320"/>
      <c r="U275" s="320"/>
      <c r="V275" s="320"/>
      <c r="W275" s="320"/>
      <c r="X275" s="307"/>
      <c r="Y275" s="307"/>
    </row>
    <row r="276" spans="1:52" ht="27" customHeight="1" x14ac:dyDescent="0.25">
      <c r="A276" s="55" t="s">
        <v>412</v>
      </c>
      <c r="B276" s="55" t="s">
        <v>413</v>
      </c>
      <c r="C276" s="32">
        <v>4301051142</v>
      </c>
      <c r="D276" s="325">
        <v>4607091387919</v>
      </c>
      <c r="E276" s="324"/>
      <c r="F276" s="310">
        <v>1.35</v>
      </c>
      <c r="G276" s="33">
        <v>6</v>
      </c>
      <c r="H276" s="310">
        <v>8.1</v>
      </c>
      <c r="I276" s="310">
        <v>8.6639999999999997</v>
      </c>
      <c r="J276" s="33">
        <v>56</v>
      </c>
      <c r="K276" s="34" t="s">
        <v>62</v>
      </c>
      <c r="L276" s="33">
        <v>45</v>
      </c>
      <c r="M276" s="4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6" s="323"/>
      <c r="O276" s="323"/>
      <c r="P276" s="323"/>
      <c r="Q276" s="324"/>
      <c r="R276" s="35"/>
      <c r="S276" s="35"/>
      <c r="T276" s="36" t="s">
        <v>63</v>
      </c>
      <c r="U276" s="311">
        <v>0</v>
      </c>
      <c r="V276" s="312">
        <f>IFERROR(IF(U276="",0,CEILING((U276/$H276),1)*$H276),"")</f>
        <v>0</v>
      </c>
      <c r="W276" s="37" t="str">
        <f>IFERROR(IF(V276=0,"",ROUNDUP(V276/H276,0)*0.02175),"")</f>
        <v/>
      </c>
      <c r="X276" s="57"/>
      <c r="Y276" s="58"/>
      <c r="AC276" s="59"/>
      <c r="AZ276" s="212" t="s">
        <v>1</v>
      </c>
    </row>
    <row r="277" spans="1:52" ht="27" customHeight="1" x14ac:dyDescent="0.25">
      <c r="A277" s="55" t="s">
        <v>414</v>
      </c>
      <c r="B277" s="55" t="s">
        <v>415</v>
      </c>
      <c r="C277" s="32">
        <v>4301051109</v>
      </c>
      <c r="D277" s="325">
        <v>4607091383942</v>
      </c>
      <c r="E277" s="324"/>
      <c r="F277" s="310">
        <v>0.42</v>
      </c>
      <c r="G277" s="33">
        <v>6</v>
      </c>
      <c r="H277" s="310">
        <v>2.52</v>
      </c>
      <c r="I277" s="310">
        <v>2.7919999999999998</v>
      </c>
      <c r="J277" s="33">
        <v>156</v>
      </c>
      <c r="K277" s="34" t="s">
        <v>125</v>
      </c>
      <c r="L277" s="33">
        <v>45</v>
      </c>
      <c r="M277" s="64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7" s="323"/>
      <c r="O277" s="323"/>
      <c r="P277" s="323"/>
      <c r="Q277" s="324"/>
      <c r="R277" s="35"/>
      <c r="S277" s="35"/>
      <c r="T277" s="36" t="s">
        <v>63</v>
      </c>
      <c r="U277" s="311">
        <v>0</v>
      </c>
      <c r="V277" s="312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3" t="s">
        <v>1</v>
      </c>
    </row>
    <row r="278" spans="1:52" ht="27" customHeight="1" x14ac:dyDescent="0.25">
      <c r="A278" s="55" t="s">
        <v>416</v>
      </c>
      <c r="B278" s="55" t="s">
        <v>417</v>
      </c>
      <c r="C278" s="32">
        <v>4301051518</v>
      </c>
      <c r="D278" s="325">
        <v>4607091383959</v>
      </c>
      <c r="E278" s="324"/>
      <c r="F278" s="310">
        <v>0.42</v>
      </c>
      <c r="G278" s="33">
        <v>6</v>
      </c>
      <c r="H278" s="310">
        <v>2.52</v>
      </c>
      <c r="I278" s="310">
        <v>2.78</v>
      </c>
      <c r="J278" s="33">
        <v>156</v>
      </c>
      <c r="K278" s="34" t="s">
        <v>62</v>
      </c>
      <c r="L278" s="33">
        <v>40</v>
      </c>
      <c r="M278" s="473" t="s">
        <v>418</v>
      </c>
      <c r="N278" s="323"/>
      <c r="O278" s="323"/>
      <c r="P278" s="323"/>
      <c r="Q278" s="324"/>
      <c r="R278" s="35"/>
      <c r="S278" s="35"/>
      <c r="T278" s="36" t="s">
        <v>63</v>
      </c>
      <c r="U278" s="311">
        <v>0</v>
      </c>
      <c r="V278" s="312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4" t="s">
        <v>1</v>
      </c>
    </row>
    <row r="279" spans="1:52" x14ac:dyDescent="0.2">
      <c r="A279" s="319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1"/>
      <c r="M279" s="329" t="s">
        <v>64</v>
      </c>
      <c r="N279" s="330"/>
      <c r="O279" s="330"/>
      <c r="P279" s="330"/>
      <c r="Q279" s="330"/>
      <c r="R279" s="330"/>
      <c r="S279" s="331"/>
      <c r="T279" s="38" t="s">
        <v>65</v>
      </c>
      <c r="U279" s="313">
        <f>IFERROR(U276/H276,"0")+IFERROR(U277/H277,"0")+IFERROR(U278/H278,"0")</f>
        <v>0</v>
      </c>
      <c r="V279" s="313">
        <f>IFERROR(V276/H276,"0")+IFERROR(V277/H277,"0")+IFERROR(V278/H278,"0")</f>
        <v>0</v>
      </c>
      <c r="W279" s="313">
        <f>IFERROR(IF(W276="",0,W276),"0")+IFERROR(IF(W277="",0,W277),"0")+IFERROR(IF(W278="",0,W278),"0")</f>
        <v>0</v>
      </c>
      <c r="X279" s="314"/>
      <c r="Y279" s="314"/>
    </row>
    <row r="280" spans="1:52" x14ac:dyDescent="0.2">
      <c r="A280" s="320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1"/>
      <c r="M280" s="329" t="s">
        <v>64</v>
      </c>
      <c r="N280" s="330"/>
      <c r="O280" s="330"/>
      <c r="P280" s="330"/>
      <c r="Q280" s="330"/>
      <c r="R280" s="330"/>
      <c r="S280" s="331"/>
      <c r="T280" s="38" t="s">
        <v>63</v>
      </c>
      <c r="U280" s="313">
        <f>IFERROR(SUM(U276:U278),"0")</f>
        <v>0</v>
      </c>
      <c r="V280" s="313">
        <f>IFERROR(SUM(V276:V278),"0")</f>
        <v>0</v>
      </c>
      <c r="W280" s="38"/>
      <c r="X280" s="314"/>
      <c r="Y280" s="314"/>
    </row>
    <row r="281" spans="1:52" ht="14.25" customHeight="1" x14ac:dyDescent="0.25">
      <c r="A281" s="332" t="s">
        <v>211</v>
      </c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20"/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07"/>
      <c r="Y281" s="307"/>
    </row>
    <row r="282" spans="1:52" ht="27" customHeight="1" x14ac:dyDescent="0.25">
      <c r="A282" s="55" t="s">
        <v>419</v>
      </c>
      <c r="B282" s="55" t="s">
        <v>420</v>
      </c>
      <c r="C282" s="32">
        <v>4301060324</v>
      </c>
      <c r="D282" s="325">
        <v>4607091388831</v>
      </c>
      <c r="E282" s="324"/>
      <c r="F282" s="310">
        <v>0.38</v>
      </c>
      <c r="G282" s="33">
        <v>6</v>
      </c>
      <c r="H282" s="310">
        <v>2.2799999999999998</v>
      </c>
      <c r="I282" s="310">
        <v>2.552</v>
      </c>
      <c r="J282" s="33">
        <v>156</v>
      </c>
      <c r="K282" s="34" t="s">
        <v>62</v>
      </c>
      <c r="L282" s="33">
        <v>40</v>
      </c>
      <c r="M282" s="5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2" s="323"/>
      <c r="O282" s="323"/>
      <c r="P282" s="323"/>
      <c r="Q282" s="324"/>
      <c r="R282" s="35"/>
      <c r="S282" s="35"/>
      <c r="T282" s="36" t="s">
        <v>63</v>
      </c>
      <c r="U282" s="311">
        <v>0</v>
      </c>
      <c r="V282" s="312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5" t="s">
        <v>1</v>
      </c>
    </row>
    <row r="283" spans="1:52" x14ac:dyDescent="0.2">
      <c r="A283" s="319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1"/>
      <c r="M283" s="329" t="s">
        <v>64</v>
      </c>
      <c r="N283" s="330"/>
      <c r="O283" s="330"/>
      <c r="P283" s="330"/>
      <c r="Q283" s="330"/>
      <c r="R283" s="330"/>
      <c r="S283" s="331"/>
      <c r="T283" s="38" t="s">
        <v>65</v>
      </c>
      <c r="U283" s="313">
        <f>IFERROR(U282/H282,"0")</f>
        <v>0</v>
      </c>
      <c r="V283" s="313">
        <f>IFERROR(V282/H282,"0")</f>
        <v>0</v>
      </c>
      <c r="W283" s="313">
        <f>IFERROR(IF(W282="",0,W282),"0")</f>
        <v>0</v>
      </c>
      <c r="X283" s="314"/>
      <c r="Y283" s="314"/>
    </row>
    <row r="284" spans="1:52" x14ac:dyDescent="0.2">
      <c r="A284" s="320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1"/>
      <c r="M284" s="329" t="s">
        <v>64</v>
      </c>
      <c r="N284" s="330"/>
      <c r="O284" s="330"/>
      <c r="P284" s="330"/>
      <c r="Q284" s="330"/>
      <c r="R284" s="330"/>
      <c r="S284" s="331"/>
      <c r="T284" s="38" t="s">
        <v>63</v>
      </c>
      <c r="U284" s="313">
        <f>IFERROR(SUM(U282:U282),"0")</f>
        <v>0</v>
      </c>
      <c r="V284" s="313">
        <f>IFERROR(SUM(V282:V282),"0")</f>
        <v>0</v>
      </c>
      <c r="W284" s="38"/>
      <c r="X284" s="314"/>
      <c r="Y284" s="314"/>
    </row>
    <row r="285" spans="1:52" ht="14.25" customHeight="1" x14ac:dyDescent="0.25">
      <c r="A285" s="332" t="s">
        <v>79</v>
      </c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20"/>
      <c r="M285" s="320"/>
      <c r="N285" s="320"/>
      <c r="O285" s="320"/>
      <c r="P285" s="320"/>
      <c r="Q285" s="320"/>
      <c r="R285" s="320"/>
      <c r="S285" s="320"/>
      <c r="T285" s="320"/>
      <c r="U285" s="320"/>
      <c r="V285" s="320"/>
      <c r="W285" s="320"/>
      <c r="X285" s="307"/>
      <c r="Y285" s="307"/>
    </row>
    <row r="286" spans="1:52" ht="27" customHeight="1" x14ac:dyDescent="0.25">
      <c r="A286" s="55" t="s">
        <v>421</v>
      </c>
      <c r="B286" s="55" t="s">
        <v>422</v>
      </c>
      <c r="C286" s="32">
        <v>4301032015</v>
      </c>
      <c r="D286" s="325">
        <v>4607091383102</v>
      </c>
      <c r="E286" s="324"/>
      <c r="F286" s="310">
        <v>0.17</v>
      </c>
      <c r="G286" s="33">
        <v>15</v>
      </c>
      <c r="H286" s="310">
        <v>2.5499999999999998</v>
      </c>
      <c r="I286" s="310">
        <v>2.9750000000000001</v>
      </c>
      <c r="J286" s="33">
        <v>156</v>
      </c>
      <c r="K286" s="34" t="s">
        <v>82</v>
      </c>
      <c r="L286" s="33">
        <v>180</v>
      </c>
      <c r="M286" s="37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6" s="323"/>
      <c r="O286" s="323"/>
      <c r="P286" s="323"/>
      <c r="Q286" s="324"/>
      <c r="R286" s="35"/>
      <c r="S286" s="35"/>
      <c r="T286" s="36" t="s">
        <v>63</v>
      </c>
      <c r="U286" s="311">
        <v>0</v>
      </c>
      <c r="V286" s="312">
        <f>IFERROR(IF(U286="",0,CEILING((U286/$H286),1)*$H286),"")</f>
        <v>0</v>
      </c>
      <c r="W286" s="37" t="str">
        <f>IFERROR(IF(V286=0,"",ROUNDUP(V286/H286,0)*0.00753),"")</f>
        <v/>
      </c>
      <c r="X286" s="57"/>
      <c r="Y286" s="58"/>
      <c r="AC286" s="59"/>
      <c r="AZ286" s="216" t="s">
        <v>1</v>
      </c>
    </row>
    <row r="287" spans="1:52" x14ac:dyDescent="0.2">
      <c r="A287" s="319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1"/>
      <c r="M287" s="329" t="s">
        <v>64</v>
      </c>
      <c r="N287" s="330"/>
      <c r="O287" s="330"/>
      <c r="P287" s="330"/>
      <c r="Q287" s="330"/>
      <c r="R287" s="330"/>
      <c r="S287" s="331"/>
      <c r="T287" s="38" t="s">
        <v>65</v>
      </c>
      <c r="U287" s="313">
        <f>IFERROR(U286/H286,"0")</f>
        <v>0</v>
      </c>
      <c r="V287" s="313">
        <f>IFERROR(V286/H286,"0")</f>
        <v>0</v>
      </c>
      <c r="W287" s="313">
        <f>IFERROR(IF(W286="",0,W286),"0")</f>
        <v>0</v>
      </c>
      <c r="X287" s="314"/>
      <c r="Y287" s="314"/>
    </row>
    <row r="288" spans="1:52" x14ac:dyDescent="0.2">
      <c r="A288" s="320"/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1"/>
      <c r="M288" s="329" t="s">
        <v>64</v>
      </c>
      <c r="N288" s="330"/>
      <c r="O288" s="330"/>
      <c r="P288" s="330"/>
      <c r="Q288" s="330"/>
      <c r="R288" s="330"/>
      <c r="S288" s="331"/>
      <c r="T288" s="38" t="s">
        <v>63</v>
      </c>
      <c r="U288" s="313">
        <f>IFERROR(SUM(U286:U286),"0")</f>
        <v>0</v>
      </c>
      <c r="V288" s="313">
        <f>IFERROR(SUM(V286:V286),"0")</f>
        <v>0</v>
      </c>
      <c r="W288" s="38"/>
      <c r="X288" s="314"/>
      <c r="Y288" s="314"/>
    </row>
    <row r="289" spans="1:52" ht="27.75" customHeight="1" x14ac:dyDescent="0.2">
      <c r="A289" s="370" t="s">
        <v>423</v>
      </c>
      <c r="B289" s="371"/>
      <c r="C289" s="371"/>
      <c r="D289" s="371"/>
      <c r="E289" s="371"/>
      <c r="F289" s="371"/>
      <c r="G289" s="371"/>
      <c r="H289" s="371"/>
      <c r="I289" s="371"/>
      <c r="J289" s="371"/>
      <c r="K289" s="371"/>
      <c r="L289" s="371"/>
      <c r="M289" s="371"/>
      <c r="N289" s="371"/>
      <c r="O289" s="371"/>
      <c r="P289" s="371"/>
      <c r="Q289" s="371"/>
      <c r="R289" s="371"/>
      <c r="S289" s="371"/>
      <c r="T289" s="371"/>
      <c r="U289" s="371"/>
      <c r="V289" s="371"/>
      <c r="W289" s="371"/>
      <c r="X289" s="49"/>
      <c r="Y289" s="49"/>
    </row>
    <row r="290" spans="1:52" ht="16.5" customHeight="1" x14ac:dyDescent="0.25">
      <c r="A290" s="380" t="s">
        <v>424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06"/>
      <c r="Y290" s="306"/>
    </row>
    <row r="291" spans="1:52" ht="14.25" customHeight="1" x14ac:dyDescent="0.25">
      <c r="A291" s="332" t="s">
        <v>100</v>
      </c>
      <c r="B291" s="320"/>
      <c r="C291" s="320"/>
      <c r="D291" s="320"/>
      <c r="E291" s="320"/>
      <c r="F291" s="320"/>
      <c r="G291" s="320"/>
      <c r="H291" s="320"/>
      <c r="I291" s="320"/>
      <c r="J291" s="320"/>
      <c r="K291" s="320"/>
      <c r="L291" s="320"/>
      <c r="M291" s="320"/>
      <c r="N291" s="320"/>
      <c r="O291" s="320"/>
      <c r="P291" s="320"/>
      <c r="Q291" s="320"/>
      <c r="R291" s="320"/>
      <c r="S291" s="320"/>
      <c r="T291" s="320"/>
      <c r="U291" s="320"/>
      <c r="V291" s="320"/>
      <c r="W291" s="320"/>
      <c r="X291" s="307"/>
      <c r="Y291" s="307"/>
    </row>
    <row r="292" spans="1:52" ht="27" customHeight="1" x14ac:dyDescent="0.25">
      <c r="A292" s="55" t="s">
        <v>425</v>
      </c>
      <c r="B292" s="55" t="s">
        <v>426</v>
      </c>
      <c r="C292" s="32">
        <v>4301011239</v>
      </c>
      <c r="D292" s="325">
        <v>4607091383997</v>
      </c>
      <c r="E292" s="324"/>
      <c r="F292" s="310">
        <v>2.5</v>
      </c>
      <c r="G292" s="33">
        <v>6</v>
      </c>
      <c r="H292" s="310">
        <v>15</v>
      </c>
      <c r="I292" s="310">
        <v>15.48</v>
      </c>
      <c r="J292" s="33">
        <v>48</v>
      </c>
      <c r="K292" s="34" t="s">
        <v>103</v>
      </c>
      <c r="L292" s="33">
        <v>60</v>
      </c>
      <c r="M292" s="42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2" s="323"/>
      <c r="O292" s="323"/>
      <c r="P292" s="323"/>
      <c r="Q292" s="324"/>
      <c r="R292" s="35"/>
      <c r="S292" s="35"/>
      <c r="T292" s="36" t="s">
        <v>63</v>
      </c>
      <c r="U292" s="311">
        <v>0</v>
      </c>
      <c r="V292" s="312">
        <f t="shared" ref="V292:V299" si="14">IFERROR(IF(U292="",0,CEILING((U292/$H292),1)*$H292),"")</f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425</v>
      </c>
      <c r="B293" s="55" t="s">
        <v>427</v>
      </c>
      <c r="C293" s="32">
        <v>4301011339</v>
      </c>
      <c r="D293" s="325">
        <v>4607091383997</v>
      </c>
      <c r="E293" s="324"/>
      <c r="F293" s="310">
        <v>2.5</v>
      </c>
      <c r="G293" s="33">
        <v>6</v>
      </c>
      <c r="H293" s="310">
        <v>15</v>
      </c>
      <c r="I293" s="310">
        <v>15.48</v>
      </c>
      <c r="J293" s="33">
        <v>48</v>
      </c>
      <c r="K293" s="34" t="s">
        <v>62</v>
      </c>
      <c r="L293" s="33">
        <v>60</v>
      </c>
      <c r="M293" s="4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3" s="323"/>
      <c r="O293" s="323"/>
      <c r="P293" s="323"/>
      <c r="Q293" s="324"/>
      <c r="R293" s="35"/>
      <c r="S293" s="35"/>
      <c r="T293" s="36" t="s">
        <v>63</v>
      </c>
      <c r="U293" s="311">
        <v>0</v>
      </c>
      <c r="V293" s="312">
        <f t="shared" si="14"/>
        <v>0</v>
      </c>
      <c r="W293" s="37" t="str">
        <f>IFERROR(IF(V293=0,"",ROUNDUP(V293/H293,0)*0.02175),"")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428</v>
      </c>
      <c r="B294" s="55" t="s">
        <v>429</v>
      </c>
      <c r="C294" s="32">
        <v>4301011326</v>
      </c>
      <c r="D294" s="325">
        <v>4607091384130</v>
      </c>
      <c r="E294" s="324"/>
      <c r="F294" s="310">
        <v>2.5</v>
      </c>
      <c r="G294" s="33">
        <v>6</v>
      </c>
      <c r="H294" s="310">
        <v>15</v>
      </c>
      <c r="I294" s="310">
        <v>15.48</v>
      </c>
      <c r="J294" s="33">
        <v>48</v>
      </c>
      <c r="K294" s="34" t="s">
        <v>62</v>
      </c>
      <c r="L294" s="33">
        <v>60</v>
      </c>
      <c r="M294" s="46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4" s="323"/>
      <c r="O294" s="323"/>
      <c r="P294" s="323"/>
      <c r="Q294" s="324"/>
      <c r="R294" s="35"/>
      <c r="S294" s="35"/>
      <c r="T294" s="36" t="s">
        <v>63</v>
      </c>
      <c r="U294" s="311">
        <v>0</v>
      </c>
      <c r="V294" s="312">
        <f t="shared" si="14"/>
        <v>0</v>
      </c>
      <c r="W294" s="37" t="str">
        <f>IFERROR(IF(V294=0,"",ROUNDUP(V294/H294,0)*0.02175),"")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428</v>
      </c>
      <c r="B295" s="55" t="s">
        <v>430</v>
      </c>
      <c r="C295" s="32">
        <v>4301011240</v>
      </c>
      <c r="D295" s="325">
        <v>4607091384130</v>
      </c>
      <c r="E295" s="324"/>
      <c r="F295" s="310">
        <v>2.5</v>
      </c>
      <c r="G295" s="33">
        <v>6</v>
      </c>
      <c r="H295" s="310">
        <v>15</v>
      </c>
      <c r="I295" s="310">
        <v>15.48</v>
      </c>
      <c r="J295" s="33">
        <v>48</v>
      </c>
      <c r="K295" s="34" t="s">
        <v>103</v>
      </c>
      <c r="L295" s="33">
        <v>60</v>
      </c>
      <c r="M295" s="63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5" s="323"/>
      <c r="O295" s="323"/>
      <c r="P295" s="323"/>
      <c r="Q295" s="324"/>
      <c r="R295" s="35"/>
      <c r="S295" s="35"/>
      <c r="T295" s="36" t="s">
        <v>63</v>
      </c>
      <c r="U295" s="311">
        <v>0</v>
      </c>
      <c r="V295" s="312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16.5" customHeight="1" x14ac:dyDescent="0.25">
      <c r="A296" s="55" t="s">
        <v>431</v>
      </c>
      <c r="B296" s="55" t="s">
        <v>432</v>
      </c>
      <c r="C296" s="32">
        <v>4301011330</v>
      </c>
      <c r="D296" s="325">
        <v>4607091384147</v>
      </c>
      <c r="E296" s="324"/>
      <c r="F296" s="310">
        <v>2.5</v>
      </c>
      <c r="G296" s="33">
        <v>6</v>
      </c>
      <c r="H296" s="310">
        <v>15</v>
      </c>
      <c r="I296" s="310">
        <v>15.48</v>
      </c>
      <c r="J296" s="33">
        <v>48</v>
      </c>
      <c r="K296" s="34" t="s">
        <v>62</v>
      </c>
      <c r="L296" s="33">
        <v>60</v>
      </c>
      <c r="M296" s="34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6" s="323"/>
      <c r="O296" s="323"/>
      <c r="P296" s="323"/>
      <c r="Q296" s="324"/>
      <c r="R296" s="35"/>
      <c r="S296" s="35"/>
      <c r="T296" s="36" t="s">
        <v>63</v>
      </c>
      <c r="U296" s="311">
        <v>0</v>
      </c>
      <c r="V296" s="312">
        <f t="shared" si="14"/>
        <v>0</v>
      </c>
      <c r="W296" s="37" t="str">
        <f>IFERROR(IF(V296=0,"",ROUNDUP(V296/H296,0)*0.02175),"")</f>
        <v/>
      </c>
      <c r="X296" s="57"/>
      <c r="Y296" s="58"/>
      <c r="AC296" s="59"/>
      <c r="AZ296" s="221" t="s">
        <v>1</v>
      </c>
    </row>
    <row r="297" spans="1:52" ht="16.5" customHeight="1" x14ac:dyDescent="0.25">
      <c r="A297" s="55" t="s">
        <v>431</v>
      </c>
      <c r="B297" s="55" t="s">
        <v>433</v>
      </c>
      <c r="C297" s="32">
        <v>4301011238</v>
      </c>
      <c r="D297" s="325">
        <v>4607091384147</v>
      </c>
      <c r="E297" s="324"/>
      <c r="F297" s="310">
        <v>2.5</v>
      </c>
      <c r="G297" s="33">
        <v>6</v>
      </c>
      <c r="H297" s="310">
        <v>15</v>
      </c>
      <c r="I297" s="310">
        <v>15.48</v>
      </c>
      <c r="J297" s="33">
        <v>48</v>
      </c>
      <c r="K297" s="34" t="s">
        <v>103</v>
      </c>
      <c r="L297" s="33">
        <v>60</v>
      </c>
      <c r="M297" s="590" t="s">
        <v>434</v>
      </c>
      <c r="N297" s="323"/>
      <c r="O297" s="323"/>
      <c r="P297" s="323"/>
      <c r="Q297" s="324"/>
      <c r="R297" s="35"/>
      <c r="S297" s="35"/>
      <c r="T297" s="36" t="s">
        <v>63</v>
      </c>
      <c r="U297" s="311">
        <v>0</v>
      </c>
      <c r="V297" s="312">
        <f t="shared" si="14"/>
        <v>0</v>
      </c>
      <c r="W297" s="37" t="str">
        <f>IFERROR(IF(V297=0,"",ROUNDUP(V297/H297,0)*0.02039),"")</f>
        <v/>
      </c>
      <c r="X297" s="57"/>
      <c r="Y297" s="58"/>
      <c r="AC297" s="59"/>
      <c r="AZ297" s="222" t="s">
        <v>1</v>
      </c>
    </row>
    <row r="298" spans="1:52" ht="27" customHeight="1" x14ac:dyDescent="0.25">
      <c r="A298" s="55" t="s">
        <v>435</v>
      </c>
      <c r="B298" s="55" t="s">
        <v>436</v>
      </c>
      <c r="C298" s="32">
        <v>4301011327</v>
      </c>
      <c r="D298" s="325">
        <v>4607091384154</v>
      </c>
      <c r="E298" s="324"/>
      <c r="F298" s="310">
        <v>0.5</v>
      </c>
      <c r="G298" s="33">
        <v>10</v>
      </c>
      <c r="H298" s="310">
        <v>5</v>
      </c>
      <c r="I298" s="310">
        <v>5.21</v>
      </c>
      <c r="J298" s="33">
        <v>120</v>
      </c>
      <c r="K298" s="34" t="s">
        <v>62</v>
      </c>
      <c r="L298" s="33">
        <v>60</v>
      </c>
      <c r="M298" s="34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8" s="323"/>
      <c r="O298" s="323"/>
      <c r="P298" s="323"/>
      <c r="Q298" s="324"/>
      <c r="R298" s="35"/>
      <c r="S298" s="35"/>
      <c r="T298" s="36" t="s">
        <v>63</v>
      </c>
      <c r="U298" s="311">
        <v>0</v>
      </c>
      <c r="V298" s="312">
        <f t="shared" si="14"/>
        <v>0</v>
      </c>
      <c r="W298" s="37" t="str">
        <f>IFERROR(IF(V298=0,"",ROUNDUP(V298/H298,0)*0.00937),"")</f>
        <v/>
      </c>
      <c r="X298" s="57"/>
      <c r="Y298" s="58"/>
      <c r="AC298" s="59"/>
      <c r="AZ298" s="223" t="s">
        <v>1</v>
      </c>
    </row>
    <row r="299" spans="1:52" ht="27" customHeight="1" x14ac:dyDescent="0.25">
      <c r="A299" s="55" t="s">
        <v>437</v>
      </c>
      <c r="B299" s="55" t="s">
        <v>438</v>
      </c>
      <c r="C299" s="32">
        <v>4301011332</v>
      </c>
      <c r="D299" s="325">
        <v>4607091384161</v>
      </c>
      <c r="E299" s="324"/>
      <c r="F299" s="310">
        <v>0.5</v>
      </c>
      <c r="G299" s="33">
        <v>10</v>
      </c>
      <c r="H299" s="310">
        <v>5</v>
      </c>
      <c r="I299" s="310">
        <v>5.21</v>
      </c>
      <c r="J299" s="33">
        <v>120</v>
      </c>
      <c r="K299" s="34" t="s">
        <v>62</v>
      </c>
      <c r="L299" s="33">
        <v>60</v>
      </c>
      <c r="M299" s="37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9" s="323"/>
      <c r="O299" s="323"/>
      <c r="P299" s="323"/>
      <c r="Q299" s="324"/>
      <c r="R299" s="35"/>
      <c r="S299" s="35"/>
      <c r="T299" s="36" t="s">
        <v>63</v>
      </c>
      <c r="U299" s="311">
        <v>0</v>
      </c>
      <c r="V299" s="312">
        <f t="shared" si="14"/>
        <v>0</v>
      </c>
      <c r="W299" s="37" t="str">
        <f>IFERROR(IF(V299=0,"",ROUNDUP(V299/H299,0)*0.00937),"")</f>
        <v/>
      </c>
      <c r="X299" s="57"/>
      <c r="Y299" s="58"/>
      <c r="AC299" s="59"/>
      <c r="AZ299" s="224" t="s">
        <v>1</v>
      </c>
    </row>
    <row r="300" spans="1:52" x14ac:dyDescent="0.2">
      <c r="A300" s="319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1"/>
      <c r="M300" s="329" t="s">
        <v>64</v>
      </c>
      <c r="N300" s="330"/>
      <c r="O300" s="330"/>
      <c r="P300" s="330"/>
      <c r="Q300" s="330"/>
      <c r="R300" s="330"/>
      <c r="S300" s="331"/>
      <c r="T300" s="38" t="s">
        <v>65</v>
      </c>
      <c r="U300" s="313">
        <f>IFERROR(U292/H292,"0")+IFERROR(U293/H293,"0")+IFERROR(U294/H294,"0")+IFERROR(U295/H295,"0")+IFERROR(U296/H296,"0")+IFERROR(U297/H297,"0")+IFERROR(U298/H298,"0")+IFERROR(U299/H299,"0")</f>
        <v>0</v>
      </c>
      <c r="V300" s="313">
        <f>IFERROR(V292/H292,"0")+IFERROR(V293/H293,"0")+IFERROR(V294/H294,"0")+IFERROR(V295/H295,"0")+IFERROR(V296/H296,"0")+IFERROR(V297/H297,"0")+IFERROR(V298/H298,"0")+IFERROR(V299/H299,"0")</f>
        <v>0</v>
      </c>
      <c r="W300" s="313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>0</v>
      </c>
      <c r="X300" s="314"/>
      <c r="Y300" s="314"/>
    </row>
    <row r="301" spans="1:52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1"/>
      <c r="M301" s="329" t="s">
        <v>64</v>
      </c>
      <c r="N301" s="330"/>
      <c r="O301" s="330"/>
      <c r="P301" s="330"/>
      <c r="Q301" s="330"/>
      <c r="R301" s="330"/>
      <c r="S301" s="331"/>
      <c r="T301" s="38" t="s">
        <v>63</v>
      </c>
      <c r="U301" s="313">
        <f>IFERROR(SUM(U292:U299),"0")</f>
        <v>0</v>
      </c>
      <c r="V301" s="313">
        <f>IFERROR(SUM(V292:V299),"0")</f>
        <v>0</v>
      </c>
      <c r="W301" s="38"/>
      <c r="X301" s="314"/>
      <c r="Y301" s="314"/>
    </row>
    <row r="302" spans="1:52" ht="14.25" customHeight="1" x14ac:dyDescent="0.25">
      <c r="A302" s="332" t="s">
        <v>93</v>
      </c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20"/>
      <c r="M302" s="320"/>
      <c r="N302" s="320"/>
      <c r="O302" s="320"/>
      <c r="P302" s="320"/>
      <c r="Q302" s="320"/>
      <c r="R302" s="320"/>
      <c r="S302" s="320"/>
      <c r="T302" s="320"/>
      <c r="U302" s="320"/>
      <c r="V302" s="320"/>
      <c r="W302" s="320"/>
      <c r="X302" s="307"/>
      <c r="Y302" s="307"/>
    </row>
    <row r="303" spans="1:52" ht="27" customHeight="1" x14ac:dyDescent="0.25">
      <c r="A303" s="55" t="s">
        <v>439</v>
      </c>
      <c r="B303" s="55" t="s">
        <v>440</v>
      </c>
      <c r="C303" s="32">
        <v>4301020178</v>
      </c>
      <c r="D303" s="325">
        <v>4607091383980</v>
      </c>
      <c r="E303" s="324"/>
      <c r="F303" s="310">
        <v>2.5</v>
      </c>
      <c r="G303" s="33">
        <v>6</v>
      </c>
      <c r="H303" s="310">
        <v>15</v>
      </c>
      <c r="I303" s="310">
        <v>15.48</v>
      </c>
      <c r="J303" s="33">
        <v>48</v>
      </c>
      <c r="K303" s="34" t="s">
        <v>96</v>
      </c>
      <c r="L303" s="33">
        <v>50</v>
      </c>
      <c r="M303" s="5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3" s="323"/>
      <c r="O303" s="323"/>
      <c r="P303" s="323"/>
      <c r="Q303" s="324"/>
      <c r="R303" s="35"/>
      <c r="S303" s="35"/>
      <c r="T303" s="36" t="s">
        <v>63</v>
      </c>
      <c r="U303" s="311">
        <v>0</v>
      </c>
      <c r="V303" s="312">
        <f>IFERROR(IF(U303="",0,CEILING((U303/$H303),1)*$H303),"")</f>
        <v>0</v>
      </c>
      <c r="W303" s="37" t="str">
        <f>IFERROR(IF(V303=0,"",ROUNDUP(V303/H303,0)*0.02175),"")</f>
        <v/>
      </c>
      <c r="X303" s="57"/>
      <c r="Y303" s="58"/>
      <c r="AC303" s="59"/>
      <c r="AZ303" s="225" t="s">
        <v>1</v>
      </c>
    </row>
    <row r="304" spans="1:52" ht="27" customHeight="1" x14ac:dyDescent="0.25">
      <c r="A304" s="55" t="s">
        <v>441</v>
      </c>
      <c r="B304" s="55" t="s">
        <v>442</v>
      </c>
      <c r="C304" s="32">
        <v>4301020179</v>
      </c>
      <c r="D304" s="325">
        <v>4607091384178</v>
      </c>
      <c r="E304" s="324"/>
      <c r="F304" s="310">
        <v>0.4</v>
      </c>
      <c r="G304" s="33">
        <v>10</v>
      </c>
      <c r="H304" s="310">
        <v>4</v>
      </c>
      <c r="I304" s="310">
        <v>4.24</v>
      </c>
      <c r="J304" s="33">
        <v>120</v>
      </c>
      <c r="K304" s="34" t="s">
        <v>96</v>
      </c>
      <c r="L304" s="33">
        <v>50</v>
      </c>
      <c r="M304" s="56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4" s="323"/>
      <c r="O304" s="323"/>
      <c r="P304" s="323"/>
      <c r="Q304" s="324"/>
      <c r="R304" s="35"/>
      <c r="S304" s="35"/>
      <c r="T304" s="36" t="s">
        <v>63</v>
      </c>
      <c r="U304" s="311">
        <v>0</v>
      </c>
      <c r="V304" s="312">
        <f>IFERROR(IF(U304="",0,CEILING((U304/$H304),1)*$H304),"")</f>
        <v>0</v>
      </c>
      <c r="W304" s="37" t="str">
        <f>IFERROR(IF(V304=0,"",ROUNDUP(V304/H304,0)*0.00937),"")</f>
        <v/>
      </c>
      <c r="X304" s="57"/>
      <c r="Y304" s="58"/>
      <c r="AC304" s="59"/>
      <c r="AZ304" s="226" t="s">
        <v>1</v>
      </c>
    </row>
    <row r="305" spans="1:52" x14ac:dyDescent="0.2">
      <c r="A305" s="319"/>
      <c r="B305" s="320"/>
      <c r="C305" s="320"/>
      <c r="D305" s="320"/>
      <c r="E305" s="320"/>
      <c r="F305" s="320"/>
      <c r="G305" s="320"/>
      <c r="H305" s="320"/>
      <c r="I305" s="320"/>
      <c r="J305" s="320"/>
      <c r="K305" s="320"/>
      <c r="L305" s="321"/>
      <c r="M305" s="329" t="s">
        <v>64</v>
      </c>
      <c r="N305" s="330"/>
      <c r="O305" s="330"/>
      <c r="P305" s="330"/>
      <c r="Q305" s="330"/>
      <c r="R305" s="330"/>
      <c r="S305" s="331"/>
      <c r="T305" s="38" t="s">
        <v>65</v>
      </c>
      <c r="U305" s="313">
        <f>IFERROR(U303/H303,"0")+IFERROR(U304/H304,"0")</f>
        <v>0</v>
      </c>
      <c r="V305" s="313">
        <f>IFERROR(V303/H303,"0")+IFERROR(V304/H304,"0")</f>
        <v>0</v>
      </c>
      <c r="W305" s="313">
        <f>IFERROR(IF(W303="",0,W303),"0")+IFERROR(IF(W304="",0,W304),"0")</f>
        <v>0</v>
      </c>
      <c r="X305" s="314"/>
      <c r="Y305" s="314"/>
    </row>
    <row r="306" spans="1:52" x14ac:dyDescent="0.2">
      <c r="A306" s="320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1"/>
      <c r="M306" s="329" t="s">
        <v>64</v>
      </c>
      <c r="N306" s="330"/>
      <c r="O306" s="330"/>
      <c r="P306" s="330"/>
      <c r="Q306" s="330"/>
      <c r="R306" s="330"/>
      <c r="S306" s="331"/>
      <c r="T306" s="38" t="s">
        <v>63</v>
      </c>
      <c r="U306" s="313">
        <f>IFERROR(SUM(U303:U304),"0")</f>
        <v>0</v>
      </c>
      <c r="V306" s="313">
        <f>IFERROR(SUM(V303:V304),"0")</f>
        <v>0</v>
      </c>
      <c r="W306" s="38"/>
      <c r="X306" s="314"/>
      <c r="Y306" s="314"/>
    </row>
    <row r="307" spans="1:52" ht="14.25" customHeight="1" x14ac:dyDescent="0.25">
      <c r="A307" s="332" t="s">
        <v>66</v>
      </c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0"/>
      <c r="N307" s="320"/>
      <c r="O307" s="320"/>
      <c r="P307" s="320"/>
      <c r="Q307" s="320"/>
      <c r="R307" s="320"/>
      <c r="S307" s="320"/>
      <c r="T307" s="320"/>
      <c r="U307" s="320"/>
      <c r="V307" s="320"/>
      <c r="W307" s="320"/>
      <c r="X307" s="307"/>
      <c r="Y307" s="307"/>
    </row>
    <row r="308" spans="1:52" ht="27" customHeight="1" x14ac:dyDescent="0.25">
      <c r="A308" s="55" t="s">
        <v>443</v>
      </c>
      <c r="B308" s="55" t="s">
        <v>444</v>
      </c>
      <c r="C308" s="32">
        <v>4301051298</v>
      </c>
      <c r="D308" s="325">
        <v>4607091384260</v>
      </c>
      <c r="E308" s="324"/>
      <c r="F308" s="310">
        <v>1.3</v>
      </c>
      <c r="G308" s="33">
        <v>6</v>
      </c>
      <c r="H308" s="310">
        <v>7.8</v>
      </c>
      <c r="I308" s="310">
        <v>8.3640000000000008</v>
      </c>
      <c r="J308" s="33">
        <v>56</v>
      </c>
      <c r="K308" s="34" t="s">
        <v>62</v>
      </c>
      <c r="L308" s="33">
        <v>35</v>
      </c>
      <c r="M308" s="44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23"/>
      <c r="O308" s="323"/>
      <c r="P308" s="323"/>
      <c r="Q308" s="324"/>
      <c r="R308" s="35"/>
      <c r="S308" s="35"/>
      <c r="T308" s="36" t="s">
        <v>63</v>
      </c>
      <c r="U308" s="311">
        <v>0</v>
      </c>
      <c r="V308" s="312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7" t="s">
        <v>1</v>
      </c>
    </row>
    <row r="309" spans="1:52" x14ac:dyDescent="0.2">
      <c r="A309" s="319"/>
      <c r="B309" s="320"/>
      <c r="C309" s="320"/>
      <c r="D309" s="320"/>
      <c r="E309" s="320"/>
      <c r="F309" s="320"/>
      <c r="G309" s="320"/>
      <c r="H309" s="320"/>
      <c r="I309" s="320"/>
      <c r="J309" s="320"/>
      <c r="K309" s="320"/>
      <c r="L309" s="321"/>
      <c r="M309" s="329" t="s">
        <v>64</v>
      </c>
      <c r="N309" s="330"/>
      <c r="O309" s="330"/>
      <c r="P309" s="330"/>
      <c r="Q309" s="330"/>
      <c r="R309" s="330"/>
      <c r="S309" s="331"/>
      <c r="T309" s="38" t="s">
        <v>65</v>
      </c>
      <c r="U309" s="313">
        <f>IFERROR(U308/H308,"0")</f>
        <v>0</v>
      </c>
      <c r="V309" s="313">
        <f>IFERROR(V308/H308,"0")</f>
        <v>0</v>
      </c>
      <c r="W309" s="313">
        <f>IFERROR(IF(W308="",0,W308),"0")</f>
        <v>0</v>
      </c>
      <c r="X309" s="314"/>
      <c r="Y309" s="314"/>
    </row>
    <row r="310" spans="1:52" x14ac:dyDescent="0.2">
      <c r="A310" s="320"/>
      <c r="B310" s="320"/>
      <c r="C310" s="320"/>
      <c r="D310" s="320"/>
      <c r="E310" s="320"/>
      <c r="F310" s="320"/>
      <c r="G310" s="320"/>
      <c r="H310" s="320"/>
      <c r="I310" s="320"/>
      <c r="J310" s="320"/>
      <c r="K310" s="320"/>
      <c r="L310" s="321"/>
      <c r="M310" s="329" t="s">
        <v>64</v>
      </c>
      <c r="N310" s="330"/>
      <c r="O310" s="330"/>
      <c r="P310" s="330"/>
      <c r="Q310" s="330"/>
      <c r="R310" s="330"/>
      <c r="S310" s="331"/>
      <c r="T310" s="38" t="s">
        <v>63</v>
      </c>
      <c r="U310" s="313">
        <f>IFERROR(SUM(U308:U308),"0")</f>
        <v>0</v>
      </c>
      <c r="V310" s="313">
        <f>IFERROR(SUM(V308:V308),"0")</f>
        <v>0</v>
      </c>
      <c r="W310" s="38"/>
      <c r="X310" s="314"/>
      <c r="Y310" s="314"/>
    </row>
    <row r="311" spans="1:52" ht="14.25" customHeight="1" x14ac:dyDescent="0.25">
      <c r="A311" s="332" t="s">
        <v>211</v>
      </c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0"/>
      <c r="N311" s="320"/>
      <c r="O311" s="320"/>
      <c r="P311" s="320"/>
      <c r="Q311" s="320"/>
      <c r="R311" s="320"/>
      <c r="S311" s="320"/>
      <c r="T311" s="320"/>
      <c r="U311" s="320"/>
      <c r="V311" s="320"/>
      <c r="W311" s="320"/>
      <c r="X311" s="307"/>
      <c r="Y311" s="307"/>
    </row>
    <row r="312" spans="1:52" ht="16.5" customHeight="1" x14ac:dyDescent="0.25">
      <c r="A312" s="55" t="s">
        <v>445</v>
      </c>
      <c r="B312" s="55" t="s">
        <v>446</v>
      </c>
      <c r="C312" s="32">
        <v>4301060314</v>
      </c>
      <c r="D312" s="325">
        <v>4607091384673</v>
      </c>
      <c r="E312" s="324"/>
      <c r="F312" s="310">
        <v>1.3</v>
      </c>
      <c r="G312" s="33">
        <v>6</v>
      </c>
      <c r="H312" s="310">
        <v>7.8</v>
      </c>
      <c r="I312" s="310">
        <v>8.3640000000000008</v>
      </c>
      <c r="J312" s="33">
        <v>56</v>
      </c>
      <c r="K312" s="34" t="s">
        <v>62</v>
      </c>
      <c r="L312" s="33">
        <v>30</v>
      </c>
      <c r="M312" s="41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23"/>
      <c r="O312" s="323"/>
      <c r="P312" s="323"/>
      <c r="Q312" s="324"/>
      <c r="R312" s="35"/>
      <c r="S312" s="35"/>
      <c r="T312" s="36" t="s">
        <v>63</v>
      </c>
      <c r="U312" s="311">
        <v>0</v>
      </c>
      <c r="V312" s="312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8" t="s">
        <v>1</v>
      </c>
    </row>
    <row r="313" spans="1:52" x14ac:dyDescent="0.2">
      <c r="A313" s="319"/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1"/>
      <c r="M313" s="329" t="s">
        <v>64</v>
      </c>
      <c r="N313" s="330"/>
      <c r="O313" s="330"/>
      <c r="P313" s="330"/>
      <c r="Q313" s="330"/>
      <c r="R313" s="330"/>
      <c r="S313" s="331"/>
      <c r="T313" s="38" t="s">
        <v>65</v>
      </c>
      <c r="U313" s="313">
        <f>IFERROR(U312/H312,"0")</f>
        <v>0</v>
      </c>
      <c r="V313" s="313">
        <f>IFERROR(V312/H312,"0")</f>
        <v>0</v>
      </c>
      <c r="W313" s="313">
        <f>IFERROR(IF(W312="",0,W312),"0")</f>
        <v>0</v>
      </c>
      <c r="X313" s="314"/>
      <c r="Y313" s="314"/>
    </row>
    <row r="314" spans="1:52" x14ac:dyDescent="0.2">
      <c r="A314" s="320"/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21"/>
      <c r="M314" s="329" t="s">
        <v>64</v>
      </c>
      <c r="N314" s="330"/>
      <c r="O314" s="330"/>
      <c r="P314" s="330"/>
      <c r="Q314" s="330"/>
      <c r="R314" s="330"/>
      <c r="S314" s="331"/>
      <c r="T314" s="38" t="s">
        <v>63</v>
      </c>
      <c r="U314" s="313">
        <f>IFERROR(SUM(U312:U312),"0")</f>
        <v>0</v>
      </c>
      <c r="V314" s="313">
        <f>IFERROR(SUM(V312:V312),"0")</f>
        <v>0</v>
      </c>
      <c r="W314" s="38"/>
      <c r="X314" s="314"/>
      <c r="Y314" s="314"/>
    </row>
    <row r="315" spans="1:52" ht="16.5" customHeight="1" x14ac:dyDescent="0.25">
      <c r="A315" s="380" t="s">
        <v>447</v>
      </c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0"/>
      <c r="N315" s="320"/>
      <c r="O315" s="320"/>
      <c r="P315" s="320"/>
      <c r="Q315" s="320"/>
      <c r="R315" s="320"/>
      <c r="S315" s="320"/>
      <c r="T315" s="320"/>
      <c r="U315" s="320"/>
      <c r="V315" s="320"/>
      <c r="W315" s="320"/>
      <c r="X315" s="306"/>
      <c r="Y315" s="306"/>
    </row>
    <row r="316" spans="1:52" ht="14.25" customHeight="1" x14ac:dyDescent="0.25">
      <c r="A316" s="332" t="s">
        <v>100</v>
      </c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0"/>
      <c r="N316" s="320"/>
      <c r="O316" s="320"/>
      <c r="P316" s="320"/>
      <c r="Q316" s="320"/>
      <c r="R316" s="320"/>
      <c r="S316" s="320"/>
      <c r="T316" s="320"/>
      <c r="U316" s="320"/>
      <c r="V316" s="320"/>
      <c r="W316" s="320"/>
      <c r="X316" s="307"/>
      <c r="Y316" s="307"/>
    </row>
    <row r="317" spans="1:52" ht="27" customHeight="1" x14ac:dyDescent="0.25">
      <c r="A317" s="55" t="s">
        <v>448</v>
      </c>
      <c r="B317" s="55" t="s">
        <v>449</v>
      </c>
      <c r="C317" s="32">
        <v>4301011324</v>
      </c>
      <c r="D317" s="325">
        <v>4607091384185</v>
      </c>
      <c r="E317" s="324"/>
      <c r="F317" s="310">
        <v>0.8</v>
      </c>
      <c r="G317" s="33">
        <v>15</v>
      </c>
      <c r="H317" s="310">
        <v>12</v>
      </c>
      <c r="I317" s="310">
        <v>12.48</v>
      </c>
      <c r="J317" s="33">
        <v>56</v>
      </c>
      <c r="K317" s="34" t="s">
        <v>62</v>
      </c>
      <c r="L317" s="33">
        <v>60</v>
      </c>
      <c r="M317" s="40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23"/>
      <c r="O317" s="323"/>
      <c r="P317" s="323"/>
      <c r="Q317" s="324"/>
      <c r="R317" s="35"/>
      <c r="S317" s="35"/>
      <c r="T317" s="36" t="s">
        <v>63</v>
      </c>
      <c r="U317" s="311">
        <v>0</v>
      </c>
      <c r="V317" s="312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450</v>
      </c>
      <c r="B318" s="55" t="s">
        <v>451</v>
      </c>
      <c r="C318" s="32">
        <v>4301011312</v>
      </c>
      <c r="D318" s="325">
        <v>4607091384192</v>
      </c>
      <c r="E318" s="324"/>
      <c r="F318" s="310">
        <v>1.8</v>
      </c>
      <c r="G318" s="33">
        <v>6</v>
      </c>
      <c r="H318" s="310">
        <v>10.8</v>
      </c>
      <c r="I318" s="310">
        <v>11.28</v>
      </c>
      <c r="J318" s="33">
        <v>56</v>
      </c>
      <c r="K318" s="34" t="s">
        <v>96</v>
      </c>
      <c r="L318" s="33">
        <v>60</v>
      </c>
      <c r="M318" s="40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23"/>
      <c r="O318" s="323"/>
      <c r="P318" s="323"/>
      <c r="Q318" s="324"/>
      <c r="R318" s="35"/>
      <c r="S318" s="35"/>
      <c r="T318" s="36" t="s">
        <v>63</v>
      </c>
      <c r="U318" s="311">
        <v>0</v>
      </c>
      <c r="V318" s="312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30" t="s">
        <v>1</v>
      </c>
    </row>
    <row r="319" spans="1:52" ht="27" customHeight="1" x14ac:dyDescent="0.25">
      <c r="A319" s="55" t="s">
        <v>452</v>
      </c>
      <c r="B319" s="55" t="s">
        <v>453</v>
      </c>
      <c r="C319" s="32">
        <v>4301011483</v>
      </c>
      <c r="D319" s="325">
        <v>4680115881907</v>
      </c>
      <c r="E319" s="324"/>
      <c r="F319" s="310">
        <v>1.8</v>
      </c>
      <c r="G319" s="33">
        <v>6</v>
      </c>
      <c r="H319" s="310">
        <v>10.8</v>
      </c>
      <c r="I319" s="310">
        <v>11.28</v>
      </c>
      <c r="J319" s="33">
        <v>56</v>
      </c>
      <c r="K319" s="34" t="s">
        <v>62</v>
      </c>
      <c r="L319" s="33">
        <v>60</v>
      </c>
      <c r="M319" s="6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23"/>
      <c r="O319" s="323"/>
      <c r="P319" s="323"/>
      <c r="Q319" s="324"/>
      <c r="R319" s="35"/>
      <c r="S319" s="35"/>
      <c r="T319" s="36" t="s">
        <v>63</v>
      </c>
      <c r="U319" s="311">
        <v>0</v>
      </c>
      <c r="V319" s="312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31" t="s">
        <v>1</v>
      </c>
    </row>
    <row r="320" spans="1:52" ht="27" customHeight="1" x14ac:dyDescent="0.25">
      <c r="A320" s="55" t="s">
        <v>454</v>
      </c>
      <c r="B320" s="55" t="s">
        <v>455</v>
      </c>
      <c r="C320" s="32">
        <v>4301011303</v>
      </c>
      <c r="D320" s="325">
        <v>4607091384680</v>
      </c>
      <c r="E320" s="324"/>
      <c r="F320" s="310">
        <v>0.4</v>
      </c>
      <c r="G320" s="33">
        <v>10</v>
      </c>
      <c r="H320" s="310">
        <v>4</v>
      </c>
      <c r="I320" s="310">
        <v>4.21</v>
      </c>
      <c r="J320" s="33">
        <v>120</v>
      </c>
      <c r="K320" s="34" t="s">
        <v>62</v>
      </c>
      <c r="L320" s="33">
        <v>60</v>
      </c>
      <c r="M320" s="36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23"/>
      <c r="O320" s="323"/>
      <c r="P320" s="323"/>
      <c r="Q320" s="324"/>
      <c r="R320" s="35"/>
      <c r="S320" s="35"/>
      <c r="T320" s="36" t="s">
        <v>63</v>
      </c>
      <c r="U320" s="311">
        <v>0</v>
      </c>
      <c r="V320" s="312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32" t="s">
        <v>1</v>
      </c>
    </row>
    <row r="321" spans="1:52" x14ac:dyDescent="0.2">
      <c r="A321" s="319"/>
      <c r="B321" s="320"/>
      <c r="C321" s="320"/>
      <c r="D321" s="320"/>
      <c r="E321" s="320"/>
      <c r="F321" s="320"/>
      <c r="G321" s="320"/>
      <c r="H321" s="320"/>
      <c r="I321" s="320"/>
      <c r="J321" s="320"/>
      <c r="K321" s="320"/>
      <c r="L321" s="321"/>
      <c r="M321" s="329" t="s">
        <v>64</v>
      </c>
      <c r="N321" s="330"/>
      <c r="O321" s="330"/>
      <c r="P321" s="330"/>
      <c r="Q321" s="330"/>
      <c r="R321" s="330"/>
      <c r="S321" s="331"/>
      <c r="T321" s="38" t="s">
        <v>65</v>
      </c>
      <c r="U321" s="313">
        <f>IFERROR(U317/H317,"0")+IFERROR(U318/H318,"0")+IFERROR(U319/H319,"0")+IFERROR(U320/H320,"0")</f>
        <v>0</v>
      </c>
      <c r="V321" s="313">
        <f>IFERROR(V317/H317,"0")+IFERROR(V318/H318,"0")+IFERROR(V319/H319,"0")+IFERROR(V320/H320,"0")</f>
        <v>0</v>
      </c>
      <c r="W321" s="313">
        <f>IFERROR(IF(W317="",0,W317),"0")+IFERROR(IF(W318="",0,W318),"0")+IFERROR(IF(W319="",0,W319),"0")+IFERROR(IF(W320="",0,W320),"0")</f>
        <v>0</v>
      </c>
      <c r="X321" s="314"/>
      <c r="Y321" s="314"/>
    </row>
    <row r="322" spans="1:52" x14ac:dyDescent="0.2">
      <c r="A322" s="320"/>
      <c r="B322" s="320"/>
      <c r="C322" s="320"/>
      <c r="D322" s="320"/>
      <c r="E322" s="320"/>
      <c r="F322" s="320"/>
      <c r="G322" s="320"/>
      <c r="H322" s="320"/>
      <c r="I322" s="320"/>
      <c r="J322" s="320"/>
      <c r="K322" s="320"/>
      <c r="L322" s="321"/>
      <c r="M322" s="329" t="s">
        <v>64</v>
      </c>
      <c r="N322" s="330"/>
      <c r="O322" s="330"/>
      <c r="P322" s="330"/>
      <c r="Q322" s="330"/>
      <c r="R322" s="330"/>
      <c r="S322" s="331"/>
      <c r="T322" s="38" t="s">
        <v>63</v>
      </c>
      <c r="U322" s="313">
        <f>IFERROR(SUM(U317:U320),"0")</f>
        <v>0</v>
      </c>
      <c r="V322" s="313">
        <f>IFERROR(SUM(V317:V320),"0")</f>
        <v>0</v>
      </c>
      <c r="W322" s="38"/>
      <c r="X322" s="314"/>
      <c r="Y322" s="314"/>
    </row>
    <row r="323" spans="1:52" ht="14.25" customHeight="1" x14ac:dyDescent="0.25">
      <c r="A323" s="332" t="s">
        <v>59</v>
      </c>
      <c r="B323" s="320"/>
      <c r="C323" s="320"/>
      <c r="D323" s="320"/>
      <c r="E323" s="320"/>
      <c r="F323" s="320"/>
      <c r="G323" s="320"/>
      <c r="H323" s="320"/>
      <c r="I323" s="320"/>
      <c r="J323" s="320"/>
      <c r="K323" s="320"/>
      <c r="L323" s="320"/>
      <c r="M323" s="320"/>
      <c r="N323" s="320"/>
      <c r="O323" s="320"/>
      <c r="P323" s="320"/>
      <c r="Q323" s="320"/>
      <c r="R323" s="320"/>
      <c r="S323" s="320"/>
      <c r="T323" s="320"/>
      <c r="U323" s="320"/>
      <c r="V323" s="320"/>
      <c r="W323" s="320"/>
      <c r="X323" s="307"/>
      <c r="Y323" s="307"/>
    </row>
    <row r="324" spans="1:52" ht="27" customHeight="1" x14ac:dyDescent="0.25">
      <c r="A324" s="55" t="s">
        <v>456</v>
      </c>
      <c r="B324" s="55" t="s">
        <v>457</v>
      </c>
      <c r="C324" s="32">
        <v>4301031139</v>
      </c>
      <c r="D324" s="325">
        <v>4607091384802</v>
      </c>
      <c r="E324" s="324"/>
      <c r="F324" s="310">
        <v>0.73</v>
      </c>
      <c r="G324" s="33">
        <v>6</v>
      </c>
      <c r="H324" s="310">
        <v>4.38</v>
      </c>
      <c r="I324" s="310">
        <v>4.58</v>
      </c>
      <c r="J324" s="33">
        <v>156</v>
      </c>
      <c r="K324" s="34" t="s">
        <v>62</v>
      </c>
      <c r="L324" s="33">
        <v>35</v>
      </c>
      <c r="M324" s="59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23"/>
      <c r="O324" s="323"/>
      <c r="P324" s="323"/>
      <c r="Q324" s="324"/>
      <c r="R324" s="35"/>
      <c r="S324" s="35"/>
      <c r="T324" s="36" t="s">
        <v>63</v>
      </c>
      <c r="U324" s="311">
        <v>0</v>
      </c>
      <c r="V324" s="312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458</v>
      </c>
      <c r="B325" s="55" t="s">
        <v>459</v>
      </c>
      <c r="C325" s="32">
        <v>4301031140</v>
      </c>
      <c r="D325" s="325">
        <v>4607091384826</v>
      </c>
      <c r="E325" s="324"/>
      <c r="F325" s="310">
        <v>0.35</v>
      </c>
      <c r="G325" s="33">
        <v>8</v>
      </c>
      <c r="H325" s="310">
        <v>2.8</v>
      </c>
      <c r="I325" s="310">
        <v>2.9</v>
      </c>
      <c r="J325" s="33">
        <v>234</v>
      </c>
      <c r="K325" s="34" t="s">
        <v>62</v>
      </c>
      <c r="L325" s="33">
        <v>35</v>
      </c>
      <c r="M325" s="34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23"/>
      <c r="O325" s="323"/>
      <c r="P325" s="323"/>
      <c r="Q325" s="324"/>
      <c r="R325" s="35"/>
      <c r="S325" s="35"/>
      <c r="T325" s="36" t="s">
        <v>63</v>
      </c>
      <c r="U325" s="311">
        <v>0</v>
      </c>
      <c r="V325" s="312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4" t="s">
        <v>1</v>
      </c>
    </row>
    <row r="326" spans="1:52" x14ac:dyDescent="0.2">
      <c r="A326" s="319"/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1"/>
      <c r="M326" s="329" t="s">
        <v>64</v>
      </c>
      <c r="N326" s="330"/>
      <c r="O326" s="330"/>
      <c r="P326" s="330"/>
      <c r="Q326" s="330"/>
      <c r="R326" s="330"/>
      <c r="S326" s="331"/>
      <c r="T326" s="38" t="s">
        <v>65</v>
      </c>
      <c r="U326" s="313">
        <f>IFERROR(U324/H324,"0")+IFERROR(U325/H325,"0")</f>
        <v>0</v>
      </c>
      <c r="V326" s="313">
        <f>IFERROR(V324/H324,"0")+IFERROR(V325/H325,"0")</f>
        <v>0</v>
      </c>
      <c r="W326" s="313">
        <f>IFERROR(IF(W324="",0,W324),"0")+IFERROR(IF(W325="",0,W325),"0")</f>
        <v>0</v>
      </c>
      <c r="X326" s="314"/>
      <c r="Y326" s="314"/>
    </row>
    <row r="327" spans="1:52" x14ac:dyDescent="0.2">
      <c r="A327" s="320"/>
      <c r="B327" s="320"/>
      <c r="C327" s="320"/>
      <c r="D327" s="320"/>
      <c r="E327" s="320"/>
      <c r="F327" s="320"/>
      <c r="G327" s="320"/>
      <c r="H327" s="320"/>
      <c r="I327" s="320"/>
      <c r="J327" s="320"/>
      <c r="K327" s="320"/>
      <c r="L327" s="321"/>
      <c r="M327" s="329" t="s">
        <v>64</v>
      </c>
      <c r="N327" s="330"/>
      <c r="O327" s="330"/>
      <c r="P327" s="330"/>
      <c r="Q327" s="330"/>
      <c r="R327" s="330"/>
      <c r="S327" s="331"/>
      <c r="T327" s="38" t="s">
        <v>63</v>
      </c>
      <c r="U327" s="313">
        <f>IFERROR(SUM(U324:U325),"0")</f>
        <v>0</v>
      </c>
      <c r="V327" s="313">
        <f>IFERROR(SUM(V324:V325),"0")</f>
        <v>0</v>
      </c>
      <c r="W327" s="38"/>
      <c r="X327" s="314"/>
      <c r="Y327" s="314"/>
    </row>
    <row r="328" spans="1:52" ht="14.25" customHeight="1" x14ac:dyDescent="0.25">
      <c r="A328" s="332" t="s">
        <v>66</v>
      </c>
      <c r="B328" s="320"/>
      <c r="C328" s="320"/>
      <c r="D328" s="320"/>
      <c r="E328" s="320"/>
      <c r="F328" s="320"/>
      <c r="G328" s="320"/>
      <c r="H328" s="320"/>
      <c r="I328" s="320"/>
      <c r="J328" s="320"/>
      <c r="K328" s="320"/>
      <c r="L328" s="320"/>
      <c r="M328" s="320"/>
      <c r="N328" s="320"/>
      <c r="O328" s="320"/>
      <c r="P328" s="320"/>
      <c r="Q328" s="320"/>
      <c r="R328" s="320"/>
      <c r="S328" s="320"/>
      <c r="T328" s="320"/>
      <c r="U328" s="320"/>
      <c r="V328" s="320"/>
      <c r="W328" s="320"/>
      <c r="X328" s="307"/>
      <c r="Y328" s="307"/>
    </row>
    <row r="329" spans="1:52" ht="27" customHeight="1" x14ac:dyDescent="0.25">
      <c r="A329" s="55" t="s">
        <v>460</v>
      </c>
      <c r="B329" s="55" t="s">
        <v>461</v>
      </c>
      <c r="C329" s="32">
        <v>4301051303</v>
      </c>
      <c r="D329" s="325">
        <v>4607091384246</v>
      </c>
      <c r="E329" s="324"/>
      <c r="F329" s="310">
        <v>1.3</v>
      </c>
      <c r="G329" s="33">
        <v>6</v>
      </c>
      <c r="H329" s="310">
        <v>7.8</v>
      </c>
      <c r="I329" s="310">
        <v>8.3640000000000008</v>
      </c>
      <c r="J329" s="33">
        <v>56</v>
      </c>
      <c r="K329" s="34" t="s">
        <v>62</v>
      </c>
      <c r="L329" s="33">
        <v>40</v>
      </c>
      <c r="M329" s="48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23"/>
      <c r="O329" s="323"/>
      <c r="P329" s="323"/>
      <c r="Q329" s="324"/>
      <c r="R329" s="35"/>
      <c r="S329" s="35"/>
      <c r="T329" s="36" t="s">
        <v>63</v>
      </c>
      <c r="U329" s="311">
        <v>0</v>
      </c>
      <c r="V329" s="312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462</v>
      </c>
      <c r="B330" s="55" t="s">
        <v>463</v>
      </c>
      <c r="C330" s="32">
        <v>4301051445</v>
      </c>
      <c r="D330" s="325">
        <v>4680115881976</v>
      </c>
      <c r="E330" s="324"/>
      <c r="F330" s="310">
        <v>1.3</v>
      </c>
      <c r="G330" s="33">
        <v>6</v>
      </c>
      <c r="H330" s="310">
        <v>7.8</v>
      </c>
      <c r="I330" s="310">
        <v>8.2799999999999994</v>
      </c>
      <c r="J330" s="33">
        <v>56</v>
      </c>
      <c r="K330" s="34" t="s">
        <v>62</v>
      </c>
      <c r="L330" s="33">
        <v>40</v>
      </c>
      <c r="M330" s="55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23"/>
      <c r="O330" s="323"/>
      <c r="P330" s="323"/>
      <c r="Q330" s="324"/>
      <c r="R330" s="35"/>
      <c r="S330" s="35"/>
      <c r="T330" s="36" t="s">
        <v>63</v>
      </c>
      <c r="U330" s="311">
        <v>0</v>
      </c>
      <c r="V330" s="312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6" t="s">
        <v>1</v>
      </c>
    </row>
    <row r="331" spans="1:52" ht="27" customHeight="1" x14ac:dyDescent="0.25">
      <c r="A331" s="55" t="s">
        <v>464</v>
      </c>
      <c r="B331" s="55" t="s">
        <v>465</v>
      </c>
      <c r="C331" s="32">
        <v>4301051297</v>
      </c>
      <c r="D331" s="325">
        <v>4607091384253</v>
      </c>
      <c r="E331" s="324"/>
      <c r="F331" s="310">
        <v>0.4</v>
      </c>
      <c r="G331" s="33">
        <v>6</v>
      </c>
      <c r="H331" s="310">
        <v>2.4</v>
      </c>
      <c r="I331" s="310">
        <v>2.6840000000000002</v>
      </c>
      <c r="J331" s="33">
        <v>156</v>
      </c>
      <c r="K331" s="34" t="s">
        <v>62</v>
      </c>
      <c r="L331" s="33">
        <v>40</v>
      </c>
      <c r="M331" s="53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23"/>
      <c r="O331" s="323"/>
      <c r="P331" s="323"/>
      <c r="Q331" s="324"/>
      <c r="R331" s="35"/>
      <c r="S331" s="35"/>
      <c r="T331" s="36" t="s">
        <v>63</v>
      </c>
      <c r="U331" s="311">
        <v>0</v>
      </c>
      <c r="V331" s="312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7" t="s">
        <v>1</v>
      </c>
    </row>
    <row r="332" spans="1:52" ht="27" customHeight="1" x14ac:dyDescent="0.25">
      <c r="A332" s="55" t="s">
        <v>466</v>
      </c>
      <c r="B332" s="55" t="s">
        <v>467</v>
      </c>
      <c r="C332" s="32">
        <v>4301051444</v>
      </c>
      <c r="D332" s="325">
        <v>4680115881969</v>
      </c>
      <c r="E332" s="324"/>
      <c r="F332" s="310">
        <v>0.4</v>
      </c>
      <c r="G332" s="33">
        <v>6</v>
      </c>
      <c r="H332" s="310">
        <v>2.4</v>
      </c>
      <c r="I332" s="310">
        <v>2.6</v>
      </c>
      <c r="J332" s="33">
        <v>156</v>
      </c>
      <c r="K332" s="34" t="s">
        <v>62</v>
      </c>
      <c r="L332" s="33">
        <v>40</v>
      </c>
      <c r="M332" s="56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23"/>
      <c r="O332" s="323"/>
      <c r="P332" s="323"/>
      <c r="Q332" s="324"/>
      <c r="R332" s="35"/>
      <c r="S332" s="35"/>
      <c r="T332" s="36" t="s">
        <v>63</v>
      </c>
      <c r="U332" s="311">
        <v>0</v>
      </c>
      <c r="V332" s="312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8" t="s">
        <v>1</v>
      </c>
    </row>
    <row r="333" spans="1:52" x14ac:dyDescent="0.2">
      <c r="A333" s="319"/>
      <c r="B333" s="320"/>
      <c r="C333" s="320"/>
      <c r="D333" s="320"/>
      <c r="E333" s="320"/>
      <c r="F333" s="320"/>
      <c r="G333" s="320"/>
      <c r="H333" s="320"/>
      <c r="I333" s="320"/>
      <c r="J333" s="320"/>
      <c r="K333" s="320"/>
      <c r="L333" s="321"/>
      <c r="M333" s="329" t="s">
        <v>64</v>
      </c>
      <c r="N333" s="330"/>
      <c r="O333" s="330"/>
      <c r="P333" s="330"/>
      <c r="Q333" s="330"/>
      <c r="R333" s="330"/>
      <c r="S333" s="331"/>
      <c r="T333" s="38" t="s">
        <v>65</v>
      </c>
      <c r="U333" s="313">
        <f>IFERROR(U329/H329,"0")+IFERROR(U330/H330,"0")+IFERROR(U331/H331,"0")+IFERROR(U332/H332,"0")</f>
        <v>0</v>
      </c>
      <c r="V333" s="313">
        <f>IFERROR(V329/H329,"0")+IFERROR(V330/H330,"0")+IFERROR(V331/H331,"0")+IFERROR(V332/H332,"0")</f>
        <v>0</v>
      </c>
      <c r="W333" s="313">
        <f>IFERROR(IF(W329="",0,W329),"0")+IFERROR(IF(W330="",0,W330),"0")+IFERROR(IF(W331="",0,W331),"0")+IFERROR(IF(W332="",0,W332),"0")</f>
        <v>0</v>
      </c>
      <c r="X333" s="314"/>
      <c r="Y333" s="314"/>
    </row>
    <row r="334" spans="1:52" x14ac:dyDescent="0.2">
      <c r="A334" s="320"/>
      <c r="B334" s="320"/>
      <c r="C334" s="320"/>
      <c r="D334" s="320"/>
      <c r="E334" s="320"/>
      <c r="F334" s="320"/>
      <c r="G334" s="320"/>
      <c r="H334" s="320"/>
      <c r="I334" s="320"/>
      <c r="J334" s="320"/>
      <c r="K334" s="320"/>
      <c r="L334" s="321"/>
      <c r="M334" s="329" t="s">
        <v>64</v>
      </c>
      <c r="N334" s="330"/>
      <c r="O334" s="330"/>
      <c r="P334" s="330"/>
      <c r="Q334" s="330"/>
      <c r="R334" s="330"/>
      <c r="S334" s="331"/>
      <c r="T334" s="38" t="s">
        <v>63</v>
      </c>
      <c r="U334" s="313">
        <f>IFERROR(SUM(U329:U332),"0")</f>
        <v>0</v>
      </c>
      <c r="V334" s="313">
        <f>IFERROR(SUM(V329:V332),"0")</f>
        <v>0</v>
      </c>
      <c r="W334" s="38"/>
      <c r="X334" s="314"/>
      <c r="Y334" s="314"/>
    </row>
    <row r="335" spans="1:52" ht="14.25" customHeight="1" x14ac:dyDescent="0.25">
      <c r="A335" s="332" t="s">
        <v>211</v>
      </c>
      <c r="B335" s="320"/>
      <c r="C335" s="320"/>
      <c r="D335" s="320"/>
      <c r="E335" s="320"/>
      <c r="F335" s="320"/>
      <c r="G335" s="320"/>
      <c r="H335" s="320"/>
      <c r="I335" s="320"/>
      <c r="J335" s="320"/>
      <c r="K335" s="320"/>
      <c r="L335" s="320"/>
      <c r="M335" s="320"/>
      <c r="N335" s="320"/>
      <c r="O335" s="320"/>
      <c r="P335" s="320"/>
      <c r="Q335" s="320"/>
      <c r="R335" s="320"/>
      <c r="S335" s="320"/>
      <c r="T335" s="320"/>
      <c r="U335" s="320"/>
      <c r="V335" s="320"/>
      <c r="W335" s="320"/>
      <c r="X335" s="307"/>
      <c r="Y335" s="307"/>
    </row>
    <row r="336" spans="1:52" ht="27" customHeight="1" x14ac:dyDescent="0.25">
      <c r="A336" s="55" t="s">
        <v>468</v>
      </c>
      <c r="B336" s="55" t="s">
        <v>469</v>
      </c>
      <c r="C336" s="32">
        <v>4301060322</v>
      </c>
      <c r="D336" s="325">
        <v>4607091389357</v>
      </c>
      <c r="E336" s="324"/>
      <c r="F336" s="310">
        <v>1.3</v>
      </c>
      <c r="G336" s="33">
        <v>6</v>
      </c>
      <c r="H336" s="310">
        <v>7.8</v>
      </c>
      <c r="I336" s="310">
        <v>8.2799999999999994</v>
      </c>
      <c r="J336" s="33">
        <v>56</v>
      </c>
      <c r="K336" s="34" t="s">
        <v>62</v>
      </c>
      <c r="L336" s="33">
        <v>40</v>
      </c>
      <c r="M336" s="42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23"/>
      <c r="O336" s="323"/>
      <c r="P336" s="323"/>
      <c r="Q336" s="324"/>
      <c r="R336" s="35"/>
      <c r="S336" s="35"/>
      <c r="T336" s="36" t="s">
        <v>63</v>
      </c>
      <c r="U336" s="311">
        <v>0</v>
      </c>
      <c r="V336" s="312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9" t="s">
        <v>1</v>
      </c>
    </row>
    <row r="337" spans="1:52" x14ac:dyDescent="0.2">
      <c r="A337" s="319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1"/>
      <c r="M337" s="329" t="s">
        <v>64</v>
      </c>
      <c r="N337" s="330"/>
      <c r="O337" s="330"/>
      <c r="P337" s="330"/>
      <c r="Q337" s="330"/>
      <c r="R337" s="330"/>
      <c r="S337" s="331"/>
      <c r="T337" s="38" t="s">
        <v>65</v>
      </c>
      <c r="U337" s="313">
        <f>IFERROR(U336/H336,"0")</f>
        <v>0</v>
      </c>
      <c r="V337" s="313">
        <f>IFERROR(V336/H336,"0")</f>
        <v>0</v>
      </c>
      <c r="W337" s="313">
        <f>IFERROR(IF(W336="",0,W336),"0")</f>
        <v>0</v>
      </c>
      <c r="X337" s="314"/>
      <c r="Y337" s="314"/>
    </row>
    <row r="338" spans="1:52" x14ac:dyDescent="0.2">
      <c r="A338" s="320"/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1"/>
      <c r="M338" s="329" t="s">
        <v>64</v>
      </c>
      <c r="N338" s="330"/>
      <c r="O338" s="330"/>
      <c r="P338" s="330"/>
      <c r="Q338" s="330"/>
      <c r="R338" s="330"/>
      <c r="S338" s="331"/>
      <c r="T338" s="38" t="s">
        <v>63</v>
      </c>
      <c r="U338" s="313">
        <f>IFERROR(SUM(U336:U336),"0")</f>
        <v>0</v>
      </c>
      <c r="V338" s="313">
        <f>IFERROR(SUM(V336:V336),"0")</f>
        <v>0</v>
      </c>
      <c r="W338" s="38"/>
      <c r="X338" s="314"/>
      <c r="Y338" s="314"/>
    </row>
    <row r="339" spans="1:52" ht="27.75" customHeight="1" x14ac:dyDescent="0.2">
      <c r="A339" s="370" t="s">
        <v>470</v>
      </c>
      <c r="B339" s="371"/>
      <c r="C339" s="371"/>
      <c r="D339" s="371"/>
      <c r="E339" s="371"/>
      <c r="F339" s="371"/>
      <c r="G339" s="371"/>
      <c r="H339" s="371"/>
      <c r="I339" s="371"/>
      <c r="J339" s="371"/>
      <c r="K339" s="371"/>
      <c r="L339" s="371"/>
      <c r="M339" s="371"/>
      <c r="N339" s="371"/>
      <c r="O339" s="371"/>
      <c r="P339" s="371"/>
      <c r="Q339" s="371"/>
      <c r="R339" s="371"/>
      <c r="S339" s="371"/>
      <c r="T339" s="371"/>
      <c r="U339" s="371"/>
      <c r="V339" s="371"/>
      <c r="W339" s="371"/>
      <c r="X339" s="49"/>
      <c r="Y339" s="49"/>
    </row>
    <row r="340" spans="1:52" ht="16.5" customHeight="1" x14ac:dyDescent="0.25">
      <c r="A340" s="380" t="s">
        <v>471</v>
      </c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20"/>
      <c r="M340" s="320"/>
      <c r="N340" s="320"/>
      <c r="O340" s="320"/>
      <c r="P340" s="320"/>
      <c r="Q340" s="320"/>
      <c r="R340" s="320"/>
      <c r="S340" s="320"/>
      <c r="T340" s="320"/>
      <c r="U340" s="320"/>
      <c r="V340" s="320"/>
      <c r="W340" s="320"/>
      <c r="X340" s="306"/>
      <c r="Y340" s="306"/>
    </row>
    <row r="341" spans="1:52" ht="14.25" customHeight="1" x14ac:dyDescent="0.25">
      <c r="A341" s="332" t="s">
        <v>100</v>
      </c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0"/>
      <c r="N341" s="320"/>
      <c r="O341" s="320"/>
      <c r="P341" s="320"/>
      <c r="Q341" s="320"/>
      <c r="R341" s="320"/>
      <c r="S341" s="320"/>
      <c r="T341" s="320"/>
      <c r="U341" s="320"/>
      <c r="V341" s="320"/>
      <c r="W341" s="320"/>
      <c r="X341" s="307"/>
      <c r="Y341" s="307"/>
    </row>
    <row r="342" spans="1:52" ht="27" customHeight="1" x14ac:dyDescent="0.25">
      <c r="A342" s="55" t="s">
        <v>472</v>
      </c>
      <c r="B342" s="55" t="s">
        <v>473</v>
      </c>
      <c r="C342" s="32">
        <v>4301011428</v>
      </c>
      <c r="D342" s="325">
        <v>4607091389708</v>
      </c>
      <c r="E342" s="324"/>
      <c r="F342" s="310">
        <v>0.45</v>
      </c>
      <c r="G342" s="33">
        <v>6</v>
      </c>
      <c r="H342" s="310">
        <v>2.7</v>
      </c>
      <c r="I342" s="310">
        <v>2.9</v>
      </c>
      <c r="J342" s="33">
        <v>156</v>
      </c>
      <c r="K342" s="34" t="s">
        <v>96</v>
      </c>
      <c r="L342" s="33">
        <v>50</v>
      </c>
      <c r="M342" s="4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23"/>
      <c r="O342" s="323"/>
      <c r="P342" s="323"/>
      <c r="Q342" s="324"/>
      <c r="R342" s="35"/>
      <c r="S342" s="35"/>
      <c r="T342" s="36" t="s">
        <v>63</v>
      </c>
      <c r="U342" s="311">
        <v>0</v>
      </c>
      <c r="V342" s="312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474</v>
      </c>
      <c r="B343" s="55" t="s">
        <v>475</v>
      </c>
      <c r="C343" s="32">
        <v>4301011427</v>
      </c>
      <c r="D343" s="325">
        <v>4607091389692</v>
      </c>
      <c r="E343" s="324"/>
      <c r="F343" s="310">
        <v>0.45</v>
      </c>
      <c r="G343" s="33">
        <v>6</v>
      </c>
      <c r="H343" s="310">
        <v>2.7</v>
      </c>
      <c r="I343" s="310">
        <v>2.9</v>
      </c>
      <c r="J343" s="33">
        <v>156</v>
      </c>
      <c r="K343" s="34" t="s">
        <v>96</v>
      </c>
      <c r="L343" s="33">
        <v>50</v>
      </c>
      <c r="M343" s="6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23"/>
      <c r="O343" s="323"/>
      <c r="P343" s="323"/>
      <c r="Q343" s="324"/>
      <c r="R343" s="35"/>
      <c r="S343" s="35"/>
      <c r="T343" s="36" t="s">
        <v>63</v>
      </c>
      <c r="U343" s="311">
        <v>0</v>
      </c>
      <c r="V343" s="312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x14ac:dyDescent="0.2">
      <c r="A344" s="319"/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1"/>
      <c r="M344" s="329" t="s">
        <v>64</v>
      </c>
      <c r="N344" s="330"/>
      <c r="O344" s="330"/>
      <c r="P344" s="330"/>
      <c r="Q344" s="330"/>
      <c r="R344" s="330"/>
      <c r="S344" s="331"/>
      <c r="T344" s="38" t="s">
        <v>65</v>
      </c>
      <c r="U344" s="313">
        <f>IFERROR(U342/H342,"0")+IFERROR(U343/H343,"0")</f>
        <v>0</v>
      </c>
      <c r="V344" s="313">
        <f>IFERROR(V342/H342,"0")+IFERROR(V343/H343,"0")</f>
        <v>0</v>
      </c>
      <c r="W344" s="313">
        <f>IFERROR(IF(W342="",0,W342),"0")+IFERROR(IF(W343="",0,W343),"0")</f>
        <v>0</v>
      </c>
      <c r="X344" s="314"/>
      <c r="Y344" s="314"/>
    </row>
    <row r="345" spans="1:52" x14ac:dyDescent="0.2">
      <c r="A345" s="320"/>
      <c r="B345" s="320"/>
      <c r="C345" s="320"/>
      <c r="D345" s="320"/>
      <c r="E345" s="320"/>
      <c r="F345" s="320"/>
      <c r="G345" s="320"/>
      <c r="H345" s="320"/>
      <c r="I345" s="320"/>
      <c r="J345" s="320"/>
      <c r="K345" s="320"/>
      <c r="L345" s="321"/>
      <c r="M345" s="329" t="s">
        <v>64</v>
      </c>
      <c r="N345" s="330"/>
      <c r="O345" s="330"/>
      <c r="P345" s="330"/>
      <c r="Q345" s="330"/>
      <c r="R345" s="330"/>
      <c r="S345" s="331"/>
      <c r="T345" s="38" t="s">
        <v>63</v>
      </c>
      <c r="U345" s="313">
        <f>IFERROR(SUM(U342:U343),"0")</f>
        <v>0</v>
      </c>
      <c r="V345" s="313">
        <f>IFERROR(SUM(V342:V343),"0")</f>
        <v>0</v>
      </c>
      <c r="W345" s="38"/>
      <c r="X345" s="314"/>
      <c r="Y345" s="314"/>
    </row>
    <row r="346" spans="1:52" ht="14.25" customHeight="1" x14ac:dyDescent="0.25">
      <c r="A346" s="332" t="s">
        <v>59</v>
      </c>
      <c r="B346" s="320"/>
      <c r="C346" s="320"/>
      <c r="D346" s="320"/>
      <c r="E346" s="320"/>
      <c r="F346" s="320"/>
      <c r="G346" s="320"/>
      <c r="H346" s="320"/>
      <c r="I346" s="320"/>
      <c r="J346" s="320"/>
      <c r="K346" s="320"/>
      <c r="L346" s="320"/>
      <c r="M346" s="320"/>
      <c r="N346" s="320"/>
      <c r="O346" s="320"/>
      <c r="P346" s="320"/>
      <c r="Q346" s="320"/>
      <c r="R346" s="320"/>
      <c r="S346" s="320"/>
      <c r="T346" s="320"/>
      <c r="U346" s="320"/>
      <c r="V346" s="320"/>
      <c r="W346" s="320"/>
      <c r="X346" s="307"/>
      <c r="Y346" s="307"/>
    </row>
    <row r="347" spans="1:52" ht="27" customHeight="1" x14ac:dyDescent="0.25">
      <c r="A347" s="55" t="s">
        <v>476</v>
      </c>
      <c r="B347" s="55" t="s">
        <v>477</v>
      </c>
      <c r="C347" s="32">
        <v>4301031177</v>
      </c>
      <c r="D347" s="325">
        <v>4607091389753</v>
      </c>
      <c r="E347" s="324"/>
      <c r="F347" s="310">
        <v>0.7</v>
      </c>
      <c r="G347" s="33">
        <v>6</v>
      </c>
      <c r="H347" s="310">
        <v>4.2</v>
      </c>
      <c r="I347" s="310">
        <v>4.43</v>
      </c>
      <c r="J347" s="33">
        <v>156</v>
      </c>
      <c r="K347" s="34" t="s">
        <v>62</v>
      </c>
      <c r="L347" s="33">
        <v>45</v>
      </c>
      <c r="M347" s="61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23"/>
      <c r="O347" s="323"/>
      <c r="P347" s="323"/>
      <c r="Q347" s="324"/>
      <c r="R347" s="35"/>
      <c r="S347" s="35"/>
      <c r="T347" s="36" t="s">
        <v>63</v>
      </c>
      <c r="U347" s="311">
        <v>0</v>
      </c>
      <c r="V347" s="312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4301031174</v>
      </c>
      <c r="D348" s="325">
        <v>4607091389760</v>
      </c>
      <c r="E348" s="324"/>
      <c r="F348" s="310">
        <v>0.7</v>
      </c>
      <c r="G348" s="33">
        <v>6</v>
      </c>
      <c r="H348" s="310">
        <v>4.2</v>
      </c>
      <c r="I348" s="310">
        <v>4.43</v>
      </c>
      <c r="J348" s="33">
        <v>156</v>
      </c>
      <c r="K348" s="34" t="s">
        <v>62</v>
      </c>
      <c r="L348" s="33">
        <v>45</v>
      </c>
      <c r="M348" s="4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23"/>
      <c r="O348" s="323"/>
      <c r="P348" s="323"/>
      <c r="Q348" s="324"/>
      <c r="R348" s="35"/>
      <c r="S348" s="35"/>
      <c r="T348" s="36" t="s">
        <v>63</v>
      </c>
      <c r="U348" s="311">
        <v>0</v>
      </c>
      <c r="V348" s="312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4301031175</v>
      </c>
      <c r="D349" s="325">
        <v>4607091389746</v>
      </c>
      <c r="E349" s="324"/>
      <c r="F349" s="310">
        <v>0.7</v>
      </c>
      <c r="G349" s="33">
        <v>6</v>
      </c>
      <c r="H349" s="310">
        <v>4.2</v>
      </c>
      <c r="I349" s="310">
        <v>4.43</v>
      </c>
      <c r="J349" s="33">
        <v>156</v>
      </c>
      <c r="K349" s="34" t="s">
        <v>62</v>
      </c>
      <c r="L349" s="33">
        <v>45</v>
      </c>
      <c r="M349" s="43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23"/>
      <c r="O349" s="323"/>
      <c r="P349" s="323"/>
      <c r="Q349" s="324"/>
      <c r="R349" s="35"/>
      <c r="S349" s="35"/>
      <c r="T349" s="36" t="s">
        <v>63</v>
      </c>
      <c r="U349" s="311">
        <v>0</v>
      </c>
      <c r="V349" s="312">
        <f t="shared" si="15"/>
        <v>0</v>
      </c>
      <c r="W349" s="37" t="str">
        <f>IFERROR(IF(V349=0,"",ROUNDUP(V349/H349,0)*0.00753),"")</f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482</v>
      </c>
      <c r="B350" s="55" t="s">
        <v>483</v>
      </c>
      <c r="C350" s="32">
        <v>4301031236</v>
      </c>
      <c r="D350" s="325">
        <v>4680115882928</v>
      </c>
      <c r="E350" s="324"/>
      <c r="F350" s="310">
        <v>0.28000000000000003</v>
      </c>
      <c r="G350" s="33">
        <v>6</v>
      </c>
      <c r="H350" s="310">
        <v>1.68</v>
      </c>
      <c r="I350" s="310">
        <v>2.6</v>
      </c>
      <c r="J350" s="33">
        <v>156</v>
      </c>
      <c r="K350" s="34" t="s">
        <v>62</v>
      </c>
      <c r="L350" s="33">
        <v>35</v>
      </c>
      <c r="M350" s="57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23"/>
      <c r="O350" s="323"/>
      <c r="P350" s="323"/>
      <c r="Q350" s="324"/>
      <c r="R350" s="35"/>
      <c r="S350" s="35"/>
      <c r="T350" s="36" t="s">
        <v>63</v>
      </c>
      <c r="U350" s="311">
        <v>0</v>
      </c>
      <c r="V350" s="312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4301031257</v>
      </c>
      <c r="D351" s="325">
        <v>4680115883147</v>
      </c>
      <c r="E351" s="324"/>
      <c r="F351" s="310">
        <v>0.28000000000000003</v>
      </c>
      <c r="G351" s="33">
        <v>6</v>
      </c>
      <c r="H351" s="310">
        <v>1.68</v>
      </c>
      <c r="I351" s="310">
        <v>1.81</v>
      </c>
      <c r="J351" s="33">
        <v>234</v>
      </c>
      <c r="K351" s="34" t="s">
        <v>62</v>
      </c>
      <c r="L351" s="33">
        <v>45</v>
      </c>
      <c r="M351" s="59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23"/>
      <c r="O351" s="323"/>
      <c r="P351" s="323"/>
      <c r="Q351" s="324"/>
      <c r="R351" s="35"/>
      <c r="S351" s="35"/>
      <c r="T351" s="36" t="s">
        <v>63</v>
      </c>
      <c r="U351" s="311">
        <v>0</v>
      </c>
      <c r="V351" s="312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4301031178</v>
      </c>
      <c r="D352" s="325">
        <v>4607091384338</v>
      </c>
      <c r="E352" s="324"/>
      <c r="F352" s="310">
        <v>0.35</v>
      </c>
      <c r="G352" s="33">
        <v>6</v>
      </c>
      <c r="H352" s="310">
        <v>2.1</v>
      </c>
      <c r="I352" s="310">
        <v>2.23</v>
      </c>
      <c r="J352" s="33">
        <v>234</v>
      </c>
      <c r="K352" s="34" t="s">
        <v>62</v>
      </c>
      <c r="L352" s="33">
        <v>45</v>
      </c>
      <c r="M352" s="5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23"/>
      <c r="O352" s="323"/>
      <c r="P352" s="323"/>
      <c r="Q352" s="324"/>
      <c r="R352" s="35"/>
      <c r="S352" s="35"/>
      <c r="T352" s="36" t="s">
        <v>63</v>
      </c>
      <c r="U352" s="311">
        <v>0</v>
      </c>
      <c r="V352" s="312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37.5" customHeight="1" x14ac:dyDescent="0.25">
      <c r="A353" s="55" t="s">
        <v>488</v>
      </c>
      <c r="B353" s="55" t="s">
        <v>489</v>
      </c>
      <c r="C353" s="32">
        <v>4301031254</v>
      </c>
      <c r="D353" s="325">
        <v>4680115883154</v>
      </c>
      <c r="E353" s="324"/>
      <c r="F353" s="310">
        <v>0.28000000000000003</v>
      </c>
      <c r="G353" s="33">
        <v>6</v>
      </c>
      <c r="H353" s="310">
        <v>1.68</v>
      </c>
      <c r="I353" s="310">
        <v>1.81</v>
      </c>
      <c r="J353" s="33">
        <v>234</v>
      </c>
      <c r="K353" s="34" t="s">
        <v>62</v>
      </c>
      <c r="L353" s="33">
        <v>45</v>
      </c>
      <c r="M353" s="6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23"/>
      <c r="O353" s="323"/>
      <c r="P353" s="323"/>
      <c r="Q353" s="324"/>
      <c r="R353" s="35"/>
      <c r="S353" s="35"/>
      <c r="T353" s="36" t="s">
        <v>63</v>
      </c>
      <c r="U353" s="311">
        <v>0</v>
      </c>
      <c r="V353" s="312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37.5" customHeight="1" x14ac:dyDescent="0.25">
      <c r="A354" s="55" t="s">
        <v>490</v>
      </c>
      <c r="B354" s="55" t="s">
        <v>491</v>
      </c>
      <c r="C354" s="32">
        <v>4301031171</v>
      </c>
      <c r="D354" s="325">
        <v>4607091389524</v>
      </c>
      <c r="E354" s="324"/>
      <c r="F354" s="310">
        <v>0.35</v>
      </c>
      <c r="G354" s="33">
        <v>6</v>
      </c>
      <c r="H354" s="310">
        <v>2.1</v>
      </c>
      <c r="I354" s="310">
        <v>2.23</v>
      </c>
      <c r="J354" s="33">
        <v>234</v>
      </c>
      <c r="K354" s="34" t="s">
        <v>62</v>
      </c>
      <c r="L354" s="33">
        <v>45</v>
      </c>
      <c r="M354" s="60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23"/>
      <c r="O354" s="323"/>
      <c r="P354" s="323"/>
      <c r="Q354" s="324"/>
      <c r="R354" s="35"/>
      <c r="S354" s="35"/>
      <c r="T354" s="36" t="s">
        <v>63</v>
      </c>
      <c r="U354" s="311">
        <v>0</v>
      </c>
      <c r="V354" s="312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492</v>
      </c>
      <c r="B355" s="55" t="s">
        <v>493</v>
      </c>
      <c r="C355" s="32">
        <v>4301031258</v>
      </c>
      <c r="D355" s="325">
        <v>4680115883161</v>
      </c>
      <c r="E355" s="324"/>
      <c r="F355" s="310">
        <v>0.28000000000000003</v>
      </c>
      <c r="G355" s="33">
        <v>6</v>
      </c>
      <c r="H355" s="310">
        <v>1.68</v>
      </c>
      <c r="I355" s="310">
        <v>1.81</v>
      </c>
      <c r="J355" s="33">
        <v>234</v>
      </c>
      <c r="K355" s="34" t="s">
        <v>62</v>
      </c>
      <c r="L355" s="33">
        <v>45</v>
      </c>
      <c r="M355" s="45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23"/>
      <c r="O355" s="323"/>
      <c r="P355" s="323"/>
      <c r="Q355" s="324"/>
      <c r="R355" s="35"/>
      <c r="S355" s="35"/>
      <c r="T355" s="36" t="s">
        <v>63</v>
      </c>
      <c r="U355" s="311">
        <v>0</v>
      </c>
      <c r="V355" s="312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494</v>
      </c>
      <c r="B356" s="55" t="s">
        <v>495</v>
      </c>
      <c r="C356" s="32">
        <v>4301031170</v>
      </c>
      <c r="D356" s="325">
        <v>4607091384345</v>
      </c>
      <c r="E356" s="324"/>
      <c r="F356" s="310">
        <v>0.35</v>
      </c>
      <c r="G356" s="33">
        <v>6</v>
      </c>
      <c r="H356" s="310">
        <v>2.1</v>
      </c>
      <c r="I356" s="310">
        <v>2.23</v>
      </c>
      <c r="J356" s="33">
        <v>234</v>
      </c>
      <c r="K356" s="34" t="s">
        <v>62</v>
      </c>
      <c r="L356" s="33">
        <v>45</v>
      </c>
      <c r="M356" s="63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23"/>
      <c r="O356" s="323"/>
      <c r="P356" s="323"/>
      <c r="Q356" s="324"/>
      <c r="R356" s="35"/>
      <c r="S356" s="35"/>
      <c r="T356" s="36" t="s">
        <v>63</v>
      </c>
      <c r="U356" s="311">
        <v>0</v>
      </c>
      <c r="V356" s="312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496</v>
      </c>
      <c r="B357" s="55" t="s">
        <v>497</v>
      </c>
      <c r="C357" s="32">
        <v>4301031256</v>
      </c>
      <c r="D357" s="325">
        <v>4680115883178</v>
      </c>
      <c r="E357" s="324"/>
      <c r="F357" s="310">
        <v>0.28000000000000003</v>
      </c>
      <c r="G357" s="33">
        <v>6</v>
      </c>
      <c r="H357" s="310">
        <v>1.68</v>
      </c>
      <c r="I357" s="310">
        <v>1.81</v>
      </c>
      <c r="J357" s="33">
        <v>234</v>
      </c>
      <c r="K357" s="34" t="s">
        <v>62</v>
      </c>
      <c r="L357" s="33">
        <v>45</v>
      </c>
      <c r="M357" s="4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23"/>
      <c r="O357" s="323"/>
      <c r="P357" s="323"/>
      <c r="Q357" s="324"/>
      <c r="R357" s="35"/>
      <c r="S357" s="35"/>
      <c r="T357" s="36" t="s">
        <v>63</v>
      </c>
      <c r="U357" s="311">
        <v>0</v>
      </c>
      <c r="V357" s="312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498</v>
      </c>
      <c r="B358" s="55" t="s">
        <v>499</v>
      </c>
      <c r="C358" s="32">
        <v>4301031172</v>
      </c>
      <c r="D358" s="325">
        <v>4607091389531</v>
      </c>
      <c r="E358" s="324"/>
      <c r="F358" s="310">
        <v>0.35</v>
      </c>
      <c r="G358" s="33">
        <v>6</v>
      </c>
      <c r="H358" s="310">
        <v>2.1</v>
      </c>
      <c r="I358" s="310">
        <v>2.23</v>
      </c>
      <c r="J358" s="33">
        <v>234</v>
      </c>
      <c r="K358" s="34" t="s">
        <v>62</v>
      </c>
      <c r="L358" s="33">
        <v>45</v>
      </c>
      <c r="M358" s="4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23"/>
      <c r="O358" s="323"/>
      <c r="P358" s="323"/>
      <c r="Q358" s="324"/>
      <c r="R358" s="35"/>
      <c r="S358" s="35"/>
      <c r="T358" s="36" t="s">
        <v>63</v>
      </c>
      <c r="U358" s="311">
        <v>0</v>
      </c>
      <c r="V358" s="312">
        <f t="shared" si="15"/>
        <v>0</v>
      </c>
      <c r="W358" s="37" t="str">
        <f t="shared" si="16"/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500</v>
      </c>
      <c r="B359" s="55" t="s">
        <v>501</v>
      </c>
      <c r="C359" s="32">
        <v>4301031255</v>
      </c>
      <c r="D359" s="325">
        <v>4680115883185</v>
      </c>
      <c r="E359" s="324"/>
      <c r="F359" s="310">
        <v>0.28000000000000003</v>
      </c>
      <c r="G359" s="33">
        <v>6</v>
      </c>
      <c r="H359" s="310">
        <v>1.68</v>
      </c>
      <c r="I359" s="310">
        <v>1.81</v>
      </c>
      <c r="J359" s="33">
        <v>234</v>
      </c>
      <c r="K359" s="34" t="s">
        <v>62</v>
      </c>
      <c r="L359" s="33">
        <v>45</v>
      </c>
      <c r="M359" s="639" t="s">
        <v>502</v>
      </c>
      <c r="N359" s="323"/>
      <c r="O359" s="323"/>
      <c r="P359" s="323"/>
      <c r="Q359" s="324"/>
      <c r="R359" s="35"/>
      <c r="S359" s="35"/>
      <c r="T359" s="36" t="s">
        <v>63</v>
      </c>
      <c r="U359" s="311">
        <v>0</v>
      </c>
      <c r="V359" s="312">
        <f t="shared" si="15"/>
        <v>0</v>
      </c>
      <c r="W359" s="37" t="str">
        <f t="shared" si="16"/>
        <v/>
      </c>
      <c r="X359" s="57"/>
      <c r="Y359" s="58"/>
      <c r="AC359" s="59"/>
      <c r="AZ359" s="254" t="s">
        <v>1</v>
      </c>
    </row>
    <row r="360" spans="1:52" x14ac:dyDescent="0.2">
      <c r="A360" s="319"/>
      <c r="B360" s="320"/>
      <c r="C360" s="320"/>
      <c r="D360" s="320"/>
      <c r="E360" s="320"/>
      <c r="F360" s="320"/>
      <c r="G360" s="320"/>
      <c r="H360" s="320"/>
      <c r="I360" s="320"/>
      <c r="J360" s="320"/>
      <c r="K360" s="320"/>
      <c r="L360" s="321"/>
      <c r="M360" s="329" t="s">
        <v>64</v>
      </c>
      <c r="N360" s="330"/>
      <c r="O360" s="330"/>
      <c r="P360" s="330"/>
      <c r="Q360" s="330"/>
      <c r="R360" s="330"/>
      <c r="S360" s="331"/>
      <c r="T360" s="38" t="s">
        <v>65</v>
      </c>
      <c r="U360" s="313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313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13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314"/>
      <c r="Y360" s="314"/>
    </row>
    <row r="361" spans="1:52" x14ac:dyDescent="0.2">
      <c r="A361" s="320"/>
      <c r="B361" s="320"/>
      <c r="C361" s="320"/>
      <c r="D361" s="320"/>
      <c r="E361" s="320"/>
      <c r="F361" s="320"/>
      <c r="G361" s="320"/>
      <c r="H361" s="320"/>
      <c r="I361" s="320"/>
      <c r="J361" s="320"/>
      <c r="K361" s="320"/>
      <c r="L361" s="321"/>
      <c r="M361" s="329" t="s">
        <v>64</v>
      </c>
      <c r="N361" s="330"/>
      <c r="O361" s="330"/>
      <c r="P361" s="330"/>
      <c r="Q361" s="330"/>
      <c r="R361" s="330"/>
      <c r="S361" s="331"/>
      <c r="T361" s="38" t="s">
        <v>63</v>
      </c>
      <c r="U361" s="313">
        <f>IFERROR(SUM(U347:U359),"0")</f>
        <v>0</v>
      </c>
      <c r="V361" s="313">
        <f>IFERROR(SUM(V347:V359),"0")</f>
        <v>0</v>
      </c>
      <c r="W361" s="38"/>
      <c r="X361" s="314"/>
      <c r="Y361" s="314"/>
    </row>
    <row r="362" spans="1:52" ht="14.25" customHeight="1" x14ac:dyDescent="0.25">
      <c r="A362" s="332" t="s">
        <v>66</v>
      </c>
      <c r="B362" s="320"/>
      <c r="C362" s="320"/>
      <c r="D362" s="320"/>
      <c r="E362" s="320"/>
      <c r="F362" s="320"/>
      <c r="G362" s="320"/>
      <c r="H362" s="320"/>
      <c r="I362" s="320"/>
      <c r="J362" s="320"/>
      <c r="K362" s="320"/>
      <c r="L362" s="320"/>
      <c r="M362" s="320"/>
      <c r="N362" s="320"/>
      <c r="O362" s="320"/>
      <c r="P362" s="320"/>
      <c r="Q362" s="320"/>
      <c r="R362" s="320"/>
      <c r="S362" s="320"/>
      <c r="T362" s="320"/>
      <c r="U362" s="320"/>
      <c r="V362" s="320"/>
      <c r="W362" s="320"/>
      <c r="X362" s="307"/>
      <c r="Y362" s="307"/>
    </row>
    <row r="363" spans="1:52" ht="27" customHeight="1" x14ac:dyDescent="0.25">
      <c r="A363" s="55" t="s">
        <v>503</v>
      </c>
      <c r="B363" s="55" t="s">
        <v>504</v>
      </c>
      <c r="C363" s="32">
        <v>4301051258</v>
      </c>
      <c r="D363" s="325">
        <v>4607091389685</v>
      </c>
      <c r="E363" s="324"/>
      <c r="F363" s="310">
        <v>1.3</v>
      </c>
      <c r="G363" s="33">
        <v>6</v>
      </c>
      <c r="H363" s="310">
        <v>7.8</v>
      </c>
      <c r="I363" s="310">
        <v>8.3460000000000001</v>
      </c>
      <c r="J363" s="33">
        <v>56</v>
      </c>
      <c r="K363" s="34" t="s">
        <v>125</v>
      </c>
      <c r="L363" s="33">
        <v>45</v>
      </c>
      <c r="M363" s="48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23"/>
      <c r="O363" s="323"/>
      <c r="P363" s="323"/>
      <c r="Q363" s="324"/>
      <c r="R363" s="35"/>
      <c r="S363" s="35"/>
      <c r="T363" s="36" t="s">
        <v>63</v>
      </c>
      <c r="U363" s="311">
        <v>0</v>
      </c>
      <c r="V363" s="312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505</v>
      </c>
      <c r="B364" s="55" t="s">
        <v>506</v>
      </c>
      <c r="C364" s="32">
        <v>4301051431</v>
      </c>
      <c r="D364" s="325">
        <v>4607091389654</v>
      </c>
      <c r="E364" s="324"/>
      <c r="F364" s="310">
        <v>0.33</v>
      </c>
      <c r="G364" s="33">
        <v>6</v>
      </c>
      <c r="H364" s="310">
        <v>1.98</v>
      </c>
      <c r="I364" s="310">
        <v>2.258</v>
      </c>
      <c r="J364" s="33">
        <v>156</v>
      </c>
      <c r="K364" s="34" t="s">
        <v>125</v>
      </c>
      <c r="L364" s="33">
        <v>45</v>
      </c>
      <c r="M364" s="4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23"/>
      <c r="O364" s="323"/>
      <c r="P364" s="323"/>
      <c r="Q364" s="324"/>
      <c r="R364" s="35"/>
      <c r="S364" s="35"/>
      <c r="T364" s="36" t="s">
        <v>63</v>
      </c>
      <c r="U364" s="311">
        <v>0</v>
      </c>
      <c r="V364" s="312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6" t="s">
        <v>1</v>
      </c>
    </row>
    <row r="365" spans="1:52" ht="27" customHeight="1" x14ac:dyDescent="0.25">
      <c r="A365" s="55" t="s">
        <v>507</v>
      </c>
      <c r="B365" s="55" t="s">
        <v>508</v>
      </c>
      <c r="C365" s="32">
        <v>4301051284</v>
      </c>
      <c r="D365" s="325">
        <v>4607091384352</v>
      </c>
      <c r="E365" s="324"/>
      <c r="F365" s="310">
        <v>0.6</v>
      </c>
      <c r="G365" s="33">
        <v>4</v>
      </c>
      <c r="H365" s="310">
        <v>2.4</v>
      </c>
      <c r="I365" s="310">
        <v>2.6459999999999999</v>
      </c>
      <c r="J365" s="33">
        <v>120</v>
      </c>
      <c r="K365" s="34" t="s">
        <v>125</v>
      </c>
      <c r="L365" s="33">
        <v>45</v>
      </c>
      <c r="M365" s="46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23"/>
      <c r="O365" s="323"/>
      <c r="P365" s="323"/>
      <c r="Q365" s="324"/>
      <c r="R365" s="35"/>
      <c r="S365" s="35"/>
      <c r="T365" s="36" t="s">
        <v>63</v>
      </c>
      <c r="U365" s="311">
        <v>0</v>
      </c>
      <c r="V365" s="312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7" t="s">
        <v>1</v>
      </c>
    </row>
    <row r="366" spans="1:52" ht="27" customHeight="1" x14ac:dyDescent="0.25">
      <c r="A366" s="55" t="s">
        <v>509</v>
      </c>
      <c r="B366" s="55" t="s">
        <v>510</v>
      </c>
      <c r="C366" s="32">
        <v>4301051257</v>
      </c>
      <c r="D366" s="325">
        <v>4607091389661</v>
      </c>
      <c r="E366" s="324"/>
      <c r="F366" s="310">
        <v>0.55000000000000004</v>
      </c>
      <c r="G366" s="33">
        <v>4</v>
      </c>
      <c r="H366" s="310">
        <v>2.2000000000000002</v>
      </c>
      <c r="I366" s="310">
        <v>2.492</v>
      </c>
      <c r="J366" s="33">
        <v>120</v>
      </c>
      <c r="K366" s="34" t="s">
        <v>125</v>
      </c>
      <c r="L366" s="33">
        <v>45</v>
      </c>
      <c r="M366" s="49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23"/>
      <c r="O366" s="323"/>
      <c r="P366" s="323"/>
      <c r="Q366" s="324"/>
      <c r="R366" s="35"/>
      <c r="S366" s="35"/>
      <c r="T366" s="36" t="s">
        <v>63</v>
      </c>
      <c r="U366" s="311">
        <v>0</v>
      </c>
      <c r="V366" s="312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8" t="s">
        <v>1</v>
      </c>
    </row>
    <row r="367" spans="1:52" x14ac:dyDescent="0.2">
      <c r="A367" s="319"/>
      <c r="B367" s="320"/>
      <c r="C367" s="320"/>
      <c r="D367" s="320"/>
      <c r="E367" s="320"/>
      <c r="F367" s="320"/>
      <c r="G367" s="320"/>
      <c r="H367" s="320"/>
      <c r="I367" s="320"/>
      <c r="J367" s="320"/>
      <c r="K367" s="320"/>
      <c r="L367" s="321"/>
      <c r="M367" s="329" t="s">
        <v>64</v>
      </c>
      <c r="N367" s="330"/>
      <c r="O367" s="330"/>
      <c r="P367" s="330"/>
      <c r="Q367" s="330"/>
      <c r="R367" s="330"/>
      <c r="S367" s="331"/>
      <c r="T367" s="38" t="s">
        <v>65</v>
      </c>
      <c r="U367" s="313">
        <f>IFERROR(U363/H363,"0")+IFERROR(U364/H364,"0")+IFERROR(U365/H365,"0")+IFERROR(U366/H366,"0")</f>
        <v>0</v>
      </c>
      <c r="V367" s="313">
        <f>IFERROR(V363/H363,"0")+IFERROR(V364/H364,"0")+IFERROR(V365/H365,"0")+IFERROR(V366/H366,"0")</f>
        <v>0</v>
      </c>
      <c r="W367" s="313">
        <f>IFERROR(IF(W363="",0,W363),"0")+IFERROR(IF(W364="",0,W364),"0")+IFERROR(IF(W365="",0,W365),"0")+IFERROR(IF(W366="",0,W366),"0")</f>
        <v>0</v>
      </c>
      <c r="X367" s="314"/>
      <c r="Y367" s="314"/>
    </row>
    <row r="368" spans="1:52" x14ac:dyDescent="0.2">
      <c r="A368" s="320"/>
      <c r="B368" s="320"/>
      <c r="C368" s="320"/>
      <c r="D368" s="320"/>
      <c r="E368" s="320"/>
      <c r="F368" s="320"/>
      <c r="G368" s="320"/>
      <c r="H368" s="320"/>
      <c r="I368" s="320"/>
      <c r="J368" s="320"/>
      <c r="K368" s="320"/>
      <c r="L368" s="321"/>
      <c r="M368" s="329" t="s">
        <v>64</v>
      </c>
      <c r="N368" s="330"/>
      <c r="O368" s="330"/>
      <c r="P368" s="330"/>
      <c r="Q368" s="330"/>
      <c r="R368" s="330"/>
      <c r="S368" s="331"/>
      <c r="T368" s="38" t="s">
        <v>63</v>
      </c>
      <c r="U368" s="313">
        <f>IFERROR(SUM(U363:U366),"0")</f>
        <v>0</v>
      </c>
      <c r="V368" s="313">
        <f>IFERROR(SUM(V363:V366),"0")</f>
        <v>0</v>
      </c>
      <c r="W368" s="38"/>
      <c r="X368" s="314"/>
      <c r="Y368" s="314"/>
    </row>
    <row r="369" spans="1:52" ht="14.25" customHeight="1" x14ac:dyDescent="0.25">
      <c r="A369" s="332" t="s">
        <v>211</v>
      </c>
      <c r="B369" s="320"/>
      <c r="C369" s="320"/>
      <c r="D369" s="320"/>
      <c r="E369" s="320"/>
      <c r="F369" s="320"/>
      <c r="G369" s="320"/>
      <c r="H369" s="320"/>
      <c r="I369" s="320"/>
      <c r="J369" s="320"/>
      <c r="K369" s="320"/>
      <c r="L369" s="320"/>
      <c r="M369" s="320"/>
      <c r="N369" s="320"/>
      <c r="O369" s="320"/>
      <c r="P369" s="320"/>
      <c r="Q369" s="320"/>
      <c r="R369" s="320"/>
      <c r="S369" s="320"/>
      <c r="T369" s="320"/>
      <c r="U369" s="320"/>
      <c r="V369" s="320"/>
      <c r="W369" s="320"/>
      <c r="X369" s="307"/>
      <c r="Y369" s="307"/>
    </row>
    <row r="370" spans="1:52" ht="27" customHeight="1" x14ac:dyDescent="0.25">
      <c r="A370" s="55" t="s">
        <v>511</v>
      </c>
      <c r="B370" s="55" t="s">
        <v>512</v>
      </c>
      <c r="C370" s="32">
        <v>4301060352</v>
      </c>
      <c r="D370" s="325">
        <v>4680115881648</v>
      </c>
      <c r="E370" s="324"/>
      <c r="F370" s="310">
        <v>1</v>
      </c>
      <c r="G370" s="33">
        <v>4</v>
      </c>
      <c r="H370" s="310">
        <v>4</v>
      </c>
      <c r="I370" s="310">
        <v>4.4039999999999999</v>
      </c>
      <c r="J370" s="33">
        <v>104</v>
      </c>
      <c r="K370" s="34" t="s">
        <v>62</v>
      </c>
      <c r="L370" s="33">
        <v>35</v>
      </c>
      <c r="M370" s="47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23"/>
      <c r="O370" s="323"/>
      <c r="P370" s="323"/>
      <c r="Q370" s="324"/>
      <c r="R370" s="35"/>
      <c r="S370" s="35"/>
      <c r="T370" s="36" t="s">
        <v>63</v>
      </c>
      <c r="U370" s="311">
        <v>0</v>
      </c>
      <c r="V370" s="312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9" t="s">
        <v>1</v>
      </c>
    </row>
    <row r="371" spans="1:52" x14ac:dyDescent="0.2">
      <c r="A371" s="319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1"/>
      <c r="M371" s="329" t="s">
        <v>64</v>
      </c>
      <c r="N371" s="330"/>
      <c r="O371" s="330"/>
      <c r="P371" s="330"/>
      <c r="Q371" s="330"/>
      <c r="R371" s="330"/>
      <c r="S371" s="331"/>
      <c r="T371" s="38" t="s">
        <v>65</v>
      </c>
      <c r="U371" s="313">
        <f>IFERROR(U370/H370,"0")</f>
        <v>0</v>
      </c>
      <c r="V371" s="313">
        <f>IFERROR(V370/H370,"0")</f>
        <v>0</v>
      </c>
      <c r="W371" s="313">
        <f>IFERROR(IF(W370="",0,W370),"0")</f>
        <v>0</v>
      </c>
      <c r="X371" s="314"/>
      <c r="Y371" s="314"/>
    </row>
    <row r="372" spans="1:52" x14ac:dyDescent="0.2">
      <c r="A372" s="320"/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1"/>
      <c r="M372" s="329" t="s">
        <v>64</v>
      </c>
      <c r="N372" s="330"/>
      <c r="O372" s="330"/>
      <c r="P372" s="330"/>
      <c r="Q372" s="330"/>
      <c r="R372" s="330"/>
      <c r="S372" s="331"/>
      <c r="T372" s="38" t="s">
        <v>63</v>
      </c>
      <c r="U372" s="313">
        <f>IFERROR(SUM(U370:U370),"0")</f>
        <v>0</v>
      </c>
      <c r="V372" s="313">
        <f>IFERROR(SUM(V370:V370),"0")</f>
        <v>0</v>
      </c>
      <c r="W372" s="38"/>
      <c r="X372" s="314"/>
      <c r="Y372" s="314"/>
    </row>
    <row r="373" spans="1:52" ht="14.25" customHeight="1" x14ac:dyDescent="0.25">
      <c r="A373" s="332" t="s">
        <v>79</v>
      </c>
      <c r="B373" s="320"/>
      <c r="C373" s="320"/>
      <c r="D373" s="320"/>
      <c r="E373" s="320"/>
      <c r="F373" s="320"/>
      <c r="G373" s="320"/>
      <c r="H373" s="320"/>
      <c r="I373" s="320"/>
      <c r="J373" s="320"/>
      <c r="K373" s="320"/>
      <c r="L373" s="320"/>
      <c r="M373" s="320"/>
      <c r="N373" s="320"/>
      <c r="O373" s="320"/>
      <c r="P373" s="320"/>
      <c r="Q373" s="320"/>
      <c r="R373" s="320"/>
      <c r="S373" s="320"/>
      <c r="T373" s="320"/>
      <c r="U373" s="320"/>
      <c r="V373" s="320"/>
      <c r="W373" s="320"/>
      <c r="X373" s="307"/>
      <c r="Y373" s="307"/>
    </row>
    <row r="374" spans="1:52" ht="27" customHeight="1" x14ac:dyDescent="0.25">
      <c r="A374" s="55" t="s">
        <v>513</v>
      </c>
      <c r="B374" s="55" t="s">
        <v>514</v>
      </c>
      <c r="C374" s="32">
        <v>4301032042</v>
      </c>
      <c r="D374" s="325">
        <v>4680115883017</v>
      </c>
      <c r="E374" s="324"/>
      <c r="F374" s="310">
        <v>0.03</v>
      </c>
      <c r="G374" s="33">
        <v>20</v>
      </c>
      <c r="H374" s="310">
        <v>0.6</v>
      </c>
      <c r="I374" s="310">
        <v>0.9</v>
      </c>
      <c r="J374" s="33">
        <v>350</v>
      </c>
      <c r="K374" s="34" t="s">
        <v>515</v>
      </c>
      <c r="L374" s="33">
        <v>60</v>
      </c>
      <c r="M374" s="625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23"/>
      <c r="O374" s="323"/>
      <c r="P374" s="323"/>
      <c r="Q374" s="324"/>
      <c r="R374" s="35"/>
      <c r="S374" s="35"/>
      <c r="T374" s="36" t="s">
        <v>63</v>
      </c>
      <c r="U374" s="311">
        <v>0</v>
      </c>
      <c r="V374" s="312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60" t="s">
        <v>1</v>
      </c>
    </row>
    <row r="375" spans="1:52" ht="27" customHeight="1" x14ac:dyDescent="0.25">
      <c r="A375" s="55" t="s">
        <v>516</v>
      </c>
      <c r="B375" s="55" t="s">
        <v>517</v>
      </c>
      <c r="C375" s="32">
        <v>4301032043</v>
      </c>
      <c r="D375" s="325">
        <v>4680115883031</v>
      </c>
      <c r="E375" s="324"/>
      <c r="F375" s="310">
        <v>0.03</v>
      </c>
      <c r="G375" s="33">
        <v>20</v>
      </c>
      <c r="H375" s="310">
        <v>0.6</v>
      </c>
      <c r="I375" s="310">
        <v>0.9</v>
      </c>
      <c r="J375" s="33">
        <v>350</v>
      </c>
      <c r="K375" s="34" t="s">
        <v>515</v>
      </c>
      <c r="L375" s="33">
        <v>60</v>
      </c>
      <c r="M375" s="628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23"/>
      <c r="O375" s="323"/>
      <c r="P375" s="323"/>
      <c r="Q375" s="324"/>
      <c r="R375" s="35"/>
      <c r="S375" s="35"/>
      <c r="T375" s="36" t="s">
        <v>63</v>
      </c>
      <c r="U375" s="311">
        <v>0</v>
      </c>
      <c r="V375" s="312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61" t="s">
        <v>1</v>
      </c>
    </row>
    <row r="376" spans="1:52" ht="27" customHeight="1" x14ac:dyDescent="0.25">
      <c r="A376" s="55" t="s">
        <v>518</v>
      </c>
      <c r="B376" s="55" t="s">
        <v>519</v>
      </c>
      <c r="C376" s="32">
        <v>4301032041</v>
      </c>
      <c r="D376" s="325">
        <v>4680115883024</v>
      </c>
      <c r="E376" s="324"/>
      <c r="F376" s="310">
        <v>0.03</v>
      </c>
      <c r="G376" s="33">
        <v>20</v>
      </c>
      <c r="H376" s="310">
        <v>0.6</v>
      </c>
      <c r="I376" s="310">
        <v>0.9</v>
      </c>
      <c r="J376" s="33">
        <v>350</v>
      </c>
      <c r="K376" s="34" t="s">
        <v>515</v>
      </c>
      <c r="L376" s="33">
        <v>60</v>
      </c>
      <c r="M376" s="584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23"/>
      <c r="O376" s="323"/>
      <c r="P376" s="323"/>
      <c r="Q376" s="324"/>
      <c r="R376" s="35"/>
      <c r="S376" s="35"/>
      <c r="T376" s="36" t="s">
        <v>63</v>
      </c>
      <c r="U376" s="311">
        <v>0</v>
      </c>
      <c r="V376" s="312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62" t="s">
        <v>1</v>
      </c>
    </row>
    <row r="377" spans="1:52" x14ac:dyDescent="0.2">
      <c r="A377" s="319"/>
      <c r="B377" s="320"/>
      <c r="C377" s="320"/>
      <c r="D377" s="320"/>
      <c r="E377" s="320"/>
      <c r="F377" s="320"/>
      <c r="G377" s="320"/>
      <c r="H377" s="320"/>
      <c r="I377" s="320"/>
      <c r="J377" s="320"/>
      <c r="K377" s="320"/>
      <c r="L377" s="321"/>
      <c r="M377" s="329" t="s">
        <v>64</v>
      </c>
      <c r="N377" s="330"/>
      <c r="O377" s="330"/>
      <c r="P377" s="330"/>
      <c r="Q377" s="330"/>
      <c r="R377" s="330"/>
      <c r="S377" s="331"/>
      <c r="T377" s="38" t="s">
        <v>65</v>
      </c>
      <c r="U377" s="313">
        <f>IFERROR(U374/H374,"0")+IFERROR(U375/H375,"0")+IFERROR(U376/H376,"0")</f>
        <v>0</v>
      </c>
      <c r="V377" s="313">
        <f>IFERROR(V374/H374,"0")+IFERROR(V375/H375,"0")+IFERROR(V376/H376,"0")</f>
        <v>0</v>
      </c>
      <c r="W377" s="313">
        <f>IFERROR(IF(W374="",0,W374),"0")+IFERROR(IF(W375="",0,W375),"0")+IFERROR(IF(W376="",0,W376),"0")</f>
        <v>0</v>
      </c>
      <c r="X377" s="314"/>
      <c r="Y377" s="314"/>
    </row>
    <row r="378" spans="1:52" x14ac:dyDescent="0.2">
      <c r="A378" s="320"/>
      <c r="B378" s="320"/>
      <c r="C378" s="320"/>
      <c r="D378" s="320"/>
      <c r="E378" s="320"/>
      <c r="F378" s="320"/>
      <c r="G378" s="320"/>
      <c r="H378" s="320"/>
      <c r="I378" s="320"/>
      <c r="J378" s="320"/>
      <c r="K378" s="320"/>
      <c r="L378" s="321"/>
      <c r="M378" s="329" t="s">
        <v>64</v>
      </c>
      <c r="N378" s="330"/>
      <c r="O378" s="330"/>
      <c r="P378" s="330"/>
      <c r="Q378" s="330"/>
      <c r="R378" s="330"/>
      <c r="S378" s="331"/>
      <c r="T378" s="38" t="s">
        <v>63</v>
      </c>
      <c r="U378" s="313">
        <f>IFERROR(SUM(U374:U376),"0")</f>
        <v>0</v>
      </c>
      <c r="V378" s="313">
        <f>IFERROR(SUM(V374:V376),"0")</f>
        <v>0</v>
      </c>
      <c r="W378" s="38"/>
      <c r="X378" s="314"/>
      <c r="Y378" s="314"/>
    </row>
    <row r="379" spans="1:52" ht="14.25" customHeight="1" x14ac:dyDescent="0.25">
      <c r="A379" s="332" t="s">
        <v>88</v>
      </c>
      <c r="B379" s="320"/>
      <c r="C379" s="320"/>
      <c r="D379" s="320"/>
      <c r="E379" s="320"/>
      <c r="F379" s="320"/>
      <c r="G379" s="320"/>
      <c r="H379" s="320"/>
      <c r="I379" s="320"/>
      <c r="J379" s="320"/>
      <c r="K379" s="320"/>
      <c r="L379" s="320"/>
      <c r="M379" s="320"/>
      <c r="N379" s="320"/>
      <c r="O379" s="320"/>
      <c r="P379" s="320"/>
      <c r="Q379" s="320"/>
      <c r="R379" s="320"/>
      <c r="S379" s="320"/>
      <c r="T379" s="320"/>
      <c r="U379" s="320"/>
      <c r="V379" s="320"/>
      <c r="W379" s="320"/>
      <c r="X379" s="307"/>
      <c r="Y379" s="307"/>
    </row>
    <row r="380" spans="1:52" ht="27" customHeight="1" x14ac:dyDescent="0.25">
      <c r="A380" s="55" t="s">
        <v>520</v>
      </c>
      <c r="B380" s="55" t="s">
        <v>521</v>
      </c>
      <c r="C380" s="32">
        <v>4301170009</v>
      </c>
      <c r="D380" s="325">
        <v>4680115882997</v>
      </c>
      <c r="E380" s="324"/>
      <c r="F380" s="310">
        <v>0.13</v>
      </c>
      <c r="G380" s="33">
        <v>10</v>
      </c>
      <c r="H380" s="310">
        <v>1.3</v>
      </c>
      <c r="I380" s="310">
        <v>1.46</v>
      </c>
      <c r="J380" s="33">
        <v>200</v>
      </c>
      <c r="K380" s="34" t="s">
        <v>515</v>
      </c>
      <c r="L380" s="33">
        <v>150</v>
      </c>
      <c r="M380" s="520" t="s">
        <v>522</v>
      </c>
      <c r="N380" s="323"/>
      <c r="O380" s="323"/>
      <c r="P380" s="323"/>
      <c r="Q380" s="324"/>
      <c r="R380" s="35"/>
      <c r="S380" s="35"/>
      <c r="T380" s="36" t="s">
        <v>63</v>
      </c>
      <c r="U380" s="311">
        <v>0</v>
      </c>
      <c r="V380" s="312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3" t="s">
        <v>1</v>
      </c>
    </row>
    <row r="381" spans="1:52" x14ac:dyDescent="0.2">
      <c r="A381" s="319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1"/>
      <c r="M381" s="329" t="s">
        <v>64</v>
      </c>
      <c r="N381" s="330"/>
      <c r="O381" s="330"/>
      <c r="P381" s="330"/>
      <c r="Q381" s="330"/>
      <c r="R381" s="330"/>
      <c r="S381" s="331"/>
      <c r="T381" s="38" t="s">
        <v>65</v>
      </c>
      <c r="U381" s="313">
        <f>IFERROR(U380/H380,"0")</f>
        <v>0</v>
      </c>
      <c r="V381" s="313">
        <f>IFERROR(V380/H380,"0")</f>
        <v>0</v>
      </c>
      <c r="W381" s="313">
        <f>IFERROR(IF(W380="",0,W380),"0")</f>
        <v>0</v>
      </c>
      <c r="X381" s="314"/>
      <c r="Y381" s="314"/>
    </row>
    <row r="382" spans="1:52" x14ac:dyDescent="0.2">
      <c r="A382" s="320"/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1"/>
      <c r="M382" s="329" t="s">
        <v>64</v>
      </c>
      <c r="N382" s="330"/>
      <c r="O382" s="330"/>
      <c r="P382" s="330"/>
      <c r="Q382" s="330"/>
      <c r="R382" s="330"/>
      <c r="S382" s="331"/>
      <c r="T382" s="38" t="s">
        <v>63</v>
      </c>
      <c r="U382" s="313">
        <f>IFERROR(SUM(U380:U380),"0")</f>
        <v>0</v>
      </c>
      <c r="V382" s="313">
        <f>IFERROR(SUM(V380:V380),"0")</f>
        <v>0</v>
      </c>
      <c r="W382" s="38"/>
      <c r="X382" s="314"/>
      <c r="Y382" s="314"/>
    </row>
    <row r="383" spans="1:52" ht="16.5" customHeight="1" x14ac:dyDescent="0.25">
      <c r="A383" s="380" t="s">
        <v>523</v>
      </c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0"/>
      <c r="N383" s="320"/>
      <c r="O383" s="320"/>
      <c r="P383" s="320"/>
      <c r="Q383" s="320"/>
      <c r="R383" s="320"/>
      <c r="S383" s="320"/>
      <c r="T383" s="320"/>
      <c r="U383" s="320"/>
      <c r="V383" s="320"/>
      <c r="W383" s="320"/>
      <c r="X383" s="306"/>
      <c r="Y383" s="306"/>
    </row>
    <row r="384" spans="1:52" ht="14.25" customHeight="1" x14ac:dyDescent="0.25">
      <c r="A384" s="332" t="s">
        <v>93</v>
      </c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0"/>
      <c r="N384" s="320"/>
      <c r="O384" s="320"/>
      <c r="P384" s="320"/>
      <c r="Q384" s="320"/>
      <c r="R384" s="320"/>
      <c r="S384" s="320"/>
      <c r="T384" s="320"/>
      <c r="U384" s="320"/>
      <c r="V384" s="320"/>
      <c r="W384" s="320"/>
      <c r="X384" s="307"/>
      <c r="Y384" s="307"/>
    </row>
    <row r="385" spans="1:52" ht="27" customHeight="1" x14ac:dyDescent="0.25">
      <c r="A385" s="55" t="s">
        <v>524</v>
      </c>
      <c r="B385" s="55" t="s">
        <v>525</v>
      </c>
      <c r="C385" s="32">
        <v>4301020196</v>
      </c>
      <c r="D385" s="325">
        <v>4607091389388</v>
      </c>
      <c r="E385" s="324"/>
      <c r="F385" s="310">
        <v>1.3</v>
      </c>
      <c r="G385" s="33">
        <v>4</v>
      </c>
      <c r="H385" s="310">
        <v>5.2</v>
      </c>
      <c r="I385" s="310">
        <v>5.6079999999999997</v>
      </c>
      <c r="J385" s="33">
        <v>104</v>
      </c>
      <c r="K385" s="34" t="s">
        <v>125</v>
      </c>
      <c r="L385" s="33">
        <v>35</v>
      </c>
      <c r="M385" s="4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23"/>
      <c r="O385" s="323"/>
      <c r="P385" s="323"/>
      <c r="Q385" s="324"/>
      <c r="R385" s="35"/>
      <c r="S385" s="35"/>
      <c r="T385" s="36" t="s">
        <v>63</v>
      </c>
      <c r="U385" s="311">
        <v>0</v>
      </c>
      <c r="V385" s="312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526</v>
      </c>
      <c r="B386" s="55" t="s">
        <v>527</v>
      </c>
      <c r="C386" s="32">
        <v>4301020185</v>
      </c>
      <c r="D386" s="325">
        <v>4607091389364</v>
      </c>
      <c r="E386" s="324"/>
      <c r="F386" s="310">
        <v>0.42</v>
      </c>
      <c r="G386" s="33">
        <v>6</v>
      </c>
      <c r="H386" s="310">
        <v>2.52</v>
      </c>
      <c r="I386" s="310">
        <v>2.75</v>
      </c>
      <c r="J386" s="33">
        <v>156</v>
      </c>
      <c r="K386" s="34" t="s">
        <v>125</v>
      </c>
      <c r="L386" s="33">
        <v>35</v>
      </c>
      <c r="M386" s="50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23"/>
      <c r="O386" s="323"/>
      <c r="P386" s="323"/>
      <c r="Q386" s="324"/>
      <c r="R386" s="35"/>
      <c r="S386" s="35"/>
      <c r="T386" s="36" t="s">
        <v>63</v>
      </c>
      <c r="U386" s="311">
        <v>0</v>
      </c>
      <c r="V386" s="312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5" t="s">
        <v>1</v>
      </c>
    </row>
    <row r="387" spans="1:52" x14ac:dyDescent="0.2">
      <c r="A387" s="319"/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1"/>
      <c r="M387" s="329" t="s">
        <v>64</v>
      </c>
      <c r="N387" s="330"/>
      <c r="O387" s="330"/>
      <c r="P387" s="330"/>
      <c r="Q387" s="330"/>
      <c r="R387" s="330"/>
      <c r="S387" s="331"/>
      <c r="T387" s="38" t="s">
        <v>65</v>
      </c>
      <c r="U387" s="313">
        <f>IFERROR(U385/H385,"0")+IFERROR(U386/H386,"0")</f>
        <v>0</v>
      </c>
      <c r="V387" s="313">
        <f>IFERROR(V385/H385,"0")+IFERROR(V386/H386,"0")</f>
        <v>0</v>
      </c>
      <c r="W387" s="313">
        <f>IFERROR(IF(W385="",0,W385),"0")+IFERROR(IF(W386="",0,W386),"0")</f>
        <v>0</v>
      </c>
      <c r="X387" s="314"/>
      <c r="Y387" s="314"/>
    </row>
    <row r="388" spans="1:52" x14ac:dyDescent="0.2">
      <c r="A388" s="320"/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21"/>
      <c r="M388" s="329" t="s">
        <v>64</v>
      </c>
      <c r="N388" s="330"/>
      <c r="O388" s="330"/>
      <c r="P388" s="330"/>
      <c r="Q388" s="330"/>
      <c r="R388" s="330"/>
      <c r="S388" s="331"/>
      <c r="T388" s="38" t="s">
        <v>63</v>
      </c>
      <c r="U388" s="313">
        <f>IFERROR(SUM(U385:U386),"0")</f>
        <v>0</v>
      </c>
      <c r="V388" s="313">
        <f>IFERROR(SUM(V385:V386),"0")</f>
        <v>0</v>
      </c>
      <c r="W388" s="38"/>
      <c r="X388" s="314"/>
      <c r="Y388" s="314"/>
    </row>
    <row r="389" spans="1:52" ht="14.25" customHeight="1" x14ac:dyDescent="0.25">
      <c r="A389" s="332" t="s">
        <v>59</v>
      </c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0"/>
      <c r="N389" s="320"/>
      <c r="O389" s="320"/>
      <c r="P389" s="320"/>
      <c r="Q389" s="320"/>
      <c r="R389" s="320"/>
      <c r="S389" s="320"/>
      <c r="T389" s="320"/>
      <c r="U389" s="320"/>
      <c r="V389" s="320"/>
      <c r="W389" s="320"/>
      <c r="X389" s="307"/>
      <c r="Y389" s="307"/>
    </row>
    <row r="390" spans="1:52" ht="27" customHeight="1" x14ac:dyDescent="0.25">
      <c r="A390" s="55" t="s">
        <v>528</v>
      </c>
      <c r="B390" s="55" t="s">
        <v>529</v>
      </c>
      <c r="C390" s="32">
        <v>4301031212</v>
      </c>
      <c r="D390" s="325">
        <v>4607091389739</v>
      </c>
      <c r="E390" s="324"/>
      <c r="F390" s="310">
        <v>0.7</v>
      </c>
      <c r="G390" s="33">
        <v>6</v>
      </c>
      <c r="H390" s="310">
        <v>4.2</v>
      </c>
      <c r="I390" s="310">
        <v>4.43</v>
      </c>
      <c r="J390" s="33">
        <v>156</v>
      </c>
      <c r="K390" s="34" t="s">
        <v>96</v>
      </c>
      <c r="L390" s="33">
        <v>45</v>
      </c>
      <c r="M390" s="34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23"/>
      <c r="O390" s="323"/>
      <c r="P390" s="323"/>
      <c r="Q390" s="324"/>
      <c r="R390" s="35"/>
      <c r="S390" s="35"/>
      <c r="T390" s="36" t="s">
        <v>63</v>
      </c>
      <c r="U390" s="311">
        <v>0</v>
      </c>
      <c r="V390" s="312">
        <f t="shared" ref="V390:V396" si="17">IFERROR(IF(U390="",0,CEILING((U390/$H390),1)*$H390),"")</f>
        <v>0</v>
      </c>
      <c r="W390" s="37" t="str">
        <f>IFERROR(IF(V390=0,"",ROUNDUP(V390/H390,0)*0.00753),"")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530</v>
      </c>
      <c r="B391" s="55" t="s">
        <v>531</v>
      </c>
      <c r="C391" s="32">
        <v>4301031247</v>
      </c>
      <c r="D391" s="325">
        <v>4680115883048</v>
      </c>
      <c r="E391" s="324"/>
      <c r="F391" s="310">
        <v>1</v>
      </c>
      <c r="G391" s="33">
        <v>4</v>
      </c>
      <c r="H391" s="310">
        <v>4</v>
      </c>
      <c r="I391" s="310">
        <v>4.21</v>
      </c>
      <c r="J391" s="33">
        <v>120</v>
      </c>
      <c r="K391" s="34" t="s">
        <v>62</v>
      </c>
      <c r="L391" s="33">
        <v>40</v>
      </c>
      <c r="M391" s="35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23"/>
      <c r="O391" s="323"/>
      <c r="P391" s="323"/>
      <c r="Q391" s="324"/>
      <c r="R391" s="35"/>
      <c r="S391" s="35"/>
      <c r="T391" s="36" t="s">
        <v>63</v>
      </c>
      <c r="U391" s="311">
        <v>0</v>
      </c>
      <c r="V391" s="312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532</v>
      </c>
      <c r="B392" s="55" t="s">
        <v>533</v>
      </c>
      <c r="C392" s="32">
        <v>4301031176</v>
      </c>
      <c r="D392" s="325">
        <v>4607091389425</v>
      </c>
      <c r="E392" s="324"/>
      <c r="F392" s="310">
        <v>0.35</v>
      </c>
      <c r="G392" s="33">
        <v>6</v>
      </c>
      <c r="H392" s="310">
        <v>2.1</v>
      </c>
      <c r="I392" s="310">
        <v>2.23</v>
      </c>
      <c r="J392" s="33">
        <v>234</v>
      </c>
      <c r="K392" s="34" t="s">
        <v>62</v>
      </c>
      <c r="L392" s="33">
        <v>45</v>
      </c>
      <c r="M392" s="50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23"/>
      <c r="O392" s="323"/>
      <c r="P392" s="323"/>
      <c r="Q392" s="324"/>
      <c r="R392" s="35"/>
      <c r="S392" s="35"/>
      <c r="T392" s="36" t="s">
        <v>63</v>
      </c>
      <c r="U392" s="311">
        <v>0</v>
      </c>
      <c r="V392" s="312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534</v>
      </c>
      <c r="B393" s="55" t="s">
        <v>535</v>
      </c>
      <c r="C393" s="32">
        <v>4301031215</v>
      </c>
      <c r="D393" s="325">
        <v>4680115882911</v>
      </c>
      <c r="E393" s="324"/>
      <c r="F393" s="310">
        <v>0.4</v>
      </c>
      <c r="G393" s="33">
        <v>6</v>
      </c>
      <c r="H393" s="310">
        <v>2.4</v>
      </c>
      <c r="I393" s="310">
        <v>2.5299999999999998</v>
      </c>
      <c r="J393" s="33">
        <v>234</v>
      </c>
      <c r="K393" s="34" t="s">
        <v>62</v>
      </c>
      <c r="L393" s="33">
        <v>40</v>
      </c>
      <c r="M393" s="532" t="s">
        <v>536</v>
      </c>
      <c r="N393" s="323"/>
      <c r="O393" s="323"/>
      <c r="P393" s="323"/>
      <c r="Q393" s="324"/>
      <c r="R393" s="35"/>
      <c r="S393" s="35"/>
      <c r="T393" s="36" t="s">
        <v>63</v>
      </c>
      <c r="U393" s="311">
        <v>0</v>
      </c>
      <c r="V393" s="312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537</v>
      </c>
      <c r="B394" s="55" t="s">
        <v>538</v>
      </c>
      <c r="C394" s="32">
        <v>4301031167</v>
      </c>
      <c r="D394" s="325">
        <v>4680115880771</v>
      </c>
      <c r="E394" s="324"/>
      <c r="F394" s="310">
        <v>0.28000000000000003</v>
      </c>
      <c r="G394" s="33">
        <v>6</v>
      </c>
      <c r="H394" s="310">
        <v>1.68</v>
      </c>
      <c r="I394" s="310">
        <v>1.81</v>
      </c>
      <c r="J394" s="33">
        <v>234</v>
      </c>
      <c r="K394" s="34" t="s">
        <v>62</v>
      </c>
      <c r="L394" s="33">
        <v>45</v>
      </c>
      <c r="M394" s="5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23"/>
      <c r="O394" s="323"/>
      <c r="P394" s="323"/>
      <c r="Q394" s="324"/>
      <c r="R394" s="35"/>
      <c r="S394" s="35"/>
      <c r="T394" s="36" t="s">
        <v>63</v>
      </c>
      <c r="U394" s="311">
        <v>0</v>
      </c>
      <c r="V394" s="312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ht="27" customHeight="1" x14ac:dyDescent="0.25">
      <c r="A395" s="55" t="s">
        <v>539</v>
      </c>
      <c r="B395" s="55" t="s">
        <v>540</v>
      </c>
      <c r="C395" s="32">
        <v>4301031173</v>
      </c>
      <c r="D395" s="325">
        <v>4607091389500</v>
      </c>
      <c r="E395" s="324"/>
      <c r="F395" s="310">
        <v>0.35</v>
      </c>
      <c r="G395" s="33">
        <v>6</v>
      </c>
      <c r="H395" s="310">
        <v>2.1</v>
      </c>
      <c r="I395" s="310">
        <v>2.23</v>
      </c>
      <c r="J395" s="33">
        <v>234</v>
      </c>
      <c r="K395" s="34" t="s">
        <v>62</v>
      </c>
      <c r="L395" s="33">
        <v>45</v>
      </c>
      <c r="M395" s="5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23"/>
      <c r="O395" s="323"/>
      <c r="P395" s="323"/>
      <c r="Q395" s="324"/>
      <c r="R395" s="35"/>
      <c r="S395" s="35"/>
      <c r="T395" s="36" t="s">
        <v>63</v>
      </c>
      <c r="U395" s="311">
        <v>0</v>
      </c>
      <c r="V395" s="312">
        <f t="shared" si="17"/>
        <v>0</v>
      </c>
      <c r="W395" s="37" t="str">
        <f>IFERROR(IF(V395=0,"",ROUNDUP(V395/H395,0)*0.00502),"")</f>
        <v/>
      </c>
      <c r="X395" s="57"/>
      <c r="Y395" s="58"/>
      <c r="AC395" s="59"/>
      <c r="AZ395" s="271" t="s">
        <v>1</v>
      </c>
    </row>
    <row r="396" spans="1:52" ht="27" customHeight="1" x14ac:dyDescent="0.25">
      <c r="A396" s="55" t="s">
        <v>541</v>
      </c>
      <c r="B396" s="55" t="s">
        <v>542</v>
      </c>
      <c r="C396" s="32">
        <v>4301031103</v>
      </c>
      <c r="D396" s="325">
        <v>4680115881983</v>
      </c>
      <c r="E396" s="324"/>
      <c r="F396" s="310">
        <v>0.28000000000000003</v>
      </c>
      <c r="G396" s="33">
        <v>4</v>
      </c>
      <c r="H396" s="310">
        <v>1.1200000000000001</v>
      </c>
      <c r="I396" s="310">
        <v>1.252</v>
      </c>
      <c r="J396" s="33">
        <v>234</v>
      </c>
      <c r="K396" s="34" t="s">
        <v>62</v>
      </c>
      <c r="L396" s="33">
        <v>40</v>
      </c>
      <c r="M396" s="34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23"/>
      <c r="O396" s="323"/>
      <c r="P396" s="323"/>
      <c r="Q396" s="324"/>
      <c r="R396" s="35"/>
      <c r="S396" s="35"/>
      <c r="T396" s="36" t="s">
        <v>63</v>
      </c>
      <c r="U396" s="311">
        <v>0</v>
      </c>
      <c r="V396" s="312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72" t="s">
        <v>1</v>
      </c>
    </row>
    <row r="397" spans="1:52" x14ac:dyDescent="0.2">
      <c r="A397" s="319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1"/>
      <c r="M397" s="329" t="s">
        <v>64</v>
      </c>
      <c r="N397" s="330"/>
      <c r="O397" s="330"/>
      <c r="P397" s="330"/>
      <c r="Q397" s="330"/>
      <c r="R397" s="330"/>
      <c r="S397" s="331"/>
      <c r="T397" s="38" t="s">
        <v>65</v>
      </c>
      <c r="U397" s="313">
        <f>IFERROR(U390/H390,"0")+IFERROR(U391/H391,"0")+IFERROR(U392/H392,"0")+IFERROR(U393/H393,"0")+IFERROR(U394/H394,"0")+IFERROR(U395/H395,"0")+IFERROR(U396/H396,"0")</f>
        <v>0</v>
      </c>
      <c r="V397" s="313">
        <f>IFERROR(V390/H390,"0")+IFERROR(V391/H391,"0")+IFERROR(V392/H392,"0")+IFERROR(V393/H393,"0")+IFERROR(V394/H394,"0")+IFERROR(V395/H395,"0")+IFERROR(V396/H396,"0")</f>
        <v>0</v>
      </c>
      <c r="W397" s="313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314"/>
      <c r="Y397" s="314"/>
    </row>
    <row r="398" spans="1:52" x14ac:dyDescent="0.2">
      <c r="A398" s="320"/>
      <c r="B398" s="320"/>
      <c r="C398" s="320"/>
      <c r="D398" s="320"/>
      <c r="E398" s="320"/>
      <c r="F398" s="320"/>
      <c r="G398" s="320"/>
      <c r="H398" s="320"/>
      <c r="I398" s="320"/>
      <c r="J398" s="320"/>
      <c r="K398" s="320"/>
      <c r="L398" s="321"/>
      <c r="M398" s="329" t="s">
        <v>64</v>
      </c>
      <c r="N398" s="330"/>
      <c r="O398" s="330"/>
      <c r="P398" s="330"/>
      <c r="Q398" s="330"/>
      <c r="R398" s="330"/>
      <c r="S398" s="331"/>
      <c r="T398" s="38" t="s">
        <v>63</v>
      </c>
      <c r="U398" s="313">
        <f>IFERROR(SUM(U390:U396),"0")</f>
        <v>0</v>
      </c>
      <c r="V398" s="313">
        <f>IFERROR(SUM(V390:V396),"0")</f>
        <v>0</v>
      </c>
      <c r="W398" s="38"/>
      <c r="X398" s="314"/>
      <c r="Y398" s="314"/>
    </row>
    <row r="399" spans="1:52" ht="14.25" customHeight="1" x14ac:dyDescent="0.25">
      <c r="A399" s="332" t="s">
        <v>79</v>
      </c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0"/>
      <c r="N399" s="320"/>
      <c r="O399" s="320"/>
      <c r="P399" s="320"/>
      <c r="Q399" s="320"/>
      <c r="R399" s="320"/>
      <c r="S399" s="320"/>
      <c r="T399" s="320"/>
      <c r="U399" s="320"/>
      <c r="V399" s="320"/>
      <c r="W399" s="320"/>
      <c r="X399" s="307"/>
      <c r="Y399" s="307"/>
    </row>
    <row r="400" spans="1:52" ht="27" customHeight="1" x14ac:dyDescent="0.25">
      <c r="A400" s="55" t="s">
        <v>543</v>
      </c>
      <c r="B400" s="55" t="s">
        <v>544</v>
      </c>
      <c r="C400" s="32">
        <v>4301032044</v>
      </c>
      <c r="D400" s="325">
        <v>4680115883000</v>
      </c>
      <c r="E400" s="324"/>
      <c r="F400" s="310">
        <v>0.03</v>
      </c>
      <c r="G400" s="33">
        <v>20</v>
      </c>
      <c r="H400" s="310">
        <v>0.6</v>
      </c>
      <c r="I400" s="310">
        <v>0.9</v>
      </c>
      <c r="J400" s="33">
        <v>350</v>
      </c>
      <c r="K400" s="34" t="s">
        <v>515</v>
      </c>
      <c r="L400" s="33">
        <v>60</v>
      </c>
      <c r="M400" s="644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23"/>
      <c r="O400" s="323"/>
      <c r="P400" s="323"/>
      <c r="Q400" s="324"/>
      <c r="R400" s="35"/>
      <c r="S400" s="35"/>
      <c r="T400" s="36" t="s">
        <v>63</v>
      </c>
      <c r="U400" s="311">
        <v>0</v>
      </c>
      <c r="V400" s="312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3" t="s">
        <v>1</v>
      </c>
    </row>
    <row r="401" spans="1:52" x14ac:dyDescent="0.2">
      <c r="A401" s="319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1"/>
      <c r="M401" s="329" t="s">
        <v>64</v>
      </c>
      <c r="N401" s="330"/>
      <c r="O401" s="330"/>
      <c r="P401" s="330"/>
      <c r="Q401" s="330"/>
      <c r="R401" s="330"/>
      <c r="S401" s="331"/>
      <c r="T401" s="38" t="s">
        <v>65</v>
      </c>
      <c r="U401" s="313">
        <f>IFERROR(U400/H400,"0")</f>
        <v>0</v>
      </c>
      <c r="V401" s="313">
        <f>IFERROR(V400/H400,"0")</f>
        <v>0</v>
      </c>
      <c r="W401" s="313">
        <f>IFERROR(IF(W400="",0,W400),"0")</f>
        <v>0</v>
      </c>
      <c r="X401" s="314"/>
      <c r="Y401" s="314"/>
    </row>
    <row r="402" spans="1:52" x14ac:dyDescent="0.2">
      <c r="A402" s="320"/>
      <c r="B402" s="320"/>
      <c r="C402" s="320"/>
      <c r="D402" s="320"/>
      <c r="E402" s="320"/>
      <c r="F402" s="320"/>
      <c r="G402" s="320"/>
      <c r="H402" s="320"/>
      <c r="I402" s="320"/>
      <c r="J402" s="320"/>
      <c r="K402" s="320"/>
      <c r="L402" s="321"/>
      <c r="M402" s="329" t="s">
        <v>64</v>
      </c>
      <c r="N402" s="330"/>
      <c r="O402" s="330"/>
      <c r="P402" s="330"/>
      <c r="Q402" s="330"/>
      <c r="R402" s="330"/>
      <c r="S402" s="331"/>
      <c r="T402" s="38" t="s">
        <v>63</v>
      </c>
      <c r="U402" s="313">
        <f>IFERROR(SUM(U400:U400),"0")</f>
        <v>0</v>
      </c>
      <c r="V402" s="313">
        <f>IFERROR(SUM(V400:V400),"0")</f>
        <v>0</v>
      </c>
      <c r="W402" s="38"/>
      <c r="X402" s="314"/>
      <c r="Y402" s="314"/>
    </row>
    <row r="403" spans="1:52" ht="14.25" customHeight="1" x14ac:dyDescent="0.25">
      <c r="A403" s="332" t="s">
        <v>88</v>
      </c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0"/>
      <c r="N403" s="320"/>
      <c r="O403" s="320"/>
      <c r="P403" s="320"/>
      <c r="Q403" s="320"/>
      <c r="R403" s="320"/>
      <c r="S403" s="320"/>
      <c r="T403" s="320"/>
      <c r="U403" s="320"/>
      <c r="V403" s="320"/>
      <c r="W403" s="320"/>
      <c r="X403" s="307"/>
      <c r="Y403" s="307"/>
    </row>
    <row r="404" spans="1:52" ht="27" customHeight="1" x14ac:dyDescent="0.25">
      <c r="A404" s="55" t="s">
        <v>545</v>
      </c>
      <c r="B404" s="55" t="s">
        <v>546</v>
      </c>
      <c r="C404" s="32">
        <v>4301170008</v>
      </c>
      <c r="D404" s="325">
        <v>4680115882980</v>
      </c>
      <c r="E404" s="324"/>
      <c r="F404" s="310">
        <v>0.13</v>
      </c>
      <c r="G404" s="33">
        <v>10</v>
      </c>
      <c r="H404" s="310">
        <v>1.3</v>
      </c>
      <c r="I404" s="310">
        <v>1.46</v>
      </c>
      <c r="J404" s="33">
        <v>200</v>
      </c>
      <c r="K404" s="34" t="s">
        <v>515</v>
      </c>
      <c r="L404" s="33">
        <v>150</v>
      </c>
      <c r="M404" s="37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23"/>
      <c r="O404" s="323"/>
      <c r="P404" s="323"/>
      <c r="Q404" s="324"/>
      <c r="R404" s="35"/>
      <c r="S404" s="35"/>
      <c r="T404" s="36" t="s">
        <v>63</v>
      </c>
      <c r="U404" s="311">
        <v>0</v>
      </c>
      <c r="V404" s="312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4" t="s">
        <v>1</v>
      </c>
    </row>
    <row r="405" spans="1:52" x14ac:dyDescent="0.2">
      <c r="A405" s="319"/>
      <c r="B405" s="320"/>
      <c r="C405" s="320"/>
      <c r="D405" s="320"/>
      <c r="E405" s="320"/>
      <c r="F405" s="320"/>
      <c r="G405" s="320"/>
      <c r="H405" s="320"/>
      <c r="I405" s="320"/>
      <c r="J405" s="320"/>
      <c r="K405" s="320"/>
      <c r="L405" s="321"/>
      <c r="M405" s="329" t="s">
        <v>64</v>
      </c>
      <c r="N405" s="330"/>
      <c r="O405" s="330"/>
      <c r="P405" s="330"/>
      <c r="Q405" s="330"/>
      <c r="R405" s="330"/>
      <c r="S405" s="331"/>
      <c r="T405" s="38" t="s">
        <v>65</v>
      </c>
      <c r="U405" s="313">
        <f>IFERROR(U404/H404,"0")</f>
        <v>0</v>
      </c>
      <c r="V405" s="313">
        <f>IFERROR(V404/H404,"0")</f>
        <v>0</v>
      </c>
      <c r="W405" s="313">
        <f>IFERROR(IF(W404="",0,W404),"0")</f>
        <v>0</v>
      </c>
      <c r="X405" s="314"/>
      <c r="Y405" s="314"/>
    </row>
    <row r="406" spans="1:52" x14ac:dyDescent="0.2">
      <c r="A406" s="320"/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1"/>
      <c r="M406" s="329" t="s">
        <v>64</v>
      </c>
      <c r="N406" s="330"/>
      <c r="O406" s="330"/>
      <c r="P406" s="330"/>
      <c r="Q406" s="330"/>
      <c r="R406" s="330"/>
      <c r="S406" s="331"/>
      <c r="T406" s="38" t="s">
        <v>63</v>
      </c>
      <c r="U406" s="313">
        <f>IFERROR(SUM(U404:U404),"0")</f>
        <v>0</v>
      </c>
      <c r="V406" s="313">
        <f>IFERROR(SUM(V404:V404),"0")</f>
        <v>0</v>
      </c>
      <c r="W406" s="38"/>
      <c r="X406" s="314"/>
      <c r="Y406" s="314"/>
    </row>
    <row r="407" spans="1:52" ht="27.75" customHeight="1" x14ac:dyDescent="0.2">
      <c r="A407" s="370" t="s">
        <v>547</v>
      </c>
      <c r="B407" s="371"/>
      <c r="C407" s="371"/>
      <c r="D407" s="371"/>
      <c r="E407" s="371"/>
      <c r="F407" s="371"/>
      <c r="G407" s="371"/>
      <c r="H407" s="371"/>
      <c r="I407" s="371"/>
      <c r="J407" s="371"/>
      <c r="K407" s="371"/>
      <c r="L407" s="371"/>
      <c r="M407" s="371"/>
      <c r="N407" s="371"/>
      <c r="O407" s="371"/>
      <c r="P407" s="371"/>
      <c r="Q407" s="371"/>
      <c r="R407" s="371"/>
      <c r="S407" s="371"/>
      <c r="T407" s="371"/>
      <c r="U407" s="371"/>
      <c r="V407" s="371"/>
      <c r="W407" s="371"/>
      <c r="X407" s="49"/>
      <c r="Y407" s="49"/>
    </row>
    <row r="408" spans="1:52" ht="16.5" customHeight="1" x14ac:dyDescent="0.25">
      <c r="A408" s="380" t="s">
        <v>547</v>
      </c>
      <c r="B408" s="320"/>
      <c r="C408" s="320"/>
      <c r="D408" s="320"/>
      <c r="E408" s="320"/>
      <c r="F408" s="320"/>
      <c r="G408" s="320"/>
      <c r="H408" s="320"/>
      <c r="I408" s="320"/>
      <c r="J408" s="320"/>
      <c r="K408" s="320"/>
      <c r="L408" s="320"/>
      <c r="M408" s="320"/>
      <c r="N408" s="320"/>
      <c r="O408" s="320"/>
      <c r="P408" s="320"/>
      <c r="Q408" s="320"/>
      <c r="R408" s="320"/>
      <c r="S408" s="320"/>
      <c r="T408" s="320"/>
      <c r="U408" s="320"/>
      <c r="V408" s="320"/>
      <c r="W408" s="320"/>
      <c r="X408" s="306"/>
      <c r="Y408" s="306"/>
    </row>
    <row r="409" spans="1:52" ht="14.25" customHeight="1" x14ac:dyDescent="0.25">
      <c r="A409" s="332" t="s">
        <v>100</v>
      </c>
      <c r="B409" s="320"/>
      <c r="C409" s="320"/>
      <c r="D409" s="320"/>
      <c r="E409" s="320"/>
      <c r="F409" s="320"/>
      <c r="G409" s="320"/>
      <c r="H409" s="320"/>
      <c r="I409" s="320"/>
      <c r="J409" s="320"/>
      <c r="K409" s="320"/>
      <c r="L409" s="320"/>
      <c r="M409" s="320"/>
      <c r="N409" s="320"/>
      <c r="O409" s="320"/>
      <c r="P409" s="320"/>
      <c r="Q409" s="320"/>
      <c r="R409" s="320"/>
      <c r="S409" s="320"/>
      <c r="T409" s="320"/>
      <c r="U409" s="320"/>
      <c r="V409" s="320"/>
      <c r="W409" s="320"/>
      <c r="X409" s="307"/>
      <c r="Y409" s="307"/>
    </row>
    <row r="410" spans="1:52" ht="27" customHeight="1" x14ac:dyDescent="0.25">
      <c r="A410" s="55" t="s">
        <v>548</v>
      </c>
      <c r="B410" s="55" t="s">
        <v>549</v>
      </c>
      <c r="C410" s="32">
        <v>4301011371</v>
      </c>
      <c r="D410" s="325">
        <v>4607091389067</v>
      </c>
      <c r="E410" s="324"/>
      <c r="F410" s="310">
        <v>0.88</v>
      </c>
      <c r="G410" s="33">
        <v>6</v>
      </c>
      <c r="H410" s="310">
        <v>5.28</v>
      </c>
      <c r="I410" s="310">
        <v>5.64</v>
      </c>
      <c r="J410" s="33">
        <v>104</v>
      </c>
      <c r="K410" s="34" t="s">
        <v>125</v>
      </c>
      <c r="L410" s="33">
        <v>55</v>
      </c>
      <c r="M410" s="45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23"/>
      <c r="O410" s="323"/>
      <c r="P410" s="323"/>
      <c r="Q410" s="324"/>
      <c r="R410" s="35"/>
      <c r="S410" s="35"/>
      <c r="T410" s="36" t="s">
        <v>63</v>
      </c>
      <c r="U410" s="311">
        <v>0</v>
      </c>
      <c r="V410" s="312">
        <f t="shared" ref="V410:V418" si="18">IFERROR(IF(U410="",0,CEILING((U410/$H410),1)*$H410),"")</f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550</v>
      </c>
      <c r="B411" s="55" t="s">
        <v>551</v>
      </c>
      <c r="C411" s="32">
        <v>4301011363</v>
      </c>
      <c r="D411" s="325">
        <v>4607091383522</v>
      </c>
      <c r="E411" s="324"/>
      <c r="F411" s="310">
        <v>0.88</v>
      </c>
      <c r="G411" s="33">
        <v>6</v>
      </c>
      <c r="H411" s="310">
        <v>5.28</v>
      </c>
      <c r="I411" s="310">
        <v>5.64</v>
      </c>
      <c r="J411" s="33">
        <v>104</v>
      </c>
      <c r="K411" s="34" t="s">
        <v>96</v>
      </c>
      <c r="L411" s="33">
        <v>55</v>
      </c>
      <c r="M411" s="48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23"/>
      <c r="O411" s="323"/>
      <c r="P411" s="323"/>
      <c r="Q411" s="324"/>
      <c r="R411" s="35"/>
      <c r="S411" s="35"/>
      <c r="T411" s="36" t="s">
        <v>63</v>
      </c>
      <c r="U411" s="311">
        <v>0</v>
      </c>
      <c r="V411" s="312">
        <f t="shared" si="18"/>
        <v>0</v>
      </c>
      <c r="W411" s="37" t="str">
        <f>IFERROR(IF(V411=0,"",ROUNDUP(V411/H411,0)*0.01196),"")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552</v>
      </c>
      <c r="B412" s="55" t="s">
        <v>553</v>
      </c>
      <c r="C412" s="32">
        <v>4301011431</v>
      </c>
      <c r="D412" s="325">
        <v>4607091384437</v>
      </c>
      <c r="E412" s="324"/>
      <c r="F412" s="310">
        <v>0.88</v>
      </c>
      <c r="G412" s="33">
        <v>6</v>
      </c>
      <c r="H412" s="310">
        <v>5.28</v>
      </c>
      <c r="I412" s="310">
        <v>5.64</v>
      </c>
      <c r="J412" s="33">
        <v>104</v>
      </c>
      <c r="K412" s="34" t="s">
        <v>96</v>
      </c>
      <c r="L412" s="33">
        <v>50</v>
      </c>
      <c r="M412" s="41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23"/>
      <c r="O412" s="323"/>
      <c r="P412" s="323"/>
      <c r="Q412" s="324"/>
      <c r="R412" s="35"/>
      <c r="S412" s="35"/>
      <c r="T412" s="36" t="s">
        <v>63</v>
      </c>
      <c r="U412" s="311">
        <v>0</v>
      </c>
      <c r="V412" s="312">
        <f t="shared" si="18"/>
        <v>0</v>
      </c>
      <c r="W412" s="37" t="str">
        <f>IFERROR(IF(V412=0,"",ROUNDUP(V412/H412,0)*0.01196),"")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554</v>
      </c>
      <c r="B413" s="55" t="s">
        <v>555</v>
      </c>
      <c r="C413" s="32">
        <v>4301011365</v>
      </c>
      <c r="D413" s="325">
        <v>4607091389104</v>
      </c>
      <c r="E413" s="324"/>
      <c r="F413" s="310">
        <v>0.88</v>
      </c>
      <c r="G413" s="33">
        <v>6</v>
      </c>
      <c r="H413" s="310">
        <v>5.28</v>
      </c>
      <c r="I413" s="310">
        <v>5.64</v>
      </c>
      <c r="J413" s="33">
        <v>104</v>
      </c>
      <c r="K413" s="34" t="s">
        <v>96</v>
      </c>
      <c r="L413" s="33">
        <v>55</v>
      </c>
      <c r="M413" s="43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23"/>
      <c r="O413" s="323"/>
      <c r="P413" s="323"/>
      <c r="Q413" s="324"/>
      <c r="R413" s="35"/>
      <c r="S413" s="35"/>
      <c r="T413" s="36" t="s">
        <v>63</v>
      </c>
      <c r="U413" s="311">
        <v>0</v>
      </c>
      <c r="V413" s="312">
        <f t="shared" si="18"/>
        <v>0</v>
      </c>
      <c r="W413" s="37" t="str">
        <f>IFERROR(IF(V413=0,"",ROUNDUP(V413/H413,0)*0.01196),"")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556</v>
      </c>
      <c r="B414" s="55" t="s">
        <v>557</v>
      </c>
      <c r="C414" s="32">
        <v>4301011367</v>
      </c>
      <c r="D414" s="325">
        <v>4680115880603</v>
      </c>
      <c r="E414" s="324"/>
      <c r="F414" s="310">
        <v>0.6</v>
      </c>
      <c r="G414" s="33">
        <v>6</v>
      </c>
      <c r="H414" s="310">
        <v>3.6</v>
      </c>
      <c r="I414" s="310">
        <v>3.84</v>
      </c>
      <c r="J414" s="33">
        <v>120</v>
      </c>
      <c r="K414" s="34" t="s">
        <v>96</v>
      </c>
      <c r="L414" s="33">
        <v>55</v>
      </c>
      <c r="M414" s="57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23"/>
      <c r="O414" s="323"/>
      <c r="P414" s="323"/>
      <c r="Q414" s="324"/>
      <c r="R414" s="35"/>
      <c r="S414" s="35"/>
      <c r="T414" s="36" t="s">
        <v>63</v>
      </c>
      <c r="U414" s="311">
        <v>0</v>
      </c>
      <c r="V414" s="312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558</v>
      </c>
      <c r="B415" s="55" t="s">
        <v>559</v>
      </c>
      <c r="C415" s="32">
        <v>4301011168</v>
      </c>
      <c r="D415" s="325">
        <v>4607091389999</v>
      </c>
      <c r="E415" s="324"/>
      <c r="F415" s="310">
        <v>0.6</v>
      </c>
      <c r="G415" s="33">
        <v>6</v>
      </c>
      <c r="H415" s="310">
        <v>3.6</v>
      </c>
      <c r="I415" s="310">
        <v>3.84</v>
      </c>
      <c r="J415" s="33">
        <v>120</v>
      </c>
      <c r="K415" s="34" t="s">
        <v>96</v>
      </c>
      <c r="L415" s="33">
        <v>55</v>
      </c>
      <c r="M415" s="43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23"/>
      <c r="O415" s="323"/>
      <c r="P415" s="323"/>
      <c r="Q415" s="324"/>
      <c r="R415" s="35"/>
      <c r="S415" s="35"/>
      <c r="T415" s="36" t="s">
        <v>63</v>
      </c>
      <c r="U415" s="311">
        <v>0</v>
      </c>
      <c r="V415" s="312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560</v>
      </c>
      <c r="B416" s="55" t="s">
        <v>561</v>
      </c>
      <c r="C416" s="32">
        <v>4301011372</v>
      </c>
      <c r="D416" s="325">
        <v>4680115882782</v>
      </c>
      <c r="E416" s="324"/>
      <c r="F416" s="310">
        <v>0.6</v>
      </c>
      <c r="G416" s="33">
        <v>6</v>
      </c>
      <c r="H416" s="310">
        <v>3.6</v>
      </c>
      <c r="I416" s="310">
        <v>3.84</v>
      </c>
      <c r="J416" s="33">
        <v>120</v>
      </c>
      <c r="K416" s="34" t="s">
        <v>96</v>
      </c>
      <c r="L416" s="33">
        <v>50</v>
      </c>
      <c r="M416" s="58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23"/>
      <c r="O416" s="323"/>
      <c r="P416" s="323"/>
      <c r="Q416" s="324"/>
      <c r="R416" s="35"/>
      <c r="S416" s="35"/>
      <c r="T416" s="36" t="s">
        <v>63</v>
      </c>
      <c r="U416" s="311">
        <v>0</v>
      </c>
      <c r="V416" s="312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ht="27" customHeight="1" x14ac:dyDescent="0.25">
      <c r="A417" s="55" t="s">
        <v>562</v>
      </c>
      <c r="B417" s="55" t="s">
        <v>563</v>
      </c>
      <c r="C417" s="32">
        <v>4301011190</v>
      </c>
      <c r="D417" s="325">
        <v>4607091389098</v>
      </c>
      <c r="E417" s="324"/>
      <c r="F417" s="310">
        <v>0.4</v>
      </c>
      <c r="G417" s="33">
        <v>6</v>
      </c>
      <c r="H417" s="310">
        <v>2.4</v>
      </c>
      <c r="I417" s="310">
        <v>2.6</v>
      </c>
      <c r="J417" s="33">
        <v>156</v>
      </c>
      <c r="K417" s="34" t="s">
        <v>125</v>
      </c>
      <c r="L417" s="33">
        <v>50</v>
      </c>
      <c r="M417" s="60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23"/>
      <c r="O417" s="323"/>
      <c r="P417" s="323"/>
      <c r="Q417" s="324"/>
      <c r="R417" s="35"/>
      <c r="S417" s="35"/>
      <c r="T417" s="36" t="s">
        <v>63</v>
      </c>
      <c r="U417" s="311">
        <v>0</v>
      </c>
      <c r="V417" s="312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82" t="s">
        <v>1</v>
      </c>
    </row>
    <row r="418" spans="1:52" ht="27" customHeight="1" x14ac:dyDescent="0.25">
      <c r="A418" s="55" t="s">
        <v>564</v>
      </c>
      <c r="B418" s="55" t="s">
        <v>565</v>
      </c>
      <c r="C418" s="32">
        <v>4301011366</v>
      </c>
      <c r="D418" s="325">
        <v>4607091389982</v>
      </c>
      <c r="E418" s="324"/>
      <c r="F418" s="310">
        <v>0.6</v>
      </c>
      <c r="G418" s="33">
        <v>6</v>
      </c>
      <c r="H418" s="310">
        <v>3.6</v>
      </c>
      <c r="I418" s="310">
        <v>3.84</v>
      </c>
      <c r="J418" s="33">
        <v>120</v>
      </c>
      <c r="K418" s="34" t="s">
        <v>96</v>
      </c>
      <c r="L418" s="33">
        <v>55</v>
      </c>
      <c r="M418" s="42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23"/>
      <c r="O418" s="323"/>
      <c r="P418" s="323"/>
      <c r="Q418" s="324"/>
      <c r="R418" s="35"/>
      <c r="S418" s="35"/>
      <c r="T418" s="36" t="s">
        <v>63</v>
      </c>
      <c r="U418" s="311">
        <v>0</v>
      </c>
      <c r="V418" s="312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3" t="s">
        <v>1</v>
      </c>
    </row>
    <row r="419" spans="1:52" x14ac:dyDescent="0.2">
      <c r="A419" s="319"/>
      <c r="B419" s="320"/>
      <c r="C419" s="320"/>
      <c r="D419" s="320"/>
      <c r="E419" s="320"/>
      <c r="F419" s="320"/>
      <c r="G419" s="320"/>
      <c r="H419" s="320"/>
      <c r="I419" s="320"/>
      <c r="J419" s="320"/>
      <c r="K419" s="320"/>
      <c r="L419" s="321"/>
      <c r="M419" s="329" t="s">
        <v>64</v>
      </c>
      <c r="N419" s="330"/>
      <c r="O419" s="330"/>
      <c r="P419" s="330"/>
      <c r="Q419" s="330"/>
      <c r="R419" s="330"/>
      <c r="S419" s="331"/>
      <c r="T419" s="38" t="s">
        <v>65</v>
      </c>
      <c r="U419" s="313">
        <f>IFERROR(U410/H410,"0")+IFERROR(U411/H411,"0")+IFERROR(U412/H412,"0")+IFERROR(U413/H413,"0")+IFERROR(U414/H414,"0")+IFERROR(U415/H415,"0")+IFERROR(U416/H416,"0")+IFERROR(U417/H417,"0")+IFERROR(U418/H418,"0")</f>
        <v>0</v>
      </c>
      <c r="V419" s="313">
        <f>IFERROR(V410/H410,"0")+IFERROR(V411/H411,"0")+IFERROR(V412/H412,"0")+IFERROR(V413/H413,"0")+IFERROR(V414/H414,"0")+IFERROR(V415/H415,"0")+IFERROR(V416/H416,"0")+IFERROR(V417/H417,"0")+IFERROR(V418/H418,"0")</f>
        <v>0</v>
      </c>
      <c r="W419" s="313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</v>
      </c>
      <c r="X419" s="314"/>
      <c r="Y419" s="314"/>
    </row>
    <row r="420" spans="1:52" x14ac:dyDescent="0.2">
      <c r="A420" s="320"/>
      <c r="B420" s="320"/>
      <c r="C420" s="320"/>
      <c r="D420" s="320"/>
      <c r="E420" s="320"/>
      <c r="F420" s="320"/>
      <c r="G420" s="320"/>
      <c r="H420" s="320"/>
      <c r="I420" s="320"/>
      <c r="J420" s="320"/>
      <c r="K420" s="320"/>
      <c r="L420" s="321"/>
      <c r="M420" s="329" t="s">
        <v>64</v>
      </c>
      <c r="N420" s="330"/>
      <c r="O420" s="330"/>
      <c r="P420" s="330"/>
      <c r="Q420" s="330"/>
      <c r="R420" s="330"/>
      <c r="S420" s="331"/>
      <c r="T420" s="38" t="s">
        <v>63</v>
      </c>
      <c r="U420" s="313">
        <f>IFERROR(SUM(U410:U418),"0")</f>
        <v>0</v>
      </c>
      <c r="V420" s="313">
        <f>IFERROR(SUM(V410:V418),"0")</f>
        <v>0</v>
      </c>
      <c r="W420" s="38"/>
      <c r="X420" s="314"/>
      <c r="Y420" s="314"/>
    </row>
    <row r="421" spans="1:52" ht="14.25" customHeight="1" x14ac:dyDescent="0.25">
      <c r="A421" s="332" t="s">
        <v>93</v>
      </c>
      <c r="B421" s="320"/>
      <c r="C421" s="320"/>
      <c r="D421" s="320"/>
      <c r="E421" s="320"/>
      <c r="F421" s="320"/>
      <c r="G421" s="320"/>
      <c r="H421" s="320"/>
      <c r="I421" s="320"/>
      <c r="J421" s="320"/>
      <c r="K421" s="320"/>
      <c r="L421" s="320"/>
      <c r="M421" s="320"/>
      <c r="N421" s="320"/>
      <c r="O421" s="320"/>
      <c r="P421" s="320"/>
      <c r="Q421" s="320"/>
      <c r="R421" s="320"/>
      <c r="S421" s="320"/>
      <c r="T421" s="320"/>
      <c r="U421" s="320"/>
      <c r="V421" s="320"/>
      <c r="W421" s="320"/>
      <c r="X421" s="307"/>
      <c r="Y421" s="307"/>
    </row>
    <row r="422" spans="1:52" ht="16.5" customHeight="1" x14ac:dyDescent="0.25">
      <c r="A422" s="55" t="s">
        <v>566</v>
      </c>
      <c r="B422" s="55" t="s">
        <v>567</v>
      </c>
      <c r="C422" s="32">
        <v>4301020222</v>
      </c>
      <c r="D422" s="325">
        <v>4607091388930</v>
      </c>
      <c r="E422" s="324"/>
      <c r="F422" s="310">
        <v>0.88</v>
      </c>
      <c r="G422" s="33">
        <v>6</v>
      </c>
      <c r="H422" s="310">
        <v>5.28</v>
      </c>
      <c r="I422" s="310">
        <v>5.64</v>
      </c>
      <c r="J422" s="33">
        <v>104</v>
      </c>
      <c r="K422" s="34" t="s">
        <v>96</v>
      </c>
      <c r="L422" s="33">
        <v>55</v>
      </c>
      <c r="M422" s="5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23"/>
      <c r="O422" s="323"/>
      <c r="P422" s="323"/>
      <c r="Q422" s="324"/>
      <c r="R422" s="35"/>
      <c r="S422" s="35"/>
      <c r="T422" s="36" t="s">
        <v>63</v>
      </c>
      <c r="U422" s="311">
        <v>0</v>
      </c>
      <c r="V422" s="312">
        <f>IFERROR(IF(U422="",0,CEILING((U422/$H422),1)*$H422),"")</f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16.5" customHeight="1" x14ac:dyDescent="0.25">
      <c r="A423" s="55" t="s">
        <v>568</v>
      </c>
      <c r="B423" s="55" t="s">
        <v>569</v>
      </c>
      <c r="C423" s="32">
        <v>4301020206</v>
      </c>
      <c r="D423" s="325">
        <v>4680115880054</v>
      </c>
      <c r="E423" s="324"/>
      <c r="F423" s="310">
        <v>0.6</v>
      </c>
      <c r="G423" s="33">
        <v>6</v>
      </c>
      <c r="H423" s="310">
        <v>3.6</v>
      </c>
      <c r="I423" s="310">
        <v>3.84</v>
      </c>
      <c r="J423" s="33">
        <v>120</v>
      </c>
      <c r="K423" s="34" t="s">
        <v>96</v>
      </c>
      <c r="L423" s="33">
        <v>55</v>
      </c>
      <c r="M423" s="57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23"/>
      <c r="O423" s="323"/>
      <c r="P423" s="323"/>
      <c r="Q423" s="324"/>
      <c r="R423" s="35"/>
      <c r="S423" s="35"/>
      <c r="T423" s="36" t="s">
        <v>63</v>
      </c>
      <c r="U423" s="311">
        <v>0</v>
      </c>
      <c r="V423" s="312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19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1"/>
      <c r="M424" s="329" t="s">
        <v>64</v>
      </c>
      <c r="N424" s="330"/>
      <c r="O424" s="330"/>
      <c r="P424" s="330"/>
      <c r="Q424" s="330"/>
      <c r="R424" s="330"/>
      <c r="S424" s="331"/>
      <c r="T424" s="38" t="s">
        <v>65</v>
      </c>
      <c r="U424" s="313">
        <f>IFERROR(U422/H422,"0")+IFERROR(U423/H423,"0")</f>
        <v>0</v>
      </c>
      <c r="V424" s="313">
        <f>IFERROR(V422/H422,"0")+IFERROR(V423/H423,"0")</f>
        <v>0</v>
      </c>
      <c r="W424" s="313">
        <f>IFERROR(IF(W422="",0,W422),"0")+IFERROR(IF(W423="",0,W423),"0")</f>
        <v>0</v>
      </c>
      <c r="X424" s="314"/>
      <c r="Y424" s="314"/>
    </row>
    <row r="425" spans="1:52" x14ac:dyDescent="0.2">
      <c r="A425" s="320"/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21"/>
      <c r="M425" s="329" t="s">
        <v>64</v>
      </c>
      <c r="N425" s="330"/>
      <c r="O425" s="330"/>
      <c r="P425" s="330"/>
      <c r="Q425" s="330"/>
      <c r="R425" s="330"/>
      <c r="S425" s="331"/>
      <c r="T425" s="38" t="s">
        <v>63</v>
      </c>
      <c r="U425" s="313">
        <f>IFERROR(SUM(U422:U423),"0")</f>
        <v>0</v>
      </c>
      <c r="V425" s="313">
        <f>IFERROR(SUM(V422:V423),"0")</f>
        <v>0</v>
      </c>
      <c r="W425" s="38"/>
      <c r="X425" s="314"/>
      <c r="Y425" s="314"/>
    </row>
    <row r="426" spans="1:52" ht="14.25" customHeight="1" x14ac:dyDescent="0.25">
      <c r="A426" s="332" t="s">
        <v>59</v>
      </c>
      <c r="B426" s="320"/>
      <c r="C426" s="320"/>
      <c r="D426" s="320"/>
      <c r="E426" s="320"/>
      <c r="F426" s="320"/>
      <c r="G426" s="320"/>
      <c r="H426" s="320"/>
      <c r="I426" s="320"/>
      <c r="J426" s="320"/>
      <c r="K426" s="320"/>
      <c r="L426" s="320"/>
      <c r="M426" s="320"/>
      <c r="N426" s="320"/>
      <c r="O426" s="320"/>
      <c r="P426" s="320"/>
      <c r="Q426" s="320"/>
      <c r="R426" s="320"/>
      <c r="S426" s="320"/>
      <c r="T426" s="320"/>
      <c r="U426" s="320"/>
      <c r="V426" s="320"/>
      <c r="W426" s="320"/>
      <c r="X426" s="307"/>
      <c r="Y426" s="307"/>
    </row>
    <row r="427" spans="1:52" ht="27" customHeight="1" x14ac:dyDescent="0.25">
      <c r="A427" s="55" t="s">
        <v>570</v>
      </c>
      <c r="B427" s="55" t="s">
        <v>571</v>
      </c>
      <c r="C427" s="32">
        <v>4301031252</v>
      </c>
      <c r="D427" s="325">
        <v>4680115883116</v>
      </c>
      <c r="E427" s="324"/>
      <c r="F427" s="310">
        <v>0.88</v>
      </c>
      <c r="G427" s="33">
        <v>6</v>
      </c>
      <c r="H427" s="310">
        <v>5.28</v>
      </c>
      <c r="I427" s="310">
        <v>5.64</v>
      </c>
      <c r="J427" s="33">
        <v>104</v>
      </c>
      <c r="K427" s="34" t="s">
        <v>96</v>
      </c>
      <c r="L427" s="33">
        <v>60</v>
      </c>
      <c r="M427" s="6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23"/>
      <c r="O427" s="323"/>
      <c r="P427" s="323"/>
      <c r="Q427" s="324"/>
      <c r="R427" s="35"/>
      <c r="S427" s="35"/>
      <c r="T427" s="36" t="s">
        <v>63</v>
      </c>
      <c r="U427" s="311">
        <v>0</v>
      </c>
      <c r="V427" s="312">
        <f t="shared" ref="V427:V432" si="19">IFERROR(IF(U427="",0,CEILING((U427/$H427),1)*$H427),"")</f>
        <v>0</v>
      </c>
      <c r="W427" s="37" t="str">
        <f>IFERROR(IF(V427=0,"",ROUNDUP(V427/H427,0)*0.01196),"")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572</v>
      </c>
      <c r="B428" s="55" t="s">
        <v>573</v>
      </c>
      <c r="C428" s="32">
        <v>4301031248</v>
      </c>
      <c r="D428" s="325">
        <v>4680115883093</v>
      </c>
      <c r="E428" s="324"/>
      <c r="F428" s="310">
        <v>0.88</v>
      </c>
      <c r="G428" s="33">
        <v>6</v>
      </c>
      <c r="H428" s="310">
        <v>5.28</v>
      </c>
      <c r="I428" s="310">
        <v>5.64</v>
      </c>
      <c r="J428" s="33">
        <v>104</v>
      </c>
      <c r="K428" s="34" t="s">
        <v>62</v>
      </c>
      <c r="L428" s="33">
        <v>60</v>
      </c>
      <c r="M428" s="4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23"/>
      <c r="O428" s="323"/>
      <c r="P428" s="323"/>
      <c r="Q428" s="324"/>
      <c r="R428" s="35"/>
      <c r="S428" s="35"/>
      <c r="T428" s="36" t="s">
        <v>63</v>
      </c>
      <c r="U428" s="311">
        <v>0</v>
      </c>
      <c r="V428" s="312">
        <f t="shared" si="19"/>
        <v>0</v>
      </c>
      <c r="W428" s="37" t="str">
        <f>IFERROR(IF(V428=0,"",ROUNDUP(V428/H428,0)*0.01196),"")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574</v>
      </c>
      <c r="B429" s="55" t="s">
        <v>575</v>
      </c>
      <c r="C429" s="32">
        <v>4301031250</v>
      </c>
      <c r="D429" s="325">
        <v>4680115883109</v>
      </c>
      <c r="E429" s="324"/>
      <c r="F429" s="310">
        <v>0.88</v>
      </c>
      <c r="G429" s="33">
        <v>6</v>
      </c>
      <c r="H429" s="310">
        <v>5.28</v>
      </c>
      <c r="I429" s="310">
        <v>5.64</v>
      </c>
      <c r="J429" s="33">
        <v>104</v>
      </c>
      <c r="K429" s="34" t="s">
        <v>62</v>
      </c>
      <c r="L429" s="33">
        <v>60</v>
      </c>
      <c r="M429" s="4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23"/>
      <c r="O429" s="323"/>
      <c r="P429" s="323"/>
      <c r="Q429" s="324"/>
      <c r="R429" s="35"/>
      <c r="S429" s="35"/>
      <c r="T429" s="36" t="s">
        <v>63</v>
      </c>
      <c r="U429" s="311">
        <v>0</v>
      </c>
      <c r="V429" s="312">
        <f t="shared" si="19"/>
        <v>0</v>
      </c>
      <c r="W429" s="37" t="str">
        <f>IFERROR(IF(V429=0,"",ROUNDUP(V429/H429,0)*0.01196),"")</f>
        <v/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4301031249</v>
      </c>
      <c r="D430" s="325">
        <v>4680115882072</v>
      </c>
      <c r="E430" s="324"/>
      <c r="F430" s="310">
        <v>0.6</v>
      </c>
      <c r="G430" s="33">
        <v>6</v>
      </c>
      <c r="H430" s="310">
        <v>3.6</v>
      </c>
      <c r="I430" s="310">
        <v>3.84</v>
      </c>
      <c r="J430" s="33">
        <v>120</v>
      </c>
      <c r="K430" s="34" t="s">
        <v>96</v>
      </c>
      <c r="L430" s="33">
        <v>60</v>
      </c>
      <c r="M430" s="603" t="s">
        <v>578</v>
      </c>
      <c r="N430" s="323"/>
      <c r="O430" s="323"/>
      <c r="P430" s="323"/>
      <c r="Q430" s="324"/>
      <c r="R430" s="35"/>
      <c r="S430" s="35"/>
      <c r="T430" s="36" t="s">
        <v>63</v>
      </c>
      <c r="U430" s="311">
        <v>0</v>
      </c>
      <c r="V430" s="312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ht="27" customHeight="1" x14ac:dyDescent="0.25">
      <c r="A431" s="55" t="s">
        <v>579</v>
      </c>
      <c r="B431" s="55" t="s">
        <v>580</v>
      </c>
      <c r="C431" s="32">
        <v>4301031251</v>
      </c>
      <c r="D431" s="325">
        <v>4680115882102</v>
      </c>
      <c r="E431" s="324"/>
      <c r="F431" s="310">
        <v>0.6</v>
      </c>
      <c r="G431" s="33">
        <v>6</v>
      </c>
      <c r="H431" s="310">
        <v>3.6</v>
      </c>
      <c r="I431" s="310">
        <v>3.81</v>
      </c>
      <c r="J431" s="33">
        <v>120</v>
      </c>
      <c r="K431" s="34" t="s">
        <v>62</v>
      </c>
      <c r="L431" s="33">
        <v>60</v>
      </c>
      <c r="M431" s="576" t="s">
        <v>581</v>
      </c>
      <c r="N431" s="323"/>
      <c r="O431" s="323"/>
      <c r="P431" s="323"/>
      <c r="Q431" s="324"/>
      <c r="R431" s="35"/>
      <c r="S431" s="35"/>
      <c r="T431" s="36" t="s">
        <v>63</v>
      </c>
      <c r="U431" s="311">
        <v>0</v>
      </c>
      <c r="V431" s="312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90" t="s">
        <v>1</v>
      </c>
    </row>
    <row r="432" spans="1:52" ht="27" customHeight="1" x14ac:dyDescent="0.25">
      <c r="A432" s="55" t="s">
        <v>582</v>
      </c>
      <c r="B432" s="55" t="s">
        <v>583</v>
      </c>
      <c r="C432" s="32">
        <v>4301031253</v>
      </c>
      <c r="D432" s="325">
        <v>4680115882096</v>
      </c>
      <c r="E432" s="324"/>
      <c r="F432" s="310">
        <v>0.6</v>
      </c>
      <c r="G432" s="33">
        <v>6</v>
      </c>
      <c r="H432" s="310">
        <v>3.6</v>
      </c>
      <c r="I432" s="310">
        <v>3.81</v>
      </c>
      <c r="J432" s="33">
        <v>120</v>
      </c>
      <c r="K432" s="34" t="s">
        <v>62</v>
      </c>
      <c r="L432" s="33">
        <v>60</v>
      </c>
      <c r="M432" s="504" t="s">
        <v>584</v>
      </c>
      <c r="N432" s="323"/>
      <c r="O432" s="323"/>
      <c r="P432" s="323"/>
      <c r="Q432" s="324"/>
      <c r="R432" s="35"/>
      <c r="S432" s="35"/>
      <c r="T432" s="36" t="s">
        <v>63</v>
      </c>
      <c r="U432" s="311">
        <v>0</v>
      </c>
      <c r="V432" s="312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91" t="s">
        <v>1</v>
      </c>
    </row>
    <row r="433" spans="1:52" x14ac:dyDescent="0.2">
      <c r="A433" s="319"/>
      <c r="B433" s="320"/>
      <c r="C433" s="320"/>
      <c r="D433" s="320"/>
      <c r="E433" s="320"/>
      <c r="F433" s="320"/>
      <c r="G433" s="320"/>
      <c r="H433" s="320"/>
      <c r="I433" s="320"/>
      <c r="J433" s="320"/>
      <c r="K433" s="320"/>
      <c r="L433" s="321"/>
      <c r="M433" s="329" t="s">
        <v>64</v>
      </c>
      <c r="N433" s="330"/>
      <c r="O433" s="330"/>
      <c r="P433" s="330"/>
      <c r="Q433" s="330"/>
      <c r="R433" s="330"/>
      <c r="S433" s="331"/>
      <c r="T433" s="38" t="s">
        <v>65</v>
      </c>
      <c r="U433" s="313">
        <f>IFERROR(U427/H427,"0")+IFERROR(U428/H428,"0")+IFERROR(U429/H429,"0")+IFERROR(U430/H430,"0")+IFERROR(U431/H431,"0")+IFERROR(U432/H432,"0")</f>
        <v>0</v>
      </c>
      <c r="V433" s="313">
        <f>IFERROR(V427/H427,"0")+IFERROR(V428/H428,"0")+IFERROR(V429/H429,"0")+IFERROR(V430/H430,"0")+IFERROR(V431/H431,"0")+IFERROR(V432/H432,"0")</f>
        <v>0</v>
      </c>
      <c r="W433" s="313">
        <f>IFERROR(IF(W427="",0,W427),"0")+IFERROR(IF(W428="",0,W428),"0")+IFERROR(IF(W429="",0,W429),"0")+IFERROR(IF(W430="",0,W430),"0")+IFERROR(IF(W431="",0,W431),"0")+IFERROR(IF(W432="",0,W432),"0")</f>
        <v>0</v>
      </c>
      <c r="X433" s="314"/>
      <c r="Y433" s="314"/>
    </row>
    <row r="434" spans="1:52" x14ac:dyDescent="0.2">
      <c r="A434" s="320"/>
      <c r="B434" s="320"/>
      <c r="C434" s="320"/>
      <c r="D434" s="320"/>
      <c r="E434" s="320"/>
      <c r="F434" s="320"/>
      <c r="G434" s="320"/>
      <c r="H434" s="320"/>
      <c r="I434" s="320"/>
      <c r="J434" s="320"/>
      <c r="K434" s="320"/>
      <c r="L434" s="321"/>
      <c r="M434" s="329" t="s">
        <v>64</v>
      </c>
      <c r="N434" s="330"/>
      <c r="O434" s="330"/>
      <c r="P434" s="330"/>
      <c r="Q434" s="330"/>
      <c r="R434" s="330"/>
      <c r="S434" s="331"/>
      <c r="T434" s="38" t="s">
        <v>63</v>
      </c>
      <c r="U434" s="313">
        <f>IFERROR(SUM(U427:U432),"0")</f>
        <v>0</v>
      </c>
      <c r="V434" s="313">
        <f>IFERROR(SUM(V427:V432),"0")</f>
        <v>0</v>
      </c>
      <c r="W434" s="38"/>
      <c r="X434" s="314"/>
      <c r="Y434" s="314"/>
    </row>
    <row r="435" spans="1:52" ht="14.25" customHeight="1" x14ac:dyDescent="0.25">
      <c r="A435" s="332" t="s">
        <v>66</v>
      </c>
      <c r="B435" s="320"/>
      <c r="C435" s="320"/>
      <c r="D435" s="320"/>
      <c r="E435" s="320"/>
      <c r="F435" s="320"/>
      <c r="G435" s="320"/>
      <c r="H435" s="320"/>
      <c r="I435" s="320"/>
      <c r="J435" s="320"/>
      <c r="K435" s="320"/>
      <c r="L435" s="320"/>
      <c r="M435" s="320"/>
      <c r="N435" s="320"/>
      <c r="O435" s="320"/>
      <c r="P435" s="320"/>
      <c r="Q435" s="320"/>
      <c r="R435" s="320"/>
      <c r="S435" s="320"/>
      <c r="T435" s="320"/>
      <c r="U435" s="320"/>
      <c r="V435" s="320"/>
      <c r="W435" s="320"/>
      <c r="X435" s="307"/>
      <c r="Y435" s="307"/>
    </row>
    <row r="436" spans="1:52" ht="16.5" customHeight="1" x14ac:dyDescent="0.25">
      <c r="A436" s="55" t="s">
        <v>585</v>
      </c>
      <c r="B436" s="55" t="s">
        <v>586</v>
      </c>
      <c r="C436" s="32">
        <v>4301051230</v>
      </c>
      <c r="D436" s="325">
        <v>4607091383409</v>
      </c>
      <c r="E436" s="324"/>
      <c r="F436" s="310">
        <v>1.3</v>
      </c>
      <c r="G436" s="33">
        <v>6</v>
      </c>
      <c r="H436" s="310">
        <v>7.8</v>
      </c>
      <c r="I436" s="310">
        <v>8.3460000000000001</v>
      </c>
      <c r="J436" s="33">
        <v>56</v>
      </c>
      <c r="K436" s="34" t="s">
        <v>62</v>
      </c>
      <c r="L436" s="33">
        <v>45</v>
      </c>
      <c r="M436" s="46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23"/>
      <c r="O436" s="323"/>
      <c r="P436" s="323"/>
      <c r="Q436" s="324"/>
      <c r="R436" s="35"/>
      <c r="S436" s="35"/>
      <c r="T436" s="36" t="s">
        <v>63</v>
      </c>
      <c r="U436" s="311">
        <v>0</v>
      </c>
      <c r="V436" s="312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2" t="s">
        <v>1</v>
      </c>
    </row>
    <row r="437" spans="1:52" ht="16.5" customHeight="1" x14ac:dyDescent="0.25">
      <c r="A437" s="55" t="s">
        <v>587</v>
      </c>
      <c r="B437" s="55" t="s">
        <v>588</v>
      </c>
      <c r="C437" s="32">
        <v>4301051231</v>
      </c>
      <c r="D437" s="325">
        <v>4607091383416</v>
      </c>
      <c r="E437" s="324"/>
      <c r="F437" s="310">
        <v>1.3</v>
      </c>
      <c r="G437" s="33">
        <v>6</v>
      </c>
      <c r="H437" s="310">
        <v>7.8</v>
      </c>
      <c r="I437" s="310">
        <v>8.3460000000000001</v>
      </c>
      <c r="J437" s="33">
        <v>56</v>
      </c>
      <c r="K437" s="34" t="s">
        <v>62</v>
      </c>
      <c r="L437" s="33">
        <v>45</v>
      </c>
      <c r="M437" s="49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23"/>
      <c r="O437" s="323"/>
      <c r="P437" s="323"/>
      <c r="Q437" s="324"/>
      <c r="R437" s="35"/>
      <c r="S437" s="35"/>
      <c r="T437" s="36" t="s">
        <v>63</v>
      </c>
      <c r="U437" s="311">
        <v>0</v>
      </c>
      <c r="V437" s="312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3" t="s">
        <v>1</v>
      </c>
    </row>
    <row r="438" spans="1:52" x14ac:dyDescent="0.2">
      <c r="A438" s="319"/>
      <c r="B438" s="320"/>
      <c r="C438" s="320"/>
      <c r="D438" s="320"/>
      <c r="E438" s="320"/>
      <c r="F438" s="320"/>
      <c r="G438" s="320"/>
      <c r="H438" s="320"/>
      <c r="I438" s="320"/>
      <c r="J438" s="320"/>
      <c r="K438" s="320"/>
      <c r="L438" s="321"/>
      <c r="M438" s="329" t="s">
        <v>64</v>
      </c>
      <c r="N438" s="330"/>
      <c r="O438" s="330"/>
      <c r="P438" s="330"/>
      <c r="Q438" s="330"/>
      <c r="R438" s="330"/>
      <c r="S438" s="331"/>
      <c r="T438" s="38" t="s">
        <v>65</v>
      </c>
      <c r="U438" s="313">
        <f>IFERROR(U436/H436,"0")+IFERROR(U437/H437,"0")</f>
        <v>0</v>
      </c>
      <c r="V438" s="313">
        <f>IFERROR(V436/H436,"0")+IFERROR(V437/H437,"0")</f>
        <v>0</v>
      </c>
      <c r="W438" s="313">
        <f>IFERROR(IF(W436="",0,W436),"0")+IFERROR(IF(W437="",0,W437),"0")</f>
        <v>0</v>
      </c>
      <c r="X438" s="314"/>
      <c r="Y438" s="314"/>
    </row>
    <row r="439" spans="1:52" x14ac:dyDescent="0.2">
      <c r="A439" s="320"/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1"/>
      <c r="M439" s="329" t="s">
        <v>64</v>
      </c>
      <c r="N439" s="330"/>
      <c r="O439" s="330"/>
      <c r="P439" s="330"/>
      <c r="Q439" s="330"/>
      <c r="R439" s="330"/>
      <c r="S439" s="331"/>
      <c r="T439" s="38" t="s">
        <v>63</v>
      </c>
      <c r="U439" s="313">
        <f>IFERROR(SUM(U436:U437),"0")</f>
        <v>0</v>
      </c>
      <c r="V439" s="313">
        <f>IFERROR(SUM(V436:V437),"0")</f>
        <v>0</v>
      </c>
      <c r="W439" s="38"/>
      <c r="X439" s="314"/>
      <c r="Y439" s="314"/>
    </row>
    <row r="440" spans="1:52" ht="27.75" customHeight="1" x14ac:dyDescent="0.2">
      <c r="A440" s="370" t="s">
        <v>589</v>
      </c>
      <c r="B440" s="371"/>
      <c r="C440" s="371"/>
      <c r="D440" s="371"/>
      <c r="E440" s="371"/>
      <c r="F440" s="371"/>
      <c r="G440" s="371"/>
      <c r="H440" s="371"/>
      <c r="I440" s="371"/>
      <c r="J440" s="371"/>
      <c r="K440" s="371"/>
      <c r="L440" s="371"/>
      <c r="M440" s="371"/>
      <c r="N440" s="371"/>
      <c r="O440" s="371"/>
      <c r="P440" s="371"/>
      <c r="Q440" s="371"/>
      <c r="R440" s="371"/>
      <c r="S440" s="371"/>
      <c r="T440" s="371"/>
      <c r="U440" s="371"/>
      <c r="V440" s="371"/>
      <c r="W440" s="371"/>
      <c r="X440" s="49"/>
      <c r="Y440" s="49"/>
    </row>
    <row r="441" spans="1:52" ht="16.5" customHeight="1" x14ac:dyDescent="0.25">
      <c r="A441" s="380" t="s">
        <v>590</v>
      </c>
      <c r="B441" s="320"/>
      <c r="C441" s="320"/>
      <c r="D441" s="320"/>
      <c r="E441" s="320"/>
      <c r="F441" s="320"/>
      <c r="G441" s="320"/>
      <c r="H441" s="320"/>
      <c r="I441" s="320"/>
      <c r="J441" s="320"/>
      <c r="K441" s="320"/>
      <c r="L441" s="320"/>
      <c r="M441" s="320"/>
      <c r="N441" s="320"/>
      <c r="O441" s="320"/>
      <c r="P441" s="320"/>
      <c r="Q441" s="320"/>
      <c r="R441" s="320"/>
      <c r="S441" s="320"/>
      <c r="T441" s="320"/>
      <c r="U441" s="320"/>
      <c r="V441" s="320"/>
      <c r="W441" s="320"/>
      <c r="X441" s="306"/>
      <c r="Y441" s="306"/>
    </row>
    <row r="442" spans="1:52" ht="14.25" customHeight="1" x14ac:dyDescent="0.25">
      <c r="A442" s="332" t="s">
        <v>100</v>
      </c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0"/>
      <c r="M442" s="320"/>
      <c r="N442" s="320"/>
      <c r="O442" s="320"/>
      <c r="P442" s="320"/>
      <c r="Q442" s="320"/>
      <c r="R442" s="320"/>
      <c r="S442" s="320"/>
      <c r="T442" s="320"/>
      <c r="U442" s="320"/>
      <c r="V442" s="320"/>
      <c r="W442" s="320"/>
      <c r="X442" s="307"/>
      <c r="Y442" s="307"/>
    </row>
    <row r="443" spans="1:52" ht="27" customHeight="1" x14ac:dyDescent="0.25">
      <c r="A443" s="55" t="s">
        <v>591</v>
      </c>
      <c r="B443" s="55" t="s">
        <v>592</v>
      </c>
      <c r="C443" s="32">
        <v>4301011434</v>
      </c>
      <c r="D443" s="325">
        <v>4680115881099</v>
      </c>
      <c r="E443" s="324"/>
      <c r="F443" s="310">
        <v>1.5</v>
      </c>
      <c r="G443" s="33">
        <v>8</v>
      </c>
      <c r="H443" s="310">
        <v>12</v>
      </c>
      <c r="I443" s="310">
        <v>12.48</v>
      </c>
      <c r="J443" s="33">
        <v>56</v>
      </c>
      <c r="K443" s="34" t="s">
        <v>96</v>
      </c>
      <c r="L443" s="33">
        <v>50</v>
      </c>
      <c r="M443" s="514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23"/>
      <c r="O443" s="323"/>
      <c r="P443" s="323"/>
      <c r="Q443" s="324"/>
      <c r="R443" s="35"/>
      <c r="S443" s="35"/>
      <c r="T443" s="36" t="s">
        <v>63</v>
      </c>
      <c r="U443" s="311">
        <v>0</v>
      </c>
      <c r="V443" s="312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4" t="s">
        <v>1</v>
      </c>
    </row>
    <row r="444" spans="1:52" ht="27" customHeight="1" x14ac:dyDescent="0.25">
      <c r="A444" s="55" t="s">
        <v>593</v>
      </c>
      <c r="B444" s="55" t="s">
        <v>594</v>
      </c>
      <c r="C444" s="32">
        <v>4301011435</v>
      </c>
      <c r="D444" s="325">
        <v>4680115881150</v>
      </c>
      <c r="E444" s="324"/>
      <c r="F444" s="310">
        <v>1.5</v>
      </c>
      <c r="G444" s="33">
        <v>8</v>
      </c>
      <c r="H444" s="310">
        <v>12</v>
      </c>
      <c r="I444" s="310">
        <v>12.48</v>
      </c>
      <c r="J444" s="33">
        <v>56</v>
      </c>
      <c r="K444" s="34" t="s">
        <v>96</v>
      </c>
      <c r="L444" s="33">
        <v>50</v>
      </c>
      <c r="M444" s="374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23"/>
      <c r="O444" s="323"/>
      <c r="P444" s="323"/>
      <c r="Q444" s="324"/>
      <c r="R444" s="35"/>
      <c r="S444" s="35"/>
      <c r="T444" s="36" t="s">
        <v>63</v>
      </c>
      <c r="U444" s="311">
        <v>0</v>
      </c>
      <c r="V444" s="312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5" t="s">
        <v>1</v>
      </c>
    </row>
    <row r="445" spans="1:52" x14ac:dyDescent="0.2">
      <c r="A445" s="319"/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1"/>
      <c r="M445" s="329" t="s">
        <v>64</v>
      </c>
      <c r="N445" s="330"/>
      <c r="O445" s="330"/>
      <c r="P445" s="330"/>
      <c r="Q445" s="330"/>
      <c r="R445" s="330"/>
      <c r="S445" s="331"/>
      <c r="T445" s="38" t="s">
        <v>65</v>
      </c>
      <c r="U445" s="313">
        <f>IFERROR(U443/H443,"0")+IFERROR(U444/H444,"0")</f>
        <v>0</v>
      </c>
      <c r="V445" s="313">
        <f>IFERROR(V443/H443,"0")+IFERROR(V444/H444,"0")</f>
        <v>0</v>
      </c>
      <c r="W445" s="313">
        <f>IFERROR(IF(W443="",0,W443),"0")+IFERROR(IF(W444="",0,W444),"0")</f>
        <v>0</v>
      </c>
      <c r="X445" s="314"/>
      <c r="Y445" s="314"/>
    </row>
    <row r="446" spans="1:52" x14ac:dyDescent="0.2">
      <c r="A446" s="320"/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1"/>
      <c r="M446" s="329" t="s">
        <v>64</v>
      </c>
      <c r="N446" s="330"/>
      <c r="O446" s="330"/>
      <c r="P446" s="330"/>
      <c r="Q446" s="330"/>
      <c r="R446" s="330"/>
      <c r="S446" s="331"/>
      <c r="T446" s="38" t="s">
        <v>63</v>
      </c>
      <c r="U446" s="313">
        <f>IFERROR(SUM(U443:U444),"0")</f>
        <v>0</v>
      </c>
      <c r="V446" s="313">
        <f>IFERROR(SUM(V443:V444),"0")</f>
        <v>0</v>
      </c>
      <c r="W446" s="38"/>
      <c r="X446" s="314"/>
      <c r="Y446" s="314"/>
    </row>
    <row r="447" spans="1:52" ht="14.25" customHeight="1" x14ac:dyDescent="0.25">
      <c r="A447" s="332" t="s">
        <v>93</v>
      </c>
      <c r="B447" s="320"/>
      <c r="C447" s="320"/>
      <c r="D447" s="320"/>
      <c r="E447" s="320"/>
      <c r="F447" s="320"/>
      <c r="G447" s="320"/>
      <c r="H447" s="320"/>
      <c r="I447" s="320"/>
      <c r="J447" s="320"/>
      <c r="K447" s="320"/>
      <c r="L447" s="320"/>
      <c r="M447" s="320"/>
      <c r="N447" s="320"/>
      <c r="O447" s="320"/>
      <c r="P447" s="320"/>
      <c r="Q447" s="320"/>
      <c r="R447" s="320"/>
      <c r="S447" s="320"/>
      <c r="T447" s="320"/>
      <c r="U447" s="320"/>
      <c r="V447" s="320"/>
      <c r="W447" s="320"/>
      <c r="X447" s="307"/>
      <c r="Y447" s="307"/>
    </row>
    <row r="448" spans="1:52" ht="27" customHeight="1" x14ac:dyDescent="0.25">
      <c r="A448" s="55" t="s">
        <v>595</v>
      </c>
      <c r="B448" s="55" t="s">
        <v>596</v>
      </c>
      <c r="C448" s="32">
        <v>4301020260</v>
      </c>
      <c r="D448" s="325">
        <v>4640242180526</v>
      </c>
      <c r="E448" s="324"/>
      <c r="F448" s="310">
        <v>1.8</v>
      </c>
      <c r="G448" s="33">
        <v>6</v>
      </c>
      <c r="H448" s="310">
        <v>10.8</v>
      </c>
      <c r="I448" s="310">
        <v>11.28</v>
      </c>
      <c r="J448" s="33">
        <v>56</v>
      </c>
      <c r="K448" s="34" t="s">
        <v>96</v>
      </c>
      <c r="L448" s="33">
        <v>50</v>
      </c>
      <c r="M448" s="550" t="s">
        <v>597</v>
      </c>
      <c r="N448" s="323"/>
      <c r="O448" s="323"/>
      <c r="P448" s="323"/>
      <c r="Q448" s="324"/>
      <c r="R448" s="35"/>
      <c r="S448" s="35"/>
      <c r="T448" s="36" t="s">
        <v>63</v>
      </c>
      <c r="U448" s="311">
        <v>0</v>
      </c>
      <c r="V448" s="312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ht="16.5" customHeight="1" x14ac:dyDescent="0.25">
      <c r="A449" s="55" t="s">
        <v>598</v>
      </c>
      <c r="B449" s="55" t="s">
        <v>599</v>
      </c>
      <c r="C449" s="32">
        <v>4301020269</v>
      </c>
      <c r="D449" s="325">
        <v>4640242180519</v>
      </c>
      <c r="E449" s="324"/>
      <c r="F449" s="310">
        <v>1.35</v>
      </c>
      <c r="G449" s="33">
        <v>8</v>
      </c>
      <c r="H449" s="310">
        <v>10.8</v>
      </c>
      <c r="I449" s="310">
        <v>11.28</v>
      </c>
      <c r="J449" s="33">
        <v>56</v>
      </c>
      <c r="K449" s="34" t="s">
        <v>125</v>
      </c>
      <c r="L449" s="33">
        <v>50</v>
      </c>
      <c r="M449" s="480" t="s">
        <v>600</v>
      </c>
      <c r="N449" s="323"/>
      <c r="O449" s="323"/>
      <c r="P449" s="323"/>
      <c r="Q449" s="324"/>
      <c r="R449" s="35"/>
      <c r="S449" s="35"/>
      <c r="T449" s="36" t="s">
        <v>63</v>
      </c>
      <c r="U449" s="311">
        <v>0</v>
      </c>
      <c r="V449" s="312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7" t="s">
        <v>1</v>
      </c>
    </row>
    <row r="450" spans="1:52" ht="16.5" customHeight="1" x14ac:dyDescent="0.25">
      <c r="A450" s="55" t="s">
        <v>598</v>
      </c>
      <c r="B450" s="55" t="s">
        <v>601</v>
      </c>
      <c r="C450" s="32">
        <v>4301020230</v>
      </c>
      <c r="D450" s="325">
        <v>4680115881112</v>
      </c>
      <c r="E450" s="324"/>
      <c r="F450" s="310">
        <v>1.35</v>
      </c>
      <c r="G450" s="33">
        <v>8</v>
      </c>
      <c r="H450" s="310">
        <v>10.8</v>
      </c>
      <c r="I450" s="310">
        <v>11.28</v>
      </c>
      <c r="J450" s="33">
        <v>56</v>
      </c>
      <c r="K450" s="34" t="s">
        <v>96</v>
      </c>
      <c r="L450" s="33">
        <v>50</v>
      </c>
      <c r="M450" s="507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50" s="323"/>
      <c r="O450" s="323"/>
      <c r="P450" s="323"/>
      <c r="Q450" s="324"/>
      <c r="R450" s="35"/>
      <c r="S450" s="35"/>
      <c r="T450" s="36" t="s">
        <v>63</v>
      </c>
      <c r="U450" s="311">
        <v>0</v>
      </c>
      <c r="V450" s="312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8" t="s">
        <v>1</v>
      </c>
    </row>
    <row r="451" spans="1:52" x14ac:dyDescent="0.2">
      <c r="A451" s="319"/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1"/>
      <c r="M451" s="329" t="s">
        <v>64</v>
      </c>
      <c r="N451" s="330"/>
      <c r="O451" s="330"/>
      <c r="P451" s="330"/>
      <c r="Q451" s="330"/>
      <c r="R451" s="330"/>
      <c r="S451" s="331"/>
      <c r="T451" s="38" t="s">
        <v>65</v>
      </c>
      <c r="U451" s="313">
        <f>IFERROR(U448/H448,"0")+IFERROR(U449/H449,"0")+IFERROR(U450/H450,"0")</f>
        <v>0</v>
      </c>
      <c r="V451" s="313">
        <f>IFERROR(V448/H448,"0")+IFERROR(V449/H449,"0")+IFERROR(V450/H450,"0")</f>
        <v>0</v>
      </c>
      <c r="W451" s="313">
        <f>IFERROR(IF(W448="",0,W448),"0")+IFERROR(IF(W449="",0,W449),"0")+IFERROR(IF(W450="",0,W450),"0")</f>
        <v>0</v>
      </c>
      <c r="X451" s="314"/>
      <c r="Y451" s="314"/>
    </row>
    <row r="452" spans="1:52" x14ac:dyDescent="0.2">
      <c r="A452" s="320"/>
      <c r="B452" s="320"/>
      <c r="C452" s="320"/>
      <c r="D452" s="320"/>
      <c r="E452" s="320"/>
      <c r="F452" s="320"/>
      <c r="G452" s="320"/>
      <c r="H452" s="320"/>
      <c r="I452" s="320"/>
      <c r="J452" s="320"/>
      <c r="K452" s="320"/>
      <c r="L452" s="321"/>
      <c r="M452" s="329" t="s">
        <v>64</v>
      </c>
      <c r="N452" s="330"/>
      <c r="O452" s="330"/>
      <c r="P452" s="330"/>
      <c r="Q452" s="330"/>
      <c r="R452" s="330"/>
      <c r="S452" s="331"/>
      <c r="T452" s="38" t="s">
        <v>63</v>
      </c>
      <c r="U452" s="313">
        <f>IFERROR(SUM(U448:U450),"0")</f>
        <v>0</v>
      </c>
      <c r="V452" s="313">
        <f>IFERROR(SUM(V448:V450),"0")</f>
        <v>0</v>
      </c>
      <c r="W452" s="38"/>
      <c r="X452" s="314"/>
      <c r="Y452" s="314"/>
    </row>
    <row r="453" spans="1:52" ht="14.25" customHeight="1" x14ac:dyDescent="0.25">
      <c r="A453" s="332" t="s">
        <v>59</v>
      </c>
      <c r="B453" s="320"/>
      <c r="C453" s="320"/>
      <c r="D453" s="320"/>
      <c r="E453" s="320"/>
      <c r="F453" s="320"/>
      <c r="G453" s="320"/>
      <c r="H453" s="320"/>
      <c r="I453" s="320"/>
      <c r="J453" s="320"/>
      <c r="K453" s="320"/>
      <c r="L453" s="320"/>
      <c r="M453" s="320"/>
      <c r="N453" s="320"/>
      <c r="O453" s="320"/>
      <c r="P453" s="320"/>
      <c r="Q453" s="320"/>
      <c r="R453" s="320"/>
      <c r="S453" s="320"/>
      <c r="T453" s="320"/>
      <c r="U453" s="320"/>
      <c r="V453" s="320"/>
      <c r="W453" s="320"/>
      <c r="X453" s="307"/>
      <c r="Y453" s="307"/>
    </row>
    <row r="454" spans="1:52" ht="27" customHeight="1" x14ac:dyDescent="0.25">
      <c r="A454" s="55" t="s">
        <v>602</v>
      </c>
      <c r="B454" s="55" t="s">
        <v>603</v>
      </c>
      <c r="C454" s="32">
        <v>4301031192</v>
      </c>
      <c r="D454" s="325">
        <v>4680115881167</v>
      </c>
      <c r="E454" s="324"/>
      <c r="F454" s="310">
        <v>0.73</v>
      </c>
      <c r="G454" s="33">
        <v>6</v>
      </c>
      <c r="H454" s="310">
        <v>4.38</v>
      </c>
      <c r="I454" s="310">
        <v>4.6399999999999997</v>
      </c>
      <c r="J454" s="33">
        <v>156</v>
      </c>
      <c r="K454" s="34" t="s">
        <v>62</v>
      </c>
      <c r="L454" s="33">
        <v>40</v>
      </c>
      <c r="M454" s="349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4" s="323"/>
      <c r="O454" s="323"/>
      <c r="P454" s="323"/>
      <c r="Q454" s="324"/>
      <c r="R454" s="35"/>
      <c r="S454" s="35"/>
      <c r="T454" s="36" t="s">
        <v>63</v>
      </c>
      <c r="U454" s="311">
        <v>0</v>
      </c>
      <c r="V454" s="312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9" t="s">
        <v>1</v>
      </c>
    </row>
    <row r="455" spans="1:52" ht="27" customHeight="1" x14ac:dyDescent="0.25">
      <c r="A455" s="55" t="s">
        <v>604</v>
      </c>
      <c r="B455" s="55" t="s">
        <v>605</v>
      </c>
      <c r="C455" s="32">
        <v>4301031244</v>
      </c>
      <c r="D455" s="325">
        <v>4640242180595</v>
      </c>
      <c r="E455" s="324"/>
      <c r="F455" s="310">
        <v>0.7</v>
      </c>
      <c r="G455" s="33">
        <v>6</v>
      </c>
      <c r="H455" s="310">
        <v>4.2</v>
      </c>
      <c r="I455" s="310">
        <v>4.46</v>
      </c>
      <c r="J455" s="33">
        <v>156</v>
      </c>
      <c r="K455" s="34" t="s">
        <v>62</v>
      </c>
      <c r="L455" s="33">
        <v>40</v>
      </c>
      <c r="M455" s="497" t="s">
        <v>606</v>
      </c>
      <c r="N455" s="323"/>
      <c r="O455" s="323"/>
      <c r="P455" s="323"/>
      <c r="Q455" s="324"/>
      <c r="R455" s="35"/>
      <c r="S455" s="35"/>
      <c r="T455" s="36" t="s">
        <v>63</v>
      </c>
      <c r="U455" s="311">
        <v>0</v>
      </c>
      <c r="V455" s="312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300" t="s">
        <v>1</v>
      </c>
    </row>
    <row r="456" spans="1:52" ht="27" customHeight="1" x14ac:dyDescent="0.25">
      <c r="A456" s="55" t="s">
        <v>604</v>
      </c>
      <c r="B456" s="55" t="s">
        <v>607</v>
      </c>
      <c r="C456" s="32">
        <v>4301031193</v>
      </c>
      <c r="D456" s="325">
        <v>4680115881136</v>
      </c>
      <c r="E456" s="324"/>
      <c r="F456" s="310">
        <v>0.73</v>
      </c>
      <c r="G456" s="33">
        <v>6</v>
      </c>
      <c r="H456" s="310">
        <v>4.38</v>
      </c>
      <c r="I456" s="310">
        <v>4.6399999999999997</v>
      </c>
      <c r="J456" s="33">
        <v>156</v>
      </c>
      <c r="K456" s="34" t="s">
        <v>62</v>
      </c>
      <c r="L456" s="33">
        <v>40</v>
      </c>
      <c r="M456" s="578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6" s="323"/>
      <c r="O456" s="323"/>
      <c r="P456" s="323"/>
      <c r="Q456" s="324"/>
      <c r="R456" s="35"/>
      <c r="S456" s="35"/>
      <c r="T456" s="36" t="s">
        <v>63</v>
      </c>
      <c r="U456" s="311">
        <v>0</v>
      </c>
      <c r="V456" s="312">
        <f>IFERROR(IF(U456="",0,CEILING((U456/$H456),1)*$H456),"")</f>
        <v>0</v>
      </c>
      <c r="W456" s="37" t="str">
        <f>IFERROR(IF(V456=0,"",ROUNDUP(V456/H456,0)*0.00753),"")</f>
        <v/>
      </c>
      <c r="X456" s="57"/>
      <c r="Y456" s="58"/>
      <c r="AC456" s="59"/>
      <c r="AZ456" s="301" t="s">
        <v>1</v>
      </c>
    </row>
    <row r="457" spans="1:52" x14ac:dyDescent="0.2">
      <c r="A457" s="319"/>
      <c r="B457" s="320"/>
      <c r="C457" s="320"/>
      <c r="D457" s="320"/>
      <c r="E457" s="320"/>
      <c r="F457" s="320"/>
      <c r="G457" s="320"/>
      <c r="H457" s="320"/>
      <c r="I457" s="320"/>
      <c r="J457" s="320"/>
      <c r="K457" s="320"/>
      <c r="L457" s="321"/>
      <c r="M457" s="329" t="s">
        <v>64</v>
      </c>
      <c r="N457" s="330"/>
      <c r="O457" s="330"/>
      <c r="P457" s="330"/>
      <c r="Q457" s="330"/>
      <c r="R457" s="330"/>
      <c r="S457" s="331"/>
      <c r="T457" s="38" t="s">
        <v>65</v>
      </c>
      <c r="U457" s="313">
        <f>IFERROR(U454/H454,"0")+IFERROR(U455/H455,"0")+IFERROR(U456/H456,"0")</f>
        <v>0</v>
      </c>
      <c r="V457" s="313">
        <f>IFERROR(V454/H454,"0")+IFERROR(V455/H455,"0")+IFERROR(V456/H456,"0")</f>
        <v>0</v>
      </c>
      <c r="W457" s="313">
        <f>IFERROR(IF(W454="",0,W454),"0")+IFERROR(IF(W455="",0,W455),"0")+IFERROR(IF(W456="",0,W456),"0")</f>
        <v>0</v>
      </c>
      <c r="X457" s="314"/>
      <c r="Y457" s="314"/>
    </row>
    <row r="458" spans="1:52" x14ac:dyDescent="0.2">
      <c r="A458" s="320"/>
      <c r="B458" s="320"/>
      <c r="C458" s="320"/>
      <c r="D458" s="320"/>
      <c r="E458" s="320"/>
      <c r="F458" s="320"/>
      <c r="G458" s="320"/>
      <c r="H458" s="320"/>
      <c r="I458" s="320"/>
      <c r="J458" s="320"/>
      <c r="K458" s="320"/>
      <c r="L458" s="321"/>
      <c r="M458" s="329" t="s">
        <v>64</v>
      </c>
      <c r="N458" s="330"/>
      <c r="O458" s="330"/>
      <c r="P458" s="330"/>
      <c r="Q458" s="330"/>
      <c r="R458" s="330"/>
      <c r="S458" s="331"/>
      <c r="T458" s="38" t="s">
        <v>63</v>
      </c>
      <c r="U458" s="313">
        <f>IFERROR(SUM(U454:U456),"0")</f>
        <v>0</v>
      </c>
      <c r="V458" s="313">
        <f>IFERROR(SUM(V454:V456),"0")</f>
        <v>0</v>
      </c>
      <c r="W458" s="38"/>
      <c r="X458" s="314"/>
      <c r="Y458" s="314"/>
    </row>
    <row r="459" spans="1:52" ht="14.25" customHeight="1" x14ac:dyDescent="0.25">
      <c r="A459" s="332" t="s">
        <v>66</v>
      </c>
      <c r="B459" s="320"/>
      <c r="C459" s="320"/>
      <c r="D459" s="320"/>
      <c r="E459" s="320"/>
      <c r="F459" s="320"/>
      <c r="G459" s="320"/>
      <c r="H459" s="320"/>
      <c r="I459" s="320"/>
      <c r="J459" s="320"/>
      <c r="K459" s="320"/>
      <c r="L459" s="320"/>
      <c r="M459" s="320"/>
      <c r="N459" s="320"/>
      <c r="O459" s="320"/>
      <c r="P459" s="320"/>
      <c r="Q459" s="320"/>
      <c r="R459" s="320"/>
      <c r="S459" s="320"/>
      <c r="T459" s="320"/>
      <c r="U459" s="320"/>
      <c r="V459" s="320"/>
      <c r="W459" s="320"/>
      <c r="X459" s="307"/>
      <c r="Y459" s="307"/>
    </row>
    <row r="460" spans="1:52" ht="27" customHeight="1" x14ac:dyDescent="0.25">
      <c r="A460" s="55" t="s">
        <v>608</v>
      </c>
      <c r="B460" s="55" t="s">
        <v>609</v>
      </c>
      <c r="C460" s="32">
        <v>4301051381</v>
      </c>
      <c r="D460" s="325">
        <v>4680115881068</v>
      </c>
      <c r="E460" s="324"/>
      <c r="F460" s="310">
        <v>1.3</v>
      </c>
      <c r="G460" s="33">
        <v>6</v>
      </c>
      <c r="H460" s="310">
        <v>7.8</v>
      </c>
      <c r="I460" s="310">
        <v>8.2799999999999994</v>
      </c>
      <c r="J460" s="33">
        <v>56</v>
      </c>
      <c r="K460" s="34" t="s">
        <v>62</v>
      </c>
      <c r="L460" s="33">
        <v>30</v>
      </c>
      <c r="M460" s="377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60" s="323"/>
      <c r="O460" s="323"/>
      <c r="P460" s="323"/>
      <c r="Q460" s="324"/>
      <c r="R460" s="35"/>
      <c r="S460" s="35"/>
      <c r="T460" s="36" t="s">
        <v>63</v>
      </c>
      <c r="U460" s="311">
        <v>0</v>
      </c>
      <c r="V460" s="312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302" t="s">
        <v>1</v>
      </c>
    </row>
    <row r="461" spans="1:52" ht="27" customHeight="1" x14ac:dyDescent="0.25">
      <c r="A461" s="55" t="s">
        <v>610</v>
      </c>
      <c r="B461" s="55" t="s">
        <v>611</v>
      </c>
      <c r="C461" s="32">
        <v>4301051382</v>
      </c>
      <c r="D461" s="325">
        <v>4680115881075</v>
      </c>
      <c r="E461" s="324"/>
      <c r="F461" s="310">
        <v>0.5</v>
      </c>
      <c r="G461" s="33">
        <v>6</v>
      </c>
      <c r="H461" s="310">
        <v>3</v>
      </c>
      <c r="I461" s="310">
        <v>3.2</v>
      </c>
      <c r="J461" s="33">
        <v>156</v>
      </c>
      <c r="K461" s="34" t="s">
        <v>62</v>
      </c>
      <c r="L461" s="33">
        <v>30</v>
      </c>
      <c r="M461" s="56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1" s="323"/>
      <c r="O461" s="323"/>
      <c r="P461" s="323"/>
      <c r="Q461" s="324"/>
      <c r="R461" s="35"/>
      <c r="S461" s="35"/>
      <c r="T461" s="36" t="s">
        <v>63</v>
      </c>
      <c r="U461" s="311">
        <v>0</v>
      </c>
      <c r="V461" s="312">
        <f>IFERROR(IF(U461="",0,CEILING((U461/$H461),1)*$H461),"")</f>
        <v>0</v>
      </c>
      <c r="W461" s="37" t="str">
        <f>IFERROR(IF(V461=0,"",ROUNDUP(V461/H461,0)*0.00753),"")</f>
        <v/>
      </c>
      <c r="X461" s="57"/>
      <c r="Y461" s="58"/>
      <c r="AC461" s="59"/>
      <c r="AZ461" s="303" t="s">
        <v>1</v>
      </c>
    </row>
    <row r="462" spans="1:52" x14ac:dyDescent="0.2">
      <c r="A462" s="319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1"/>
      <c r="M462" s="329" t="s">
        <v>64</v>
      </c>
      <c r="N462" s="330"/>
      <c r="O462" s="330"/>
      <c r="P462" s="330"/>
      <c r="Q462" s="330"/>
      <c r="R462" s="330"/>
      <c r="S462" s="331"/>
      <c r="T462" s="38" t="s">
        <v>65</v>
      </c>
      <c r="U462" s="313">
        <f>IFERROR(U460/H460,"0")+IFERROR(U461/H461,"0")</f>
        <v>0</v>
      </c>
      <c r="V462" s="313">
        <f>IFERROR(V460/H460,"0")+IFERROR(V461/H461,"0")</f>
        <v>0</v>
      </c>
      <c r="W462" s="313">
        <f>IFERROR(IF(W460="",0,W460),"0")+IFERROR(IF(W461="",0,W461),"0")</f>
        <v>0</v>
      </c>
      <c r="X462" s="314"/>
      <c r="Y462" s="314"/>
    </row>
    <row r="463" spans="1:52" x14ac:dyDescent="0.2">
      <c r="A463" s="320"/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1"/>
      <c r="M463" s="329" t="s">
        <v>64</v>
      </c>
      <c r="N463" s="330"/>
      <c r="O463" s="330"/>
      <c r="P463" s="330"/>
      <c r="Q463" s="330"/>
      <c r="R463" s="330"/>
      <c r="S463" s="331"/>
      <c r="T463" s="38" t="s">
        <v>63</v>
      </c>
      <c r="U463" s="313">
        <f>IFERROR(SUM(U460:U461),"0")</f>
        <v>0</v>
      </c>
      <c r="V463" s="313">
        <f>IFERROR(SUM(V460:V461),"0")</f>
        <v>0</v>
      </c>
      <c r="W463" s="38"/>
      <c r="X463" s="314"/>
      <c r="Y463" s="314"/>
    </row>
    <row r="464" spans="1:52" ht="16.5" customHeight="1" x14ac:dyDescent="0.25">
      <c r="A464" s="380" t="s">
        <v>612</v>
      </c>
      <c r="B464" s="320"/>
      <c r="C464" s="320"/>
      <c r="D464" s="320"/>
      <c r="E464" s="320"/>
      <c r="F464" s="320"/>
      <c r="G464" s="320"/>
      <c r="H464" s="320"/>
      <c r="I464" s="320"/>
      <c r="J464" s="320"/>
      <c r="K464" s="320"/>
      <c r="L464" s="320"/>
      <c r="M464" s="320"/>
      <c r="N464" s="320"/>
      <c r="O464" s="320"/>
      <c r="P464" s="320"/>
      <c r="Q464" s="320"/>
      <c r="R464" s="320"/>
      <c r="S464" s="320"/>
      <c r="T464" s="320"/>
      <c r="U464" s="320"/>
      <c r="V464" s="320"/>
      <c r="W464" s="320"/>
      <c r="X464" s="306"/>
      <c r="Y464" s="306"/>
    </row>
    <row r="465" spans="1:52" ht="14.25" customHeight="1" x14ac:dyDescent="0.25">
      <c r="A465" s="332" t="s">
        <v>66</v>
      </c>
      <c r="B465" s="320"/>
      <c r="C465" s="320"/>
      <c r="D465" s="320"/>
      <c r="E465" s="320"/>
      <c r="F465" s="320"/>
      <c r="G465" s="320"/>
      <c r="H465" s="320"/>
      <c r="I465" s="320"/>
      <c r="J465" s="320"/>
      <c r="K465" s="320"/>
      <c r="L465" s="320"/>
      <c r="M465" s="320"/>
      <c r="N465" s="320"/>
      <c r="O465" s="320"/>
      <c r="P465" s="320"/>
      <c r="Q465" s="320"/>
      <c r="R465" s="320"/>
      <c r="S465" s="320"/>
      <c r="T465" s="320"/>
      <c r="U465" s="320"/>
      <c r="V465" s="320"/>
      <c r="W465" s="320"/>
      <c r="X465" s="307"/>
      <c r="Y465" s="307"/>
    </row>
    <row r="466" spans="1:52" ht="16.5" customHeight="1" x14ac:dyDescent="0.25">
      <c r="A466" s="55" t="s">
        <v>613</v>
      </c>
      <c r="B466" s="55" t="s">
        <v>614</v>
      </c>
      <c r="C466" s="32">
        <v>4301051310</v>
      </c>
      <c r="D466" s="325">
        <v>4680115880870</v>
      </c>
      <c r="E466" s="324"/>
      <c r="F466" s="310">
        <v>1.3</v>
      </c>
      <c r="G466" s="33">
        <v>6</v>
      </c>
      <c r="H466" s="310">
        <v>7.8</v>
      </c>
      <c r="I466" s="310">
        <v>8.3640000000000008</v>
      </c>
      <c r="J466" s="33">
        <v>56</v>
      </c>
      <c r="K466" s="34" t="s">
        <v>125</v>
      </c>
      <c r="L466" s="33">
        <v>40</v>
      </c>
      <c r="M466" s="55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6" s="323"/>
      <c r="O466" s="323"/>
      <c r="P466" s="323"/>
      <c r="Q466" s="324"/>
      <c r="R466" s="35"/>
      <c r="S466" s="35"/>
      <c r="T466" s="36" t="s">
        <v>63</v>
      </c>
      <c r="U466" s="311">
        <v>60</v>
      </c>
      <c r="V466" s="312">
        <f>IFERROR(IF(U466="",0,CEILING((U466/$H466),1)*$H466),"")</f>
        <v>62.4</v>
      </c>
      <c r="W466" s="37">
        <f>IFERROR(IF(V466=0,"",ROUNDUP(V466/H466,0)*0.02175),"")</f>
        <v>0.17399999999999999</v>
      </c>
      <c r="X466" s="57"/>
      <c r="Y466" s="58"/>
      <c r="AC466" s="59"/>
      <c r="AZ466" s="304" t="s">
        <v>1</v>
      </c>
    </row>
    <row r="467" spans="1:52" x14ac:dyDescent="0.2">
      <c r="A467" s="319"/>
      <c r="B467" s="320"/>
      <c r="C467" s="320"/>
      <c r="D467" s="320"/>
      <c r="E467" s="320"/>
      <c r="F467" s="320"/>
      <c r="G467" s="320"/>
      <c r="H467" s="320"/>
      <c r="I467" s="320"/>
      <c r="J467" s="320"/>
      <c r="K467" s="320"/>
      <c r="L467" s="321"/>
      <c r="M467" s="329" t="s">
        <v>64</v>
      </c>
      <c r="N467" s="330"/>
      <c r="O467" s="330"/>
      <c r="P467" s="330"/>
      <c r="Q467" s="330"/>
      <c r="R467" s="330"/>
      <c r="S467" s="331"/>
      <c r="T467" s="38" t="s">
        <v>65</v>
      </c>
      <c r="U467" s="313">
        <f>IFERROR(U466/H466,"0")</f>
        <v>7.6923076923076925</v>
      </c>
      <c r="V467" s="313">
        <f>IFERROR(V466/H466,"0")</f>
        <v>8</v>
      </c>
      <c r="W467" s="313">
        <f>IFERROR(IF(W466="",0,W466),"0")</f>
        <v>0.17399999999999999</v>
      </c>
      <c r="X467" s="314"/>
      <c r="Y467" s="314"/>
    </row>
    <row r="468" spans="1:52" x14ac:dyDescent="0.2">
      <c r="A468" s="320"/>
      <c r="B468" s="320"/>
      <c r="C468" s="320"/>
      <c r="D468" s="320"/>
      <c r="E468" s="320"/>
      <c r="F468" s="320"/>
      <c r="G468" s="320"/>
      <c r="H468" s="320"/>
      <c r="I468" s="320"/>
      <c r="J468" s="320"/>
      <c r="K468" s="320"/>
      <c r="L468" s="321"/>
      <c r="M468" s="329" t="s">
        <v>64</v>
      </c>
      <c r="N468" s="330"/>
      <c r="O468" s="330"/>
      <c r="P468" s="330"/>
      <c r="Q468" s="330"/>
      <c r="R468" s="330"/>
      <c r="S468" s="331"/>
      <c r="T468" s="38" t="s">
        <v>63</v>
      </c>
      <c r="U468" s="313">
        <f>IFERROR(SUM(U466:U466),"0")</f>
        <v>60</v>
      </c>
      <c r="V468" s="313">
        <f>IFERROR(SUM(V466:V466),"0")</f>
        <v>62.4</v>
      </c>
      <c r="W468" s="38"/>
      <c r="X468" s="314"/>
      <c r="Y468" s="314"/>
    </row>
    <row r="469" spans="1:52" ht="15" customHeight="1" x14ac:dyDescent="0.2">
      <c r="A469" s="439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57"/>
      <c r="M469" s="397" t="s">
        <v>615</v>
      </c>
      <c r="N469" s="327"/>
      <c r="O469" s="327"/>
      <c r="P469" s="327"/>
      <c r="Q469" s="327"/>
      <c r="R469" s="327"/>
      <c r="S469" s="328"/>
      <c r="T469" s="38" t="s">
        <v>63</v>
      </c>
      <c r="U469" s="313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458+U463+U468,"0")</f>
        <v>1610</v>
      </c>
      <c r="V469" s="313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458+V463+V468,"0")</f>
        <v>1617.6000000000001</v>
      </c>
      <c r="W469" s="38"/>
      <c r="X469" s="314"/>
      <c r="Y469" s="314"/>
    </row>
    <row r="470" spans="1:52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57"/>
      <c r="M470" s="397" t="s">
        <v>616</v>
      </c>
      <c r="N470" s="327"/>
      <c r="O470" s="327"/>
      <c r="P470" s="327"/>
      <c r="Q470" s="327"/>
      <c r="R470" s="327"/>
      <c r="S470" s="328"/>
      <c r="T470" s="38" t="s">
        <v>63</v>
      </c>
      <c r="U470" s="313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456*I456/H456,"0")+IFERROR(U460*I460/H460,"0")+IFERROR(U461*I461/H461,"0")+IFERROR(U466*I466/H466,"0"),"0")</f>
        <v>1683.2273504273503</v>
      </c>
      <c r="V470" s="31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456*I456/H456,"0")+IFERROR(V460*I460/H460,"0")+IFERROR(V461*I461/H461,"0")+IFERROR(V466*I466/H466,"0"),"0")</f>
        <v>1691.2319999999997</v>
      </c>
      <c r="W470" s="38"/>
      <c r="X470" s="314"/>
      <c r="Y470" s="314"/>
    </row>
    <row r="471" spans="1:52" x14ac:dyDescent="0.2">
      <c r="A471" s="320"/>
      <c r="B471" s="320"/>
      <c r="C471" s="320"/>
      <c r="D471" s="320"/>
      <c r="E471" s="320"/>
      <c r="F471" s="320"/>
      <c r="G471" s="320"/>
      <c r="H471" s="320"/>
      <c r="I471" s="320"/>
      <c r="J471" s="320"/>
      <c r="K471" s="320"/>
      <c r="L471" s="357"/>
      <c r="M471" s="397" t="s">
        <v>617</v>
      </c>
      <c r="N471" s="327"/>
      <c r="O471" s="327"/>
      <c r="P471" s="327"/>
      <c r="Q471" s="327"/>
      <c r="R471" s="327"/>
      <c r="S471" s="328"/>
      <c r="T471" s="38" t="s">
        <v>618</v>
      </c>
      <c r="U471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456*(U454:U456/H454:H456)),"0")+IFERROR(SUMPRODUCT(1/J460:J461*(U460:U461/H460:H461)),"0")+IFERROR(SUMPRODUCT(1/J466:J466*(U466:U466/H466:H466)),"0"),0)</f>
        <v>3</v>
      </c>
      <c r="V471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456*(V454:V456/H454:H456)),"0")+IFERROR(SUMPRODUCT(1/J460:J461*(V460:V461/H460:H461)),"0")+IFERROR(SUMPRODUCT(1/J466:J466*(V466:V466/H466:H466)),"0"),0)</f>
        <v>3</v>
      </c>
      <c r="W471" s="38"/>
      <c r="X471" s="314"/>
      <c r="Y471" s="314"/>
    </row>
    <row r="472" spans="1:52" x14ac:dyDescent="0.2">
      <c r="A472" s="320"/>
      <c r="B472" s="320"/>
      <c r="C472" s="320"/>
      <c r="D472" s="320"/>
      <c r="E472" s="320"/>
      <c r="F472" s="320"/>
      <c r="G472" s="320"/>
      <c r="H472" s="320"/>
      <c r="I472" s="320"/>
      <c r="J472" s="320"/>
      <c r="K472" s="320"/>
      <c r="L472" s="357"/>
      <c r="M472" s="397" t="s">
        <v>619</v>
      </c>
      <c r="N472" s="327"/>
      <c r="O472" s="327"/>
      <c r="P472" s="327"/>
      <c r="Q472" s="327"/>
      <c r="R472" s="327"/>
      <c r="S472" s="328"/>
      <c r="T472" s="38" t="s">
        <v>63</v>
      </c>
      <c r="U472" s="313">
        <f>GrossWeightTotal+PalletQtyTotal*25</f>
        <v>1758.2273504273503</v>
      </c>
      <c r="V472" s="313">
        <f>GrossWeightTotalR+PalletQtyTotalR*25</f>
        <v>1766.2319999999997</v>
      </c>
      <c r="W472" s="38"/>
      <c r="X472" s="314"/>
      <c r="Y472" s="314"/>
    </row>
    <row r="473" spans="1:52" x14ac:dyDescent="0.2">
      <c r="A473" s="320"/>
      <c r="B473" s="320"/>
      <c r="C473" s="320"/>
      <c r="D473" s="320"/>
      <c r="E473" s="320"/>
      <c r="F473" s="320"/>
      <c r="G473" s="320"/>
      <c r="H473" s="320"/>
      <c r="I473" s="320"/>
      <c r="J473" s="320"/>
      <c r="K473" s="320"/>
      <c r="L473" s="357"/>
      <c r="M473" s="397" t="s">
        <v>620</v>
      </c>
      <c r="N473" s="327"/>
      <c r="O473" s="327"/>
      <c r="P473" s="327"/>
      <c r="Q473" s="327"/>
      <c r="R473" s="327"/>
      <c r="S473" s="328"/>
      <c r="T473" s="38" t="s">
        <v>618</v>
      </c>
      <c r="U473" s="313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457+U462+U467,"0")</f>
        <v>151.21082621082618</v>
      </c>
      <c r="V473" s="313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457+V462+V467,"0")</f>
        <v>152</v>
      </c>
      <c r="W473" s="38"/>
      <c r="X473" s="314"/>
      <c r="Y473" s="314"/>
    </row>
    <row r="474" spans="1:52" ht="14.25" customHeight="1" x14ac:dyDescent="0.2">
      <c r="A474" s="320"/>
      <c r="B474" s="320"/>
      <c r="C474" s="320"/>
      <c r="D474" s="320"/>
      <c r="E474" s="320"/>
      <c r="F474" s="320"/>
      <c r="G474" s="320"/>
      <c r="H474" s="320"/>
      <c r="I474" s="320"/>
      <c r="J474" s="320"/>
      <c r="K474" s="320"/>
      <c r="L474" s="357"/>
      <c r="M474" s="397" t="s">
        <v>621</v>
      </c>
      <c r="N474" s="327"/>
      <c r="O474" s="327"/>
      <c r="P474" s="327"/>
      <c r="Q474" s="327"/>
      <c r="R474" s="327"/>
      <c r="S474" s="328"/>
      <c r="T474" s="40" t="s">
        <v>622</v>
      </c>
      <c r="U474" s="38"/>
      <c r="V474" s="38"/>
      <c r="W474" s="38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457+W462+W467,"0")</f>
        <v>3.3059999999999996</v>
      </c>
      <c r="X474" s="314"/>
      <c r="Y474" s="314"/>
    </row>
    <row r="475" spans="1:52" ht="13.5" customHeight="1" thickBot="1" x14ac:dyDescent="0.25"/>
    <row r="476" spans="1:52" ht="27" customHeight="1" thickTop="1" thickBot="1" x14ac:dyDescent="0.25">
      <c r="A476" s="41" t="s">
        <v>623</v>
      </c>
      <c r="B476" s="305" t="s">
        <v>58</v>
      </c>
      <c r="C476" s="317" t="s">
        <v>91</v>
      </c>
      <c r="D476" s="509"/>
      <c r="E476" s="509"/>
      <c r="F476" s="470"/>
      <c r="G476" s="317" t="s">
        <v>233</v>
      </c>
      <c r="H476" s="509"/>
      <c r="I476" s="509"/>
      <c r="J476" s="509"/>
      <c r="K476" s="509"/>
      <c r="L476" s="470"/>
      <c r="M476" s="317" t="s">
        <v>423</v>
      </c>
      <c r="N476" s="470"/>
      <c r="O476" s="317" t="s">
        <v>470</v>
      </c>
      <c r="P476" s="470"/>
      <c r="Q476" s="305" t="s">
        <v>547</v>
      </c>
      <c r="R476" s="317" t="s">
        <v>589</v>
      </c>
      <c r="S476" s="470"/>
      <c r="T476" s="1"/>
      <c r="Y476" s="53"/>
      <c r="AB476" s="1"/>
    </row>
    <row r="477" spans="1:52" ht="14.25" customHeight="1" thickTop="1" x14ac:dyDescent="0.2">
      <c r="A477" s="315" t="s">
        <v>624</v>
      </c>
      <c r="B477" s="317" t="s">
        <v>58</v>
      </c>
      <c r="C477" s="317" t="s">
        <v>92</v>
      </c>
      <c r="D477" s="317" t="s">
        <v>99</v>
      </c>
      <c r="E477" s="317" t="s">
        <v>91</v>
      </c>
      <c r="F477" s="317" t="s">
        <v>224</v>
      </c>
      <c r="G477" s="317" t="s">
        <v>234</v>
      </c>
      <c r="H477" s="317" t="s">
        <v>241</v>
      </c>
      <c r="I477" s="317" t="s">
        <v>258</v>
      </c>
      <c r="J477" s="317" t="s">
        <v>318</v>
      </c>
      <c r="K477" s="317" t="s">
        <v>391</v>
      </c>
      <c r="L477" s="317" t="s">
        <v>409</v>
      </c>
      <c r="M477" s="317" t="s">
        <v>424</v>
      </c>
      <c r="N477" s="317" t="s">
        <v>447</v>
      </c>
      <c r="O477" s="317" t="s">
        <v>471</v>
      </c>
      <c r="P477" s="317" t="s">
        <v>523</v>
      </c>
      <c r="Q477" s="317" t="s">
        <v>547</v>
      </c>
      <c r="R477" s="317" t="s">
        <v>590</v>
      </c>
      <c r="S477" s="317" t="s">
        <v>612</v>
      </c>
      <c r="T477" s="1"/>
      <c r="Y477" s="53"/>
      <c r="AB477" s="1"/>
    </row>
    <row r="478" spans="1:52" ht="13.5" customHeight="1" thickBot="1" x14ac:dyDescent="0.25">
      <c r="A478" s="316"/>
      <c r="B478" s="318"/>
      <c r="C478" s="318"/>
      <c r="D478" s="318"/>
      <c r="E478" s="318"/>
      <c r="F478" s="318"/>
      <c r="G478" s="318"/>
      <c r="H478" s="318"/>
      <c r="I478" s="318"/>
      <c r="J478" s="318"/>
      <c r="K478" s="318"/>
      <c r="L478" s="318"/>
      <c r="M478" s="318"/>
      <c r="N478" s="318"/>
      <c r="O478" s="318"/>
      <c r="P478" s="318"/>
      <c r="Q478" s="318"/>
      <c r="R478" s="318"/>
      <c r="S478" s="318"/>
      <c r="T478" s="1"/>
      <c r="Y478" s="53"/>
      <c r="AB478" s="1"/>
    </row>
    <row r="479" spans="1:52" ht="18" customHeight="1" thickTop="1" thickBot="1" x14ac:dyDescent="0.25">
      <c r="A479" s="41" t="s">
        <v>625</v>
      </c>
      <c r="B479" s="47">
        <f>IFERROR(V22*1,"0")+IFERROR(V26*1,"0")+IFERROR(V27*1,"0")+IFERROR(V28*1,"0")+IFERROR(V29*1,"0")+IFERROR(V30*1,"0")+IFERROR(V31*1,"0")+IFERROR(V35*1,"0")+IFERROR(V39*1,"0")+IFERROR(V43*1,"0")</f>
        <v>0</v>
      </c>
      <c r="C479" s="47">
        <f>IFERROR(V49*1,"0")+IFERROR(V50*1,"0")</f>
        <v>0</v>
      </c>
      <c r="D479" s="47">
        <f>IFERROR(V55*1,"0")+IFERROR(V56*1,"0")+IFERROR(V57*1,"0")+IFERROR(V58*1,"0")</f>
        <v>1555.2</v>
      </c>
      <c r="E47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>0</v>
      </c>
      <c r="F479" s="47">
        <f>IFERROR(V127*1,"0")+IFERROR(V128*1,"0")+IFERROR(V129*1,"0")+IFERROR(V130*1,"0")</f>
        <v>0</v>
      </c>
      <c r="G479" s="47">
        <f>IFERROR(V136*1,"0")+IFERROR(V137*1,"0")+IFERROR(V138*1,"0")</f>
        <v>0</v>
      </c>
      <c r="H479" s="47">
        <f>IFERROR(V143*1,"0")+IFERROR(V144*1,"0")+IFERROR(V145*1,"0")+IFERROR(V146*1,"0")+IFERROR(V147*1,"0")+IFERROR(V148*1,"0")+IFERROR(V149*1,"0")+IFERROR(V150*1,"0")</f>
        <v>0</v>
      </c>
      <c r="I479" s="47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>0</v>
      </c>
      <c r="J479" s="47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>0</v>
      </c>
      <c r="K479" s="47">
        <f>IFERROR(V256*1,"0")+IFERROR(V257*1,"0")+IFERROR(V258*1,"0")+IFERROR(V259*1,"0")+IFERROR(V260*1,"0")+IFERROR(V261*1,"0")+IFERROR(V262*1,"0")+IFERROR(V266*1,"0")+IFERROR(V267*1,"0")</f>
        <v>0</v>
      </c>
      <c r="L479" s="47">
        <f>IFERROR(V272*1,"0")+IFERROR(V276*1,"0")+IFERROR(V277*1,"0")+IFERROR(V278*1,"0")+IFERROR(V282*1,"0")+IFERROR(V286*1,"0")</f>
        <v>0</v>
      </c>
      <c r="M479" s="47">
        <f>IFERROR(V292*1,"0")+IFERROR(V293*1,"0")+IFERROR(V294*1,"0")+IFERROR(V295*1,"0")+IFERROR(V296*1,"0")+IFERROR(V297*1,"0")+IFERROR(V298*1,"0")+IFERROR(V299*1,"0")+IFERROR(V303*1,"0")+IFERROR(V304*1,"0")+IFERROR(V308*1,"0")+IFERROR(V312*1,"0")</f>
        <v>0</v>
      </c>
      <c r="N479" s="47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9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0</v>
      </c>
      <c r="P479" s="47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79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0</v>
      </c>
      <c r="R479" s="47">
        <f>IFERROR(V443*1,"0")+IFERROR(V444*1,"0")+IFERROR(V448*1,"0")+IFERROR(V449*1,"0")+IFERROR(V450*1,"0")+IFERROR(V454*1,"0")+IFERROR(V455*1,"0")+IFERROR(V456*1,"0")+IFERROR(V460*1,"0")+IFERROR(V461*1,"0")</f>
        <v>0</v>
      </c>
      <c r="S479" s="47">
        <f>IFERROR(V466*1,"0")</f>
        <v>62.4</v>
      </c>
      <c r="T479" s="1"/>
      <c r="Y479" s="53"/>
      <c r="AB479" s="1"/>
    </row>
  </sheetData>
  <sheetProtection algorithmName="SHA-512" hashValue="KT+gh6hfAry19ZQJMY9ZmaioZTs1MXS0YxNmQFhtzi/AEE8FMX4Th0Wc5dk/SmUZhXjENFqrA7hAvKCdURPexw==" saltValue="5Qr4jX7BxktWRudLe3eatA==" spinCount="100000" sheet="1" objects="1" scenarios="1" sort="0" autoFilter="0" pivotTables="0"/>
  <autoFilter ref="B18:W474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50">
    <mergeCell ref="A438:L439"/>
    <mergeCell ref="M79:S79"/>
    <mergeCell ref="A447:W447"/>
    <mergeCell ref="M371:S371"/>
    <mergeCell ref="D184:E184"/>
    <mergeCell ref="M60:S60"/>
    <mergeCell ref="M400:Q400"/>
    <mergeCell ref="A42:W42"/>
    <mergeCell ref="D121:E121"/>
    <mergeCell ref="M268:S268"/>
    <mergeCell ref="M179:Q179"/>
    <mergeCell ref="A126:W126"/>
    <mergeCell ref="A433:L434"/>
    <mergeCell ref="M397:S397"/>
    <mergeCell ref="M360:S360"/>
    <mergeCell ref="A53:W53"/>
    <mergeCell ref="D173:E173"/>
    <mergeCell ref="A117:W117"/>
    <mergeCell ref="M139:S139"/>
    <mergeCell ref="M310:S310"/>
    <mergeCell ref="D250:E250"/>
    <mergeCell ref="D50:E50"/>
    <mergeCell ref="D110:E110"/>
    <mergeCell ref="D286:E286"/>
    <mergeCell ref="Y17:Y18"/>
    <mergeCell ref="A40:L41"/>
    <mergeCell ref="D57:E57"/>
    <mergeCell ref="A8:C8"/>
    <mergeCell ref="D331:E331"/>
    <mergeCell ref="D355:E355"/>
    <mergeCell ref="D293:E293"/>
    <mergeCell ref="D97:E97"/>
    <mergeCell ref="D395:E395"/>
    <mergeCell ref="M277:Q277"/>
    <mergeCell ref="A164:W164"/>
    <mergeCell ref="A335:W335"/>
    <mergeCell ref="M65:Q65"/>
    <mergeCell ref="A10:C10"/>
    <mergeCell ref="A367:L368"/>
    <mergeCell ref="D17:E18"/>
    <mergeCell ref="V17:V18"/>
    <mergeCell ref="X17:X18"/>
    <mergeCell ref="A19:W19"/>
    <mergeCell ref="M224:Q224"/>
    <mergeCell ref="M343:Q343"/>
    <mergeCell ref="A265:W265"/>
    <mergeCell ref="M80:S80"/>
    <mergeCell ref="M87:Q87"/>
    <mergeCell ref="M151:S151"/>
    <mergeCell ref="D262:E262"/>
    <mergeCell ref="M424:S424"/>
    <mergeCell ref="M193:Q193"/>
    <mergeCell ref="D237:E237"/>
    <mergeCell ref="M295:Q295"/>
    <mergeCell ref="A421:W421"/>
    <mergeCell ref="M190:S190"/>
    <mergeCell ref="M257:Q257"/>
    <mergeCell ref="D239:E239"/>
    <mergeCell ref="D95:E95"/>
    <mergeCell ref="D266:E266"/>
    <mergeCell ref="M82:Q82"/>
    <mergeCell ref="M359:Q359"/>
    <mergeCell ref="O1:Q1"/>
    <mergeCell ref="M263:S263"/>
    <mergeCell ref="M434:S434"/>
    <mergeCell ref="G476:L476"/>
    <mergeCell ref="M186:Q186"/>
    <mergeCell ref="A190:L191"/>
    <mergeCell ref="M107:Q107"/>
    <mergeCell ref="M23:S23"/>
    <mergeCell ref="D249:E249"/>
    <mergeCell ref="D105:E105"/>
    <mergeCell ref="D276:E276"/>
    <mergeCell ref="M131:S131"/>
    <mergeCell ref="A408:W408"/>
    <mergeCell ref="D49:E49"/>
    <mergeCell ref="Q5:R5"/>
    <mergeCell ref="F17:F18"/>
    <mergeCell ref="D120:E120"/>
    <mergeCell ref="M138:Q138"/>
    <mergeCell ref="M374:Q374"/>
    <mergeCell ref="D107:E107"/>
    <mergeCell ref="D278:E278"/>
    <mergeCell ref="A79:L80"/>
    <mergeCell ref="N8:O8"/>
    <mergeCell ref="D244:E244"/>
    <mergeCell ref="D394:E394"/>
    <mergeCell ref="D450:E450"/>
    <mergeCell ref="A290:W290"/>
    <mergeCell ref="A195:L196"/>
    <mergeCell ref="M185:Q185"/>
    <mergeCell ref="D29:E29"/>
    <mergeCell ref="N477:N478"/>
    <mergeCell ref="P477:P478"/>
    <mergeCell ref="M122:Q122"/>
    <mergeCell ref="M249:Q249"/>
    <mergeCell ref="M288:S288"/>
    <mergeCell ref="M43:Q43"/>
    <mergeCell ref="M347:Q347"/>
    <mergeCell ref="D477:D478"/>
    <mergeCell ref="D342:E342"/>
    <mergeCell ref="D336:E336"/>
    <mergeCell ref="M77:Q77"/>
    <mergeCell ref="M204:Q204"/>
    <mergeCell ref="M375:Q375"/>
    <mergeCell ref="M356:Q356"/>
    <mergeCell ref="A47:W47"/>
    <mergeCell ref="M427:Q427"/>
    <mergeCell ref="A419:L420"/>
    <mergeCell ref="A139:L140"/>
    <mergeCell ref="M417:Q417"/>
    <mergeCell ref="A339:W339"/>
    <mergeCell ref="M69:Q69"/>
    <mergeCell ref="D76:E76"/>
    <mergeCell ref="F5:G5"/>
    <mergeCell ref="M333:S333"/>
    <mergeCell ref="A467:L468"/>
    <mergeCell ref="M476:N476"/>
    <mergeCell ref="O476:P476"/>
    <mergeCell ref="M252:S252"/>
    <mergeCell ref="M354:Q354"/>
    <mergeCell ref="D455:E455"/>
    <mergeCell ref="M368:S368"/>
    <mergeCell ref="D430:E430"/>
    <mergeCell ref="M52:S52"/>
    <mergeCell ref="A255:W255"/>
    <mergeCell ref="D175:E175"/>
    <mergeCell ref="D221:E221"/>
    <mergeCell ref="M334:S334"/>
    <mergeCell ref="M208:Q208"/>
    <mergeCell ref="D392:E392"/>
    <mergeCell ref="A21:W21"/>
    <mergeCell ref="D165:E165"/>
    <mergeCell ref="N13:O13"/>
    <mergeCell ref="D10:E10"/>
    <mergeCell ref="M130:Q130"/>
    <mergeCell ref="F10:G10"/>
    <mergeCell ref="M68:Q68"/>
    <mergeCell ref="M261:Q261"/>
    <mergeCell ref="D243:E243"/>
    <mergeCell ref="M55:Q55"/>
    <mergeCell ref="D99:E99"/>
    <mergeCell ref="M188:Q188"/>
    <mergeCell ref="A44:L45"/>
    <mergeCell ref="M67:Q67"/>
    <mergeCell ref="M119:Q119"/>
    <mergeCell ref="D101:E101"/>
    <mergeCell ref="D223:E223"/>
    <mergeCell ref="M210:Q210"/>
    <mergeCell ref="A12:K12"/>
    <mergeCell ref="N10:O10"/>
    <mergeCell ref="A14:K14"/>
    <mergeCell ref="M72:Q72"/>
    <mergeCell ref="A134:W134"/>
    <mergeCell ref="S11:T11"/>
    <mergeCell ref="N12:O12"/>
    <mergeCell ref="D257:E257"/>
    <mergeCell ref="D213:E213"/>
    <mergeCell ref="M144:Q144"/>
    <mergeCell ref="D449:E449"/>
    <mergeCell ref="A123:L124"/>
    <mergeCell ref="A316:W316"/>
    <mergeCell ref="D150:E150"/>
    <mergeCell ref="M233:Q233"/>
    <mergeCell ref="A46:W46"/>
    <mergeCell ref="D386:E386"/>
    <mergeCell ref="M183:Q183"/>
    <mergeCell ref="M247:S247"/>
    <mergeCell ref="A162:L163"/>
    <mergeCell ref="M297:Q297"/>
    <mergeCell ref="M191:S191"/>
    <mergeCell ref="M433:S433"/>
    <mergeCell ref="M51:S51"/>
    <mergeCell ref="A242:W242"/>
    <mergeCell ref="A307:W307"/>
    <mergeCell ref="D177:E177"/>
    <mergeCell ref="A171:W171"/>
    <mergeCell ref="M66:Q66"/>
    <mergeCell ref="A407:W407"/>
    <mergeCell ref="M477:M478"/>
    <mergeCell ref="O477:O478"/>
    <mergeCell ref="D84:E84"/>
    <mergeCell ref="D22:E22"/>
    <mergeCell ref="D155:E155"/>
    <mergeCell ref="D149:E149"/>
    <mergeCell ref="D320:E320"/>
    <mergeCell ref="A216:W216"/>
    <mergeCell ref="D385:E385"/>
    <mergeCell ref="M115:S115"/>
    <mergeCell ref="M182:Q182"/>
    <mergeCell ref="M102:S102"/>
    <mergeCell ref="D86:E86"/>
    <mergeCell ref="A453:W453"/>
    <mergeCell ref="M259:Q259"/>
    <mergeCell ref="D437:E437"/>
    <mergeCell ref="M324:Q324"/>
    <mergeCell ref="D35:E35"/>
    <mergeCell ref="M351:Q351"/>
    <mergeCell ref="D228:E228"/>
    <mergeCell ref="M422:Q422"/>
    <mergeCell ref="A309:L310"/>
    <mergeCell ref="D404:E404"/>
    <mergeCell ref="M353:Q353"/>
    <mergeCell ref="A9:C9"/>
    <mergeCell ref="D202:E202"/>
    <mergeCell ref="M251:Q251"/>
    <mergeCell ref="D58:E58"/>
    <mergeCell ref="M189:Q189"/>
    <mergeCell ref="A326:L327"/>
    <mergeCell ref="M431:Q431"/>
    <mergeCell ref="M238:Q238"/>
    <mergeCell ref="D294:E294"/>
    <mergeCell ref="M414:Q414"/>
    <mergeCell ref="M352:Q352"/>
    <mergeCell ref="A311:W311"/>
    <mergeCell ref="D231:E231"/>
    <mergeCell ref="D358:E358"/>
    <mergeCell ref="A32:L33"/>
    <mergeCell ref="M416:Q416"/>
    <mergeCell ref="A401:L402"/>
    <mergeCell ref="A125:W125"/>
    <mergeCell ref="M36:S36"/>
    <mergeCell ref="A240:L241"/>
    <mergeCell ref="M33:S33"/>
    <mergeCell ref="D318:E318"/>
    <mergeCell ref="N11:O11"/>
    <mergeCell ref="M205:Q205"/>
    <mergeCell ref="G17:G18"/>
    <mergeCell ref="M161:Q161"/>
    <mergeCell ref="A289:W289"/>
    <mergeCell ref="A23:L24"/>
    <mergeCell ref="M232:Q232"/>
    <mergeCell ref="M332:Q332"/>
    <mergeCell ref="M111:Q111"/>
    <mergeCell ref="A115:L116"/>
    <mergeCell ref="M304:Q304"/>
    <mergeCell ref="M98:Q98"/>
    <mergeCell ref="M321:S321"/>
    <mergeCell ref="A291:W291"/>
    <mergeCell ref="D136:E136"/>
    <mergeCell ref="M314:S314"/>
    <mergeCell ref="D200:E200"/>
    <mergeCell ref="M187:Q187"/>
    <mergeCell ref="M258:Q258"/>
    <mergeCell ref="D292:E292"/>
    <mergeCell ref="A236:W236"/>
    <mergeCell ref="M269:S269"/>
    <mergeCell ref="M319:Q319"/>
    <mergeCell ref="M272:Q272"/>
    <mergeCell ref="R17:S17"/>
    <mergeCell ref="M28:Q28"/>
    <mergeCell ref="D317:E317"/>
    <mergeCell ref="M85:Q85"/>
    <mergeCell ref="A384:W384"/>
    <mergeCell ref="D304:E304"/>
    <mergeCell ref="D83:E83"/>
    <mergeCell ref="N9:O9"/>
    <mergeCell ref="D143:E143"/>
    <mergeCell ref="M166:Q166"/>
    <mergeCell ref="D319:E319"/>
    <mergeCell ref="A313:L314"/>
    <mergeCell ref="A373:W373"/>
    <mergeCell ref="M303:Q303"/>
    <mergeCell ref="M330:Q330"/>
    <mergeCell ref="D85:E85"/>
    <mergeCell ref="D207:E207"/>
    <mergeCell ref="M230:Q230"/>
    <mergeCell ref="A81:W81"/>
    <mergeCell ref="D256:E256"/>
    <mergeCell ref="A323:W323"/>
    <mergeCell ref="D299:E299"/>
    <mergeCell ref="D370:E370"/>
    <mergeCell ref="M118:Q118"/>
    <mergeCell ref="M96:Q96"/>
    <mergeCell ref="M462:S462"/>
    <mergeCell ref="E477:E478"/>
    <mergeCell ref="M170:S170"/>
    <mergeCell ref="G477:G478"/>
    <mergeCell ref="M241:S241"/>
    <mergeCell ref="M157:S157"/>
    <mergeCell ref="A409:W409"/>
    <mergeCell ref="D212:E212"/>
    <mergeCell ref="D146:E146"/>
    <mergeCell ref="M457:S457"/>
    <mergeCell ref="M395:Q395"/>
    <mergeCell ref="A405:L406"/>
    <mergeCell ref="M466:Q466"/>
    <mergeCell ref="D222:E222"/>
    <mergeCell ref="M167:Q167"/>
    <mergeCell ref="A371:L372"/>
    <mergeCell ref="M461:Q461"/>
    <mergeCell ref="D461:E461"/>
    <mergeCell ref="M387:S387"/>
    <mergeCell ref="D436:E436"/>
    <mergeCell ref="M423:Q423"/>
    <mergeCell ref="M350:Q350"/>
    <mergeCell ref="M456:Q456"/>
    <mergeCell ref="M463:S463"/>
    <mergeCell ref="M467:S467"/>
    <mergeCell ref="M26:Q26"/>
    <mergeCell ref="M97:Q97"/>
    <mergeCell ref="D8:K8"/>
    <mergeCell ref="M246:S246"/>
    <mergeCell ref="AC17:AC18"/>
    <mergeCell ref="M40:S40"/>
    <mergeCell ref="A445:L446"/>
    <mergeCell ref="D418:E418"/>
    <mergeCell ref="D393:E393"/>
    <mergeCell ref="M273:S273"/>
    <mergeCell ref="M184:Q184"/>
    <mergeCell ref="A234:L235"/>
    <mergeCell ref="A220:W220"/>
    <mergeCell ref="D128:E128"/>
    <mergeCell ref="D199:E199"/>
    <mergeCell ref="D364:E364"/>
    <mergeCell ref="M113:Q113"/>
    <mergeCell ref="D186:E186"/>
    <mergeCell ref="M173:Q173"/>
    <mergeCell ref="D217:E217"/>
    <mergeCell ref="D413:E413"/>
    <mergeCell ref="D65:E65"/>
    <mergeCell ref="M148:Q148"/>
    <mergeCell ref="M31:Q31"/>
    <mergeCell ref="D75:E75"/>
    <mergeCell ref="D206:E206"/>
    <mergeCell ref="A287:L288"/>
    <mergeCell ref="D7:K7"/>
    <mergeCell ref="D298:E298"/>
    <mergeCell ref="D181:E181"/>
    <mergeCell ref="M168:Q168"/>
    <mergeCell ref="A305:L306"/>
    <mergeCell ref="M239:Q239"/>
    <mergeCell ref="M95:Q95"/>
    <mergeCell ref="M160:Q160"/>
    <mergeCell ref="A218:L219"/>
    <mergeCell ref="M282:Q282"/>
    <mergeCell ref="A13:K13"/>
    <mergeCell ref="D39:E39"/>
    <mergeCell ref="M250:Q250"/>
    <mergeCell ref="A197:W197"/>
    <mergeCell ref="A102:L103"/>
    <mergeCell ref="M162:S162"/>
    <mergeCell ref="A300:L301"/>
    <mergeCell ref="M212:Q212"/>
    <mergeCell ref="D194:E194"/>
    <mergeCell ref="M108:Q108"/>
    <mergeCell ref="S5:T5"/>
    <mergeCell ref="M147:Q147"/>
    <mergeCell ref="A151:L152"/>
    <mergeCell ref="M380:Q380"/>
    <mergeCell ref="F477:F478"/>
    <mergeCell ref="H477:H478"/>
    <mergeCell ref="D349:E349"/>
    <mergeCell ref="M165:Q165"/>
    <mergeCell ref="M283:S283"/>
    <mergeCell ref="M211:Q211"/>
    <mergeCell ref="D138:E138"/>
    <mergeCell ref="M225:S225"/>
    <mergeCell ref="A34:W34"/>
    <mergeCell ref="D203:E203"/>
    <mergeCell ref="D374:E374"/>
    <mergeCell ref="A270:W270"/>
    <mergeCell ref="A441:W441"/>
    <mergeCell ref="M327:S327"/>
    <mergeCell ref="D267:E267"/>
    <mergeCell ref="A383:W383"/>
    <mergeCell ref="D359:E359"/>
    <mergeCell ref="H17:H18"/>
    <mergeCell ref="D204:E204"/>
    <mergeCell ref="M94:Q94"/>
    <mergeCell ref="C476:F476"/>
    <mergeCell ref="S10:T10"/>
    <mergeCell ref="M105:Q105"/>
    <mergeCell ref="D112:E112"/>
    <mergeCell ref="A192:W192"/>
    <mergeCell ref="D348:E348"/>
    <mergeCell ref="D56:E56"/>
    <mergeCell ref="M120:Q120"/>
    <mergeCell ref="D127:E127"/>
    <mergeCell ref="M145:Q145"/>
    <mergeCell ref="D193:E193"/>
    <mergeCell ref="M443:Q443"/>
    <mergeCell ref="D176:E176"/>
    <mergeCell ref="D347:E347"/>
    <mergeCell ref="D114:E114"/>
    <mergeCell ref="M101:Q101"/>
    <mergeCell ref="D412:E412"/>
    <mergeCell ref="D64:E64"/>
    <mergeCell ref="M76:Q76"/>
    <mergeCell ref="M209:Q209"/>
    <mergeCell ref="A271:W271"/>
    <mergeCell ref="D296:E296"/>
    <mergeCell ref="D427:E427"/>
    <mergeCell ref="M237:Q237"/>
    <mergeCell ref="A362:W362"/>
    <mergeCell ref="M432:Q432"/>
    <mergeCell ref="M92:Q92"/>
    <mergeCell ref="M394:Q394"/>
    <mergeCell ref="M450:Q450"/>
    <mergeCell ref="M229:Q229"/>
    <mergeCell ref="A279:L280"/>
    <mergeCell ref="M439:S439"/>
    <mergeCell ref="M377:S377"/>
    <mergeCell ref="A153:W153"/>
    <mergeCell ref="A346:W346"/>
    <mergeCell ref="A268:L269"/>
    <mergeCell ref="A426:W426"/>
    <mergeCell ref="M393:Q393"/>
    <mergeCell ref="A397:L398"/>
    <mergeCell ref="M331:Q331"/>
    <mergeCell ref="A381:L382"/>
    <mergeCell ref="D428:E428"/>
    <mergeCell ref="D415:E415"/>
    <mergeCell ref="A387:L388"/>
    <mergeCell ref="M448:Q448"/>
    <mergeCell ref="M226:S226"/>
    <mergeCell ref="M376:Q376"/>
    <mergeCell ref="M430:Q430"/>
    <mergeCell ref="D277:E277"/>
    <mergeCell ref="M366:Q366"/>
    <mergeCell ref="M74:Q74"/>
    <mergeCell ref="D43:E43"/>
    <mergeCell ref="M88:S88"/>
    <mergeCell ref="M219:S219"/>
    <mergeCell ref="A360:L361"/>
    <mergeCell ref="D137:E137"/>
    <mergeCell ref="D422:E422"/>
    <mergeCell ref="D74:E74"/>
    <mergeCell ref="D130:E130"/>
    <mergeCell ref="M388:S388"/>
    <mergeCell ref="D68:E68"/>
    <mergeCell ref="D201:E201"/>
    <mergeCell ref="A141:W141"/>
    <mergeCell ref="A135:W135"/>
    <mergeCell ref="D188:E188"/>
    <mergeCell ref="A62:W62"/>
    <mergeCell ref="M63:Q63"/>
    <mergeCell ref="M150:Q150"/>
    <mergeCell ref="M50:Q50"/>
    <mergeCell ref="M221:Q221"/>
    <mergeCell ref="M392:Q392"/>
    <mergeCell ref="M386:Q386"/>
    <mergeCell ref="M2:T3"/>
    <mergeCell ref="D251:E251"/>
    <mergeCell ref="A20:W20"/>
    <mergeCell ref="M438:S438"/>
    <mergeCell ref="M158:S158"/>
    <mergeCell ref="M425:S425"/>
    <mergeCell ref="D343:E343"/>
    <mergeCell ref="M15:Q16"/>
    <mergeCell ref="A131:L132"/>
    <mergeCell ref="D182:E182"/>
    <mergeCell ref="D109:E109"/>
    <mergeCell ref="M363:Q363"/>
    <mergeCell ref="M306:S306"/>
    <mergeCell ref="D119:E119"/>
    <mergeCell ref="U17:U18"/>
    <mergeCell ref="M329:Q329"/>
    <mergeCell ref="M129:Q129"/>
    <mergeCell ref="M420:S420"/>
    <mergeCell ref="D111:E111"/>
    <mergeCell ref="D233:E233"/>
    <mergeCell ref="D282:E282"/>
    <mergeCell ref="D183:E183"/>
    <mergeCell ref="M73:Q73"/>
    <mergeCell ref="M266:Q266"/>
    <mergeCell ref="D460:E460"/>
    <mergeCell ref="D454:E454"/>
    <mergeCell ref="M385:Q385"/>
    <mergeCell ref="A198:W198"/>
    <mergeCell ref="A465:W465"/>
    <mergeCell ref="D106:E106"/>
    <mergeCell ref="D416:E416"/>
    <mergeCell ref="Q477:Q478"/>
    <mergeCell ref="S477:S478"/>
    <mergeCell ref="M206:Q206"/>
    <mergeCell ref="M213:Q213"/>
    <mergeCell ref="D391:E391"/>
    <mergeCell ref="M449:Q449"/>
    <mergeCell ref="A263:L264"/>
    <mergeCell ref="A254:W254"/>
    <mergeCell ref="M411:Q411"/>
    <mergeCell ref="M140:S140"/>
    <mergeCell ref="M196:S196"/>
    <mergeCell ref="A273:L274"/>
    <mergeCell ref="M367:S367"/>
    <mergeCell ref="M437:Q437"/>
    <mergeCell ref="D444:E444"/>
    <mergeCell ref="A315:W315"/>
    <mergeCell ref="M358:Q358"/>
    <mergeCell ref="D330:E330"/>
    <mergeCell ref="M381:S381"/>
    <mergeCell ref="A344:L345"/>
    <mergeCell ref="R476:S476"/>
    <mergeCell ref="M260:Q260"/>
    <mergeCell ref="D96:E96"/>
    <mergeCell ref="M276:Q276"/>
    <mergeCell ref="M274:S274"/>
    <mergeCell ref="A337:L338"/>
    <mergeCell ref="M445:S445"/>
    <mergeCell ref="M470:S470"/>
    <mergeCell ref="A399:W399"/>
    <mergeCell ref="D350:E350"/>
    <mergeCell ref="D325:E325"/>
    <mergeCell ref="M338:S338"/>
    <mergeCell ref="M278:Q278"/>
    <mergeCell ref="D396:E396"/>
    <mergeCell ref="D456:E456"/>
    <mergeCell ref="M370:Q370"/>
    <mergeCell ref="D414:E414"/>
    <mergeCell ref="D352:E352"/>
    <mergeCell ref="M293:Q293"/>
    <mergeCell ref="M149:Q149"/>
    <mergeCell ref="D156:E156"/>
    <mergeCell ref="M365:Q365"/>
    <mergeCell ref="M436:Q436"/>
    <mergeCell ref="M121:Q121"/>
    <mergeCell ref="M357:Q357"/>
    <mergeCell ref="M37:S37"/>
    <mergeCell ref="M71:Q71"/>
    <mergeCell ref="M202:Q202"/>
    <mergeCell ref="M58:Q58"/>
    <mergeCell ref="R477:R478"/>
    <mergeCell ref="M294:Q294"/>
    <mergeCell ref="M70:Q70"/>
    <mergeCell ref="M429:Q429"/>
    <mergeCell ref="M280:S280"/>
    <mergeCell ref="M451:S451"/>
    <mergeCell ref="M137:Q137"/>
    <mergeCell ref="M372:S372"/>
    <mergeCell ref="M59:S59"/>
    <mergeCell ref="A440:W440"/>
    <mergeCell ref="A424:L425"/>
    <mergeCell ref="M455:Q455"/>
    <mergeCell ref="D295:E295"/>
    <mergeCell ref="D178:E178"/>
    <mergeCell ref="A435:W435"/>
    <mergeCell ref="D172:E172"/>
    <mergeCell ref="I477:I478"/>
    <mergeCell ref="M308:Q308"/>
    <mergeCell ref="M83:Q83"/>
    <mergeCell ref="D261:E261"/>
    <mergeCell ref="S12:T12"/>
    <mergeCell ref="M24:S24"/>
    <mergeCell ref="A328:W328"/>
    <mergeCell ref="D448:E448"/>
    <mergeCell ref="M322:S322"/>
    <mergeCell ref="A333:L334"/>
    <mergeCell ref="M245:Q245"/>
    <mergeCell ref="M39:Q39"/>
    <mergeCell ref="M110:Q110"/>
    <mergeCell ref="D390:E390"/>
    <mergeCell ref="M174:Q174"/>
    <mergeCell ref="T17:T18"/>
    <mergeCell ref="M410:Q410"/>
    <mergeCell ref="D179:E179"/>
    <mergeCell ref="D166:E166"/>
    <mergeCell ref="M132:S132"/>
    <mergeCell ref="A17:A18"/>
    <mergeCell ref="K17:K18"/>
    <mergeCell ref="C17:C18"/>
    <mergeCell ref="M199:Q199"/>
    <mergeCell ref="A469:L474"/>
    <mergeCell ref="D260:E260"/>
    <mergeCell ref="M469:S469"/>
    <mergeCell ref="A6:C6"/>
    <mergeCell ref="A389:W389"/>
    <mergeCell ref="D113:E113"/>
    <mergeCell ref="D26:E26"/>
    <mergeCell ref="D148:E148"/>
    <mergeCell ref="M146:Q146"/>
    <mergeCell ref="M235:S235"/>
    <mergeCell ref="D324:E324"/>
    <mergeCell ref="M342:Q342"/>
    <mergeCell ref="M406:S406"/>
    <mergeCell ref="M41:S41"/>
    <mergeCell ref="M181:Q181"/>
    <mergeCell ref="D230:E230"/>
    <mergeCell ref="A248:W248"/>
    <mergeCell ref="D168:E168"/>
    <mergeCell ref="A104:W104"/>
    <mergeCell ref="D466:E466"/>
    <mergeCell ref="D9:E9"/>
    <mergeCell ref="M136:Q136"/>
    <mergeCell ref="D118:E118"/>
    <mergeCell ref="F9:G9"/>
    <mergeCell ref="M472:S472"/>
    <mergeCell ref="M124:S124"/>
    <mergeCell ref="M195:S195"/>
    <mergeCell ref="M45:S45"/>
    <mergeCell ref="M116:S116"/>
    <mergeCell ref="D100:E100"/>
    <mergeCell ref="M474:S474"/>
    <mergeCell ref="A403:W403"/>
    <mergeCell ref="M253:S253"/>
    <mergeCell ref="M345:S345"/>
    <mergeCell ref="D329:E329"/>
    <mergeCell ref="M418:Q418"/>
    <mergeCell ref="D229:E229"/>
    <mergeCell ref="D400:E400"/>
    <mergeCell ref="M264:S264"/>
    <mergeCell ref="D77:E77"/>
    <mergeCell ref="M64:Q64"/>
    <mergeCell ref="D108:E108"/>
    <mergeCell ref="D375:E375"/>
    <mergeCell ref="M262:Q262"/>
    <mergeCell ref="M178:Q178"/>
    <mergeCell ref="M349:Q349"/>
    <mergeCell ref="D160:E160"/>
    <mergeCell ref="A227:W227"/>
    <mergeCell ref="AZ17:AZ18"/>
    <mergeCell ref="D1:F1"/>
    <mergeCell ref="M244:Q244"/>
    <mergeCell ref="M100:Q100"/>
    <mergeCell ref="J17:J18"/>
    <mergeCell ref="D82:E82"/>
    <mergeCell ref="L17:L18"/>
    <mergeCell ref="M231:Q231"/>
    <mergeCell ref="M336:Q336"/>
    <mergeCell ref="A321:L322"/>
    <mergeCell ref="D31:E31"/>
    <mergeCell ref="I17:I18"/>
    <mergeCell ref="M128:Q128"/>
    <mergeCell ref="N5:O5"/>
    <mergeCell ref="M44:S44"/>
    <mergeCell ref="A51:L52"/>
    <mergeCell ref="D72:E72"/>
    <mergeCell ref="M169:S169"/>
    <mergeCell ref="A302:W302"/>
    <mergeCell ref="A5:C5"/>
    <mergeCell ref="D180:E180"/>
    <mergeCell ref="D167:E167"/>
    <mergeCell ref="M57:Q57"/>
    <mergeCell ref="D161:E161"/>
    <mergeCell ref="J477:J478"/>
    <mergeCell ref="M240:S240"/>
    <mergeCell ref="L477:L478"/>
    <mergeCell ref="A54:W54"/>
    <mergeCell ref="D145:E145"/>
    <mergeCell ref="D272:E272"/>
    <mergeCell ref="M203:Q203"/>
    <mergeCell ref="A90:W90"/>
    <mergeCell ref="D210:E210"/>
    <mergeCell ref="D443:E443"/>
    <mergeCell ref="D308:E308"/>
    <mergeCell ref="M243:Q243"/>
    <mergeCell ref="D87:E87"/>
    <mergeCell ref="D209:E209"/>
    <mergeCell ref="D147:E147"/>
    <mergeCell ref="M292:Q292"/>
    <mergeCell ref="M267:Q267"/>
    <mergeCell ref="A154:W154"/>
    <mergeCell ref="D245:E245"/>
    <mergeCell ref="D380:E380"/>
    <mergeCell ref="A285:W285"/>
    <mergeCell ref="D122:E122"/>
    <mergeCell ref="A341:W341"/>
    <mergeCell ref="D224:E224"/>
    <mergeCell ref="M473:S473"/>
    <mergeCell ref="A464:W464"/>
    <mergeCell ref="Z17:AB18"/>
    <mergeCell ref="K477:K478"/>
    <mergeCell ref="D432:E432"/>
    <mergeCell ref="D92:E92"/>
    <mergeCell ref="D55:E55"/>
    <mergeCell ref="D30:E30"/>
    <mergeCell ref="M175:Q175"/>
    <mergeCell ref="D353:E353"/>
    <mergeCell ref="A159:W159"/>
    <mergeCell ref="D67:E67"/>
    <mergeCell ref="M214:S214"/>
    <mergeCell ref="D303:E303"/>
    <mergeCell ref="M318:Q318"/>
    <mergeCell ref="M256:Q256"/>
    <mergeCell ref="M312:Q312"/>
    <mergeCell ref="M112:Q112"/>
    <mergeCell ref="D94:E94"/>
    <mergeCell ref="D417:E417"/>
    <mergeCell ref="M348:Q348"/>
    <mergeCell ref="D69:E69"/>
    <mergeCell ref="M326:S326"/>
    <mergeCell ref="M56:Q56"/>
    <mergeCell ref="M471:S471"/>
    <mergeCell ref="M30:Q30"/>
    <mergeCell ref="M223:Q223"/>
    <mergeCell ref="M123:S123"/>
    <mergeCell ref="M446:S446"/>
    <mergeCell ref="D259:E259"/>
    <mergeCell ref="A457:L458"/>
    <mergeCell ref="M317:Q317"/>
    <mergeCell ref="D28:E28"/>
    <mergeCell ref="M402:S402"/>
    <mergeCell ref="A459:W459"/>
    <mergeCell ref="M127:Q127"/>
    <mergeCell ref="M176:Q176"/>
    <mergeCell ref="M301:S301"/>
    <mergeCell ref="M114:Q114"/>
    <mergeCell ref="D354:E354"/>
    <mergeCell ref="M412:Q412"/>
    <mergeCell ref="M337:S337"/>
    <mergeCell ref="A462:L463"/>
    <mergeCell ref="M309:S309"/>
    <mergeCell ref="M32:S32"/>
    <mergeCell ref="M103:S103"/>
    <mergeCell ref="D356:E356"/>
    <mergeCell ref="M401:S401"/>
    <mergeCell ref="H5:K5"/>
    <mergeCell ref="M35:Q35"/>
    <mergeCell ref="M228:Q228"/>
    <mergeCell ref="M17:Q18"/>
    <mergeCell ref="M222:Q222"/>
    <mergeCell ref="D6:K6"/>
    <mergeCell ref="M172:Q172"/>
    <mergeCell ref="M99:Q99"/>
    <mergeCell ref="A157:L158"/>
    <mergeCell ref="D5:E5"/>
    <mergeCell ref="M201:Q201"/>
    <mergeCell ref="D211:E211"/>
    <mergeCell ref="N6:O6"/>
    <mergeCell ref="M29:Q29"/>
    <mergeCell ref="M200:Q200"/>
    <mergeCell ref="M194:Q194"/>
    <mergeCell ref="D63:E63"/>
    <mergeCell ref="D27:E27"/>
    <mergeCell ref="A25:W25"/>
    <mergeCell ref="D91:E91"/>
    <mergeCell ref="A36:L37"/>
    <mergeCell ref="D93:E93"/>
    <mergeCell ref="D185:E185"/>
    <mergeCell ref="A61:W61"/>
    <mergeCell ref="D129:E129"/>
    <mergeCell ref="D365:E365"/>
    <mergeCell ref="M89:S89"/>
    <mergeCell ref="D144:E144"/>
    <mergeCell ref="M460:Q460"/>
    <mergeCell ref="D429:E429"/>
    <mergeCell ref="M177:Q177"/>
    <mergeCell ref="M299:Q299"/>
    <mergeCell ref="D208:E208"/>
    <mergeCell ref="A275:W275"/>
    <mergeCell ref="M313:S313"/>
    <mergeCell ref="D366:E366"/>
    <mergeCell ref="A340:W340"/>
    <mergeCell ref="A246:L247"/>
    <mergeCell ref="M344:S344"/>
    <mergeCell ref="M398:S398"/>
    <mergeCell ref="M364:Q364"/>
    <mergeCell ref="M413:Q413"/>
    <mergeCell ref="M378:S378"/>
    <mergeCell ref="M428:Q428"/>
    <mergeCell ref="M415:Q415"/>
    <mergeCell ref="M355:Q355"/>
    <mergeCell ref="D232:E232"/>
    <mergeCell ref="M419:S419"/>
    <mergeCell ref="S6:T9"/>
    <mergeCell ref="D189:E189"/>
    <mergeCell ref="D431:E431"/>
    <mergeCell ref="M109:Q109"/>
    <mergeCell ref="M84:Q84"/>
    <mergeCell ref="A88:L89"/>
    <mergeCell ref="M22:Q22"/>
    <mergeCell ref="D66:E66"/>
    <mergeCell ref="M320:Q320"/>
    <mergeCell ref="H10:K10"/>
    <mergeCell ref="M75:Q75"/>
    <mergeCell ref="A133:W133"/>
    <mergeCell ref="D351:E351"/>
    <mergeCell ref="A369:W369"/>
    <mergeCell ref="A169:L170"/>
    <mergeCell ref="A225:L226"/>
    <mergeCell ref="D411:E411"/>
    <mergeCell ref="M286:Q286"/>
    <mergeCell ref="M86:Q86"/>
    <mergeCell ref="A283:L284"/>
    <mergeCell ref="W17:W18"/>
    <mergeCell ref="M300:S300"/>
    <mergeCell ref="M287:S287"/>
    <mergeCell ref="M106:Q106"/>
    <mergeCell ref="H1:N1"/>
    <mergeCell ref="A379:W379"/>
    <mergeCell ref="D238:E238"/>
    <mergeCell ref="M296:Q296"/>
    <mergeCell ref="A252:L253"/>
    <mergeCell ref="D78:E78"/>
    <mergeCell ref="D205:E205"/>
    <mergeCell ref="M217:Q217"/>
    <mergeCell ref="D376:E376"/>
    <mergeCell ref="D363:E363"/>
    <mergeCell ref="D357:E357"/>
    <mergeCell ref="M27:Q27"/>
    <mergeCell ref="D71:E71"/>
    <mergeCell ref="M298:Q298"/>
    <mergeCell ref="M218:S218"/>
    <mergeCell ref="M325:Q325"/>
    <mergeCell ref="D332:E332"/>
    <mergeCell ref="M91:Q91"/>
    <mergeCell ref="D98:E98"/>
    <mergeCell ref="D73:E73"/>
    <mergeCell ref="M156:Q156"/>
    <mergeCell ref="A214:L215"/>
    <mergeCell ref="M305:S305"/>
    <mergeCell ref="A377:L378"/>
    <mergeCell ref="H9:I9"/>
    <mergeCell ref="J9:K9"/>
    <mergeCell ref="M215:S215"/>
    <mergeCell ref="M78:Q78"/>
    <mergeCell ref="D297:E297"/>
    <mergeCell ref="A442:W442"/>
    <mergeCell ref="M152:S152"/>
    <mergeCell ref="D70:E70"/>
    <mergeCell ref="M279:S279"/>
    <mergeCell ref="D312:E312"/>
    <mergeCell ref="M396:Q396"/>
    <mergeCell ref="M390:Q390"/>
    <mergeCell ref="M155:Q155"/>
    <mergeCell ref="M93:Q93"/>
    <mergeCell ref="M391:Q391"/>
    <mergeCell ref="M163:S163"/>
    <mergeCell ref="M234:S234"/>
    <mergeCell ref="M405:S405"/>
    <mergeCell ref="B17:B18"/>
    <mergeCell ref="M180:Q180"/>
    <mergeCell ref="D258:E258"/>
    <mergeCell ref="A59:L60"/>
    <mergeCell ref="Q6:R9"/>
    <mergeCell ref="M382:S382"/>
    <mergeCell ref="A477:A478"/>
    <mergeCell ref="C477:C478"/>
    <mergeCell ref="A451:L452"/>
    <mergeCell ref="M143:Q143"/>
    <mergeCell ref="D187:E187"/>
    <mergeCell ref="A15:K15"/>
    <mergeCell ref="D174:E174"/>
    <mergeCell ref="M361:S361"/>
    <mergeCell ref="D423:E423"/>
    <mergeCell ref="A48:W48"/>
    <mergeCell ref="D410:E410"/>
    <mergeCell ref="M49:Q49"/>
    <mergeCell ref="M284:S284"/>
    <mergeCell ref="A142:W142"/>
    <mergeCell ref="M207:Q207"/>
    <mergeCell ref="M452:S452"/>
    <mergeCell ref="M454:Q454"/>
    <mergeCell ref="M468:S468"/>
    <mergeCell ref="A281:W281"/>
    <mergeCell ref="M444:Q444"/>
    <mergeCell ref="M458:S458"/>
    <mergeCell ref="B477:B478"/>
    <mergeCell ref="M404:Q404"/>
    <mergeCell ref="A38:W38"/>
  </mergeCells>
  <conditionalFormatting sqref="A8:K8 A9:C10 M9:O13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showInputMessage="1" showErrorMessage="1" prompt="День недели загрузки. Считается сам." sqref="N6:N7" xr:uid="{00000000-0002-0000-0000-000000000000}"/>
    <dataValidation type="list" showInputMessage="1" showErrorMessage="1" sqref="U16:Y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showInputMessage="1" showErrorMessage="1" prompt="Введите название вашей фирмы." sqref="S6:S7" xr:uid="{00000000-0002-0000-0000-000003000000}"/>
    <dataValidation showInputMessage="1" showErrorMessage="1" prompt="Введите код клиента в системе Axapta" sqref="S10" xr:uid="{00000000-0002-0000-0000-000004000000}"/>
    <dataValidation type="list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showInputMessage="1" showErrorMessage="1" sqref="D6:K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showInputMessage="1" showErrorMessage="1" sqref="D8:K8" xr:uid="{00000000-0002-0000-0000-000008000000}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W22:Y22" xr:uid="{00000000-0002-0000-0000-00000E000000}"/>
    <dataValidation type="list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626</v>
      </c>
      <c r="H1" s="53"/>
    </row>
    <row r="3" spans="2:8" x14ac:dyDescent="0.2">
      <c r="B3" s="48" t="s">
        <v>627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628</v>
      </c>
      <c r="C6" s="48" t="s">
        <v>629</v>
      </c>
      <c r="D6" s="48" t="s">
        <v>630</v>
      </c>
      <c r="E6" s="48"/>
    </row>
    <row r="7" spans="2:8" x14ac:dyDescent="0.2">
      <c r="B7" s="48" t="s">
        <v>14</v>
      </c>
      <c r="C7" s="48" t="s">
        <v>631</v>
      </c>
      <c r="D7" s="48" t="s">
        <v>632</v>
      </c>
      <c r="E7" s="48"/>
    </row>
    <row r="8" spans="2:8" x14ac:dyDescent="0.2">
      <c r="B8" s="48" t="s">
        <v>633</v>
      </c>
      <c r="C8" s="48" t="s">
        <v>634</v>
      </c>
      <c r="D8" s="48" t="s">
        <v>635</v>
      </c>
      <c r="E8" s="48"/>
    </row>
    <row r="9" spans="2:8" x14ac:dyDescent="0.2">
      <c r="B9" s="48" t="s">
        <v>636</v>
      </c>
      <c r="C9" s="48" t="s">
        <v>637</v>
      </c>
      <c r="D9" s="48" t="s">
        <v>638</v>
      </c>
      <c r="E9" s="48"/>
    </row>
    <row r="11" spans="2:8" x14ac:dyDescent="0.2">
      <c r="B11" s="48" t="s">
        <v>639</v>
      </c>
      <c r="C11" s="48" t="s">
        <v>629</v>
      </c>
      <c r="D11" s="48"/>
      <c r="E11" s="48"/>
    </row>
    <row r="13" spans="2:8" x14ac:dyDescent="0.2">
      <c r="B13" s="48" t="s">
        <v>640</v>
      </c>
      <c r="C13" s="48" t="s">
        <v>631</v>
      </c>
      <c r="D13" s="48"/>
      <c r="E13" s="48"/>
    </row>
    <row r="15" spans="2:8" x14ac:dyDescent="0.2">
      <c r="B15" s="48" t="s">
        <v>641</v>
      </c>
      <c r="C15" s="48" t="s">
        <v>634</v>
      </c>
      <c r="D15" s="48"/>
      <c r="E15" s="48"/>
    </row>
    <row r="17" spans="2:5" x14ac:dyDescent="0.2">
      <c r="B17" s="48" t="s">
        <v>642</v>
      </c>
      <c r="C17" s="48" t="s">
        <v>637</v>
      </c>
      <c r="D17" s="48"/>
      <c r="E17" s="48"/>
    </row>
    <row r="19" spans="2:5" x14ac:dyDescent="0.2">
      <c r="B19" s="48" t="s">
        <v>643</v>
      </c>
      <c r="C19" s="48"/>
      <c r="D19" s="48"/>
      <c r="E19" s="48"/>
    </row>
    <row r="20" spans="2:5" x14ac:dyDescent="0.2">
      <c r="B20" s="48" t="s">
        <v>644</v>
      </c>
      <c r="C20" s="48"/>
      <c r="D20" s="48"/>
      <c r="E20" s="48"/>
    </row>
    <row r="21" spans="2:5" x14ac:dyDescent="0.2">
      <c r="B21" s="48" t="s">
        <v>645</v>
      </c>
      <c r="C21" s="48"/>
      <c r="D21" s="48"/>
      <c r="E21" s="48"/>
    </row>
    <row r="22" spans="2:5" x14ac:dyDescent="0.2">
      <c r="B22" s="48" t="s">
        <v>646</v>
      </c>
      <c r="C22" s="48"/>
      <c r="D22" s="48"/>
      <c r="E22" s="48"/>
    </row>
    <row r="23" spans="2:5" x14ac:dyDescent="0.2">
      <c r="B23" s="48" t="s">
        <v>647</v>
      </c>
      <c r="C23" s="48"/>
      <c r="D23" s="48"/>
      <c r="E23" s="48"/>
    </row>
    <row r="24" spans="2:5" x14ac:dyDescent="0.2">
      <c r="B24" s="48" t="s">
        <v>648</v>
      </c>
      <c r="C24" s="48"/>
      <c r="D24" s="48"/>
      <c r="E24" s="48"/>
    </row>
    <row r="25" spans="2:5" x14ac:dyDescent="0.2">
      <c r="B25" s="48" t="s">
        <v>649</v>
      </c>
      <c r="C25" s="48"/>
      <c r="D25" s="48"/>
      <c r="E25" s="48"/>
    </row>
    <row r="26" spans="2:5" x14ac:dyDescent="0.2">
      <c r="B26" s="48" t="s">
        <v>650</v>
      </c>
      <c r="C26" s="48"/>
      <c r="D26" s="48"/>
      <c r="E26" s="48"/>
    </row>
    <row r="27" spans="2:5" x14ac:dyDescent="0.2">
      <c r="B27" s="48" t="s">
        <v>651</v>
      </c>
      <c r="C27" s="48"/>
      <c r="D27" s="48"/>
      <c r="E27" s="48"/>
    </row>
    <row r="28" spans="2:5" x14ac:dyDescent="0.2">
      <c r="B28" s="48" t="s">
        <v>652</v>
      </c>
      <c r="C28" s="48"/>
      <c r="D28" s="48"/>
      <c r="E28" s="48"/>
    </row>
    <row r="29" spans="2:5" x14ac:dyDescent="0.2">
      <c r="B29" s="48" t="s">
        <v>653</v>
      </c>
      <c r="C29" s="48"/>
      <c r="D29" s="48"/>
      <c r="E29" s="48"/>
    </row>
  </sheetData>
  <sheetProtection algorithmName="SHA-512" hashValue="EWQzKGRUj94ydfXVKgWVkNuimd3BUjWGz4VPsPvp1mOLwckADpRW7sif06V0nD8E06dmfviQwB5RXCM47LbIGA==" saltValue="Gqssf2/ptKTLkkPsMPuG1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1027</vt:i4>
      </vt:variant>
    </vt:vector>
  </HeadingPairs>
  <TitlesOfParts>
    <vt:vector size="10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2023-10-24T10:14:16Z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