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10,23 Гурджий\"/>
    </mc:Choice>
  </mc:AlternateContent>
  <xr:revisionPtr revIDLastSave="0" documentId="13_ncr:1_{BF328ED7-2852-4085-B7CA-6B2B9E8EEC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66" i="1"/>
  <c r="V465" i="1"/>
  <c r="U465" i="1"/>
  <c r="W464" i="1"/>
  <c r="W465" i="1" s="1"/>
  <c r="V464" i="1"/>
  <c r="S477" i="1" s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V453" i="1"/>
  <c r="W453" i="1" s="1"/>
  <c r="V452" i="1"/>
  <c r="W452" i="1" s="1"/>
  <c r="W455" i="1" s="1"/>
  <c r="M452" i="1"/>
  <c r="U450" i="1"/>
  <c r="U449" i="1"/>
  <c r="V448" i="1"/>
  <c r="W448" i="1" s="1"/>
  <c r="M448" i="1"/>
  <c r="V447" i="1"/>
  <c r="W447" i="1" s="1"/>
  <c r="V446" i="1"/>
  <c r="U444" i="1"/>
  <c r="U443" i="1"/>
  <c r="V442" i="1"/>
  <c r="W442" i="1" s="1"/>
  <c r="M442" i="1"/>
  <c r="V441" i="1"/>
  <c r="V443" i="1" s="1"/>
  <c r="M441" i="1"/>
  <c r="U437" i="1"/>
  <c r="U436" i="1"/>
  <c r="V435" i="1"/>
  <c r="W435" i="1" s="1"/>
  <c r="M435" i="1"/>
  <c r="W434" i="1"/>
  <c r="W436" i="1" s="1"/>
  <c r="V434" i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V426" i="1"/>
  <c r="W426" i="1" s="1"/>
  <c r="M426" i="1"/>
  <c r="W425" i="1"/>
  <c r="V425" i="1"/>
  <c r="M425" i="1"/>
  <c r="U423" i="1"/>
  <c r="V422" i="1"/>
  <c r="U422" i="1"/>
  <c r="W421" i="1"/>
  <c r="V421" i="1"/>
  <c r="M421" i="1"/>
  <c r="V420" i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M408" i="1"/>
  <c r="U404" i="1"/>
  <c r="U403" i="1"/>
  <c r="V402" i="1"/>
  <c r="M402" i="1"/>
  <c r="U400" i="1"/>
  <c r="U399" i="1"/>
  <c r="V398" i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W389" i="1" s="1"/>
  <c r="M389" i="1"/>
  <c r="V388" i="1"/>
  <c r="M388" i="1"/>
  <c r="U386" i="1"/>
  <c r="U385" i="1"/>
  <c r="V384" i="1"/>
  <c r="W384" i="1" s="1"/>
  <c r="M384" i="1"/>
  <c r="V383" i="1"/>
  <c r="M383" i="1"/>
  <c r="U380" i="1"/>
  <c r="U379" i="1"/>
  <c r="V378" i="1"/>
  <c r="U376" i="1"/>
  <c r="U375" i="1"/>
  <c r="V374" i="1"/>
  <c r="W374" i="1" s="1"/>
  <c r="M374" i="1"/>
  <c r="V373" i="1"/>
  <c r="W373" i="1" s="1"/>
  <c r="M373" i="1"/>
  <c r="V372" i="1"/>
  <c r="W372" i="1" s="1"/>
  <c r="M372" i="1"/>
  <c r="U370" i="1"/>
  <c r="U369" i="1"/>
  <c r="V368" i="1"/>
  <c r="V370" i="1" s="1"/>
  <c r="M368" i="1"/>
  <c r="U366" i="1"/>
  <c r="U365" i="1"/>
  <c r="V364" i="1"/>
  <c r="W364" i="1" s="1"/>
  <c r="M364" i="1"/>
  <c r="V363" i="1"/>
  <c r="W363" i="1" s="1"/>
  <c r="M363" i="1"/>
  <c r="V362" i="1"/>
  <c r="W362" i="1" s="1"/>
  <c r="M362" i="1"/>
  <c r="V361" i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V358" i="1" s="1"/>
  <c r="M345" i="1"/>
  <c r="U343" i="1"/>
  <c r="U342" i="1"/>
  <c r="W341" i="1"/>
  <c r="V341" i="1"/>
  <c r="M341" i="1"/>
  <c r="V340" i="1"/>
  <c r="M340" i="1"/>
  <c r="U336" i="1"/>
  <c r="U335" i="1"/>
  <c r="V334" i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V327" i="1"/>
  <c r="W327" i="1" s="1"/>
  <c r="M327" i="1"/>
  <c r="U325" i="1"/>
  <c r="U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V315" i="1"/>
  <c r="W315" i="1" s="1"/>
  <c r="M315" i="1"/>
  <c r="U312" i="1"/>
  <c r="U311" i="1"/>
  <c r="V310" i="1"/>
  <c r="V312" i="1" s="1"/>
  <c r="M310" i="1"/>
  <c r="U308" i="1"/>
  <c r="U307" i="1"/>
  <c r="V306" i="1"/>
  <c r="V308" i="1" s="1"/>
  <c r="M306" i="1"/>
  <c r="U304" i="1"/>
  <c r="U303" i="1"/>
  <c r="V302" i="1"/>
  <c r="W302" i="1" s="1"/>
  <c r="M302" i="1"/>
  <c r="V301" i="1"/>
  <c r="V304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V291" i="1"/>
  <c r="W291" i="1" s="1"/>
  <c r="M291" i="1"/>
  <c r="V290" i="1"/>
  <c r="M290" i="1"/>
  <c r="U286" i="1"/>
  <c r="U285" i="1"/>
  <c r="V284" i="1"/>
  <c r="V285" i="1" s="1"/>
  <c r="M284" i="1"/>
  <c r="U282" i="1"/>
  <c r="U281" i="1"/>
  <c r="V280" i="1"/>
  <c r="V281" i="1" s="1"/>
  <c r="M280" i="1"/>
  <c r="U278" i="1"/>
  <c r="U277" i="1"/>
  <c r="V276" i="1"/>
  <c r="W276" i="1" s="1"/>
  <c r="V275" i="1"/>
  <c r="M275" i="1"/>
  <c r="V274" i="1"/>
  <c r="W274" i="1" s="1"/>
  <c r="M274" i="1"/>
  <c r="U272" i="1"/>
  <c r="U271" i="1"/>
  <c r="V270" i="1"/>
  <c r="V271" i="1" s="1"/>
  <c r="M270" i="1"/>
  <c r="U267" i="1"/>
  <c r="U266" i="1"/>
  <c r="V265" i="1"/>
  <c r="W265" i="1" s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V257" i="1"/>
  <c r="W257" i="1" s="1"/>
  <c r="M257" i="1"/>
  <c r="V256" i="1"/>
  <c r="W256" i="1" s="1"/>
  <c r="V255" i="1"/>
  <c r="W255" i="1" s="1"/>
  <c r="M255" i="1"/>
  <c r="V254" i="1"/>
  <c r="W254" i="1" s="1"/>
  <c r="M254" i="1"/>
  <c r="U251" i="1"/>
  <c r="U250" i="1"/>
  <c r="V249" i="1"/>
  <c r="W249" i="1" s="1"/>
  <c r="M249" i="1"/>
  <c r="V248" i="1"/>
  <c r="W248" i="1" s="1"/>
  <c r="M248" i="1"/>
  <c r="V247" i="1"/>
  <c r="W247" i="1" s="1"/>
  <c r="M247" i="1"/>
  <c r="U245" i="1"/>
  <c r="U244" i="1"/>
  <c r="V243" i="1"/>
  <c r="W243" i="1" s="1"/>
  <c r="M243" i="1"/>
  <c r="V242" i="1"/>
  <c r="W242" i="1" s="1"/>
  <c r="V241" i="1"/>
  <c r="U239" i="1"/>
  <c r="U238" i="1"/>
  <c r="V237" i="1"/>
  <c r="W237" i="1" s="1"/>
  <c r="M237" i="1"/>
  <c r="V236" i="1"/>
  <c r="W236" i="1" s="1"/>
  <c r="M236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U217" i="1"/>
  <c r="U216" i="1"/>
  <c r="V215" i="1"/>
  <c r="V217" i="1" s="1"/>
  <c r="M215" i="1"/>
  <c r="U213" i="1"/>
  <c r="U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M197" i="1"/>
  <c r="U194" i="1"/>
  <c r="U193" i="1"/>
  <c r="V192" i="1"/>
  <c r="M192" i="1"/>
  <c r="V191" i="1"/>
  <c r="W191" i="1" s="1"/>
  <c r="M191" i="1"/>
  <c r="U189" i="1"/>
  <c r="U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V177" i="1"/>
  <c r="W177" i="1" s="1"/>
  <c r="V176" i="1"/>
  <c r="W176" i="1" s="1"/>
  <c r="M176" i="1"/>
  <c r="W175" i="1"/>
  <c r="V175" i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V165" i="1"/>
  <c r="W165" i="1" s="1"/>
  <c r="M165" i="1"/>
  <c r="V164" i="1"/>
  <c r="M164" i="1"/>
  <c r="V163" i="1"/>
  <c r="W163" i="1" s="1"/>
  <c r="M163" i="1"/>
  <c r="U161" i="1"/>
  <c r="U160" i="1"/>
  <c r="V159" i="1"/>
  <c r="W159" i="1" s="1"/>
  <c r="M159" i="1"/>
  <c r="V158" i="1"/>
  <c r="V160" i="1" s="1"/>
  <c r="U156" i="1"/>
  <c r="U155" i="1"/>
  <c r="V154" i="1"/>
  <c r="W154" i="1" s="1"/>
  <c r="M154" i="1"/>
  <c r="V153" i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W143" i="1"/>
  <c r="V143" i="1"/>
  <c r="M143" i="1"/>
  <c r="V142" i="1"/>
  <c r="M142" i="1"/>
  <c r="V141" i="1"/>
  <c r="W141" i="1" s="1"/>
  <c r="M141" i="1"/>
  <c r="U138" i="1"/>
  <c r="U137" i="1"/>
  <c r="V136" i="1"/>
  <c r="W136" i="1" s="1"/>
  <c r="M136" i="1"/>
  <c r="V135" i="1"/>
  <c r="M135" i="1"/>
  <c r="V134" i="1"/>
  <c r="W134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V125" i="1"/>
  <c r="F477" i="1" s="1"/>
  <c r="M125" i="1"/>
  <c r="U122" i="1"/>
  <c r="U121" i="1"/>
  <c r="V120" i="1"/>
  <c r="W120" i="1" s="1"/>
  <c r="V119" i="1"/>
  <c r="W119" i="1" s="1"/>
  <c r="M119" i="1"/>
  <c r="V118" i="1"/>
  <c r="W118" i="1" s="1"/>
  <c r="V117" i="1"/>
  <c r="W117" i="1" s="1"/>
  <c r="M117" i="1"/>
  <c r="V116" i="1"/>
  <c r="M116" i="1"/>
  <c r="U114" i="1"/>
  <c r="U113" i="1"/>
  <c r="V112" i="1"/>
  <c r="W112" i="1" s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M107" i="1"/>
  <c r="V106" i="1"/>
  <c r="M106" i="1"/>
  <c r="V105" i="1"/>
  <c r="W105" i="1" s="1"/>
  <c r="V104" i="1"/>
  <c r="W104" i="1" s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V91" i="1"/>
  <c r="W91" i="1" s="1"/>
  <c r="V90" i="1"/>
  <c r="W90" i="1" s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M56" i="1"/>
  <c r="V55" i="1"/>
  <c r="W55" i="1" s="1"/>
  <c r="U52" i="1"/>
  <c r="U51" i="1"/>
  <c r="V50" i="1"/>
  <c r="M50" i="1"/>
  <c r="V49" i="1"/>
  <c r="W49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F10" i="1" s="1"/>
  <c r="D7" i="1"/>
  <c r="N6" i="1"/>
  <c r="M2" i="1"/>
  <c r="W35" i="1" l="1"/>
  <c r="W36" i="1" s="1"/>
  <c r="V36" i="1"/>
  <c r="W39" i="1"/>
  <c r="W40" i="1" s="1"/>
  <c r="V40" i="1"/>
  <c r="W43" i="1"/>
  <c r="W44" i="1" s="1"/>
  <c r="V44" i="1"/>
  <c r="V52" i="1"/>
  <c r="V59" i="1"/>
  <c r="E477" i="1"/>
  <c r="W368" i="1"/>
  <c r="W369" i="1" s="1"/>
  <c r="V369" i="1"/>
  <c r="V395" i="1"/>
  <c r="V32" i="1"/>
  <c r="V168" i="1"/>
  <c r="V194" i="1"/>
  <c r="W215" i="1"/>
  <c r="W216" i="1" s="1"/>
  <c r="V216" i="1"/>
  <c r="W250" i="1"/>
  <c r="W270" i="1"/>
  <c r="W271" i="1" s="1"/>
  <c r="W319" i="1"/>
  <c r="W331" i="1"/>
  <c r="U470" i="1"/>
  <c r="V87" i="1"/>
  <c r="W81" i="1"/>
  <c r="V102" i="1"/>
  <c r="V114" i="1"/>
  <c r="V122" i="1"/>
  <c r="I477" i="1"/>
  <c r="V212" i="1"/>
  <c r="W223" i="1"/>
  <c r="V239" i="1"/>
  <c r="W235" i="1"/>
  <c r="W238" i="1" s="1"/>
  <c r="V238" i="1"/>
  <c r="W261" i="1"/>
  <c r="W431" i="1"/>
  <c r="U471" i="1"/>
  <c r="V88" i="1"/>
  <c r="V101" i="1"/>
  <c r="V113" i="1"/>
  <c r="V137" i="1"/>
  <c r="V150" i="1"/>
  <c r="V167" i="1"/>
  <c r="V188" i="1"/>
  <c r="V193" i="1"/>
  <c r="V223" i="1"/>
  <c r="V232" i="1"/>
  <c r="V277" i="1"/>
  <c r="M477" i="1"/>
  <c r="W306" i="1"/>
  <c r="W307" i="1" s="1"/>
  <c r="V307" i="1"/>
  <c r="W310" i="1"/>
  <c r="W311" i="1" s="1"/>
  <c r="V311" i="1"/>
  <c r="V331" i="1"/>
  <c r="W345" i="1"/>
  <c r="W358" i="1" s="1"/>
  <c r="V376" i="1"/>
  <c r="V375" i="1"/>
  <c r="W388" i="1"/>
  <c r="W395" i="1" s="1"/>
  <c r="V436" i="1"/>
  <c r="H9" i="1"/>
  <c r="A10" i="1"/>
  <c r="F9" i="1"/>
  <c r="J9" i="1"/>
  <c r="W22" i="1"/>
  <c r="W23" i="1" s="1"/>
  <c r="U467" i="1"/>
  <c r="W26" i="1"/>
  <c r="W32" i="1" s="1"/>
  <c r="V33" i="1"/>
  <c r="C477" i="1"/>
  <c r="W50" i="1"/>
  <c r="W51" i="1" s="1"/>
  <c r="V51" i="1"/>
  <c r="D477" i="1"/>
  <c r="W56" i="1"/>
  <c r="W59" i="1" s="1"/>
  <c r="V60" i="1"/>
  <c r="W63" i="1"/>
  <c r="W78" i="1" s="1"/>
  <c r="V78" i="1"/>
  <c r="W82" i="1"/>
  <c r="W92" i="1"/>
  <c r="W101" i="1" s="1"/>
  <c r="W106" i="1"/>
  <c r="W113" i="1" s="1"/>
  <c r="W116" i="1"/>
  <c r="W121" i="1" s="1"/>
  <c r="V121" i="1"/>
  <c r="W125" i="1"/>
  <c r="W129" i="1" s="1"/>
  <c r="V130" i="1"/>
  <c r="G477" i="1"/>
  <c r="W135" i="1"/>
  <c r="W137" i="1" s="1"/>
  <c r="V138" i="1"/>
  <c r="H477" i="1"/>
  <c r="W142" i="1"/>
  <c r="W149" i="1" s="1"/>
  <c r="V149" i="1"/>
  <c r="W153" i="1"/>
  <c r="W155" i="1" s="1"/>
  <c r="V156" i="1"/>
  <c r="W158" i="1"/>
  <c r="W160" i="1" s="1"/>
  <c r="V161" i="1"/>
  <c r="W164" i="1"/>
  <c r="W167" i="1" s="1"/>
  <c r="W170" i="1"/>
  <c r="W188" i="1" s="1"/>
  <c r="V189" i="1"/>
  <c r="W192" i="1"/>
  <c r="W193" i="1" s="1"/>
  <c r="W197" i="1"/>
  <c r="W212" i="1" s="1"/>
  <c r="V251" i="1"/>
  <c r="V250" i="1"/>
  <c r="W275" i="1"/>
  <c r="W277" i="1" s="1"/>
  <c r="V278" i="1"/>
  <c r="B477" i="1"/>
  <c r="V469" i="1"/>
  <c r="V468" i="1"/>
  <c r="V24" i="1"/>
  <c r="V79" i="1"/>
  <c r="V129" i="1"/>
  <c r="V155" i="1"/>
  <c r="J477" i="1"/>
  <c r="V213" i="1"/>
  <c r="V224" i="1"/>
  <c r="V233" i="1"/>
  <c r="W226" i="1"/>
  <c r="W232" i="1" s="1"/>
  <c r="V245" i="1"/>
  <c r="W241" i="1"/>
  <c r="W244" i="1" s="1"/>
  <c r="V244" i="1"/>
  <c r="V262" i="1"/>
  <c r="V267" i="1"/>
  <c r="W264" i="1"/>
  <c r="W266" i="1" s="1"/>
  <c r="V282" i="1"/>
  <c r="V286" i="1"/>
  <c r="V299" i="1"/>
  <c r="V303" i="1"/>
  <c r="V320" i="1"/>
  <c r="V325" i="1"/>
  <c r="W322" i="1"/>
  <c r="W324" i="1" s="1"/>
  <c r="V332" i="1"/>
  <c r="V335" i="1"/>
  <c r="W334" i="1"/>
  <c r="W335" i="1" s="1"/>
  <c r="V336" i="1"/>
  <c r="O477" i="1"/>
  <c r="V343" i="1"/>
  <c r="W340" i="1"/>
  <c r="W342" i="1" s="1"/>
  <c r="V379" i="1"/>
  <c r="W378" i="1"/>
  <c r="W379" i="1" s="1"/>
  <c r="V380" i="1"/>
  <c r="P477" i="1"/>
  <c r="V386" i="1"/>
  <c r="W383" i="1"/>
  <c r="W385" i="1" s="1"/>
  <c r="V450" i="1"/>
  <c r="W446" i="1"/>
  <c r="W449" i="1" s="1"/>
  <c r="V449" i="1"/>
  <c r="V456" i="1"/>
  <c r="V461" i="1"/>
  <c r="W458" i="1"/>
  <c r="W460" i="1" s="1"/>
  <c r="K477" i="1"/>
  <c r="V261" i="1"/>
  <c r="L477" i="1"/>
  <c r="V272" i="1"/>
  <c r="W280" i="1"/>
  <c r="W281" i="1" s="1"/>
  <c r="W284" i="1"/>
  <c r="W285" i="1" s="1"/>
  <c r="W290" i="1"/>
  <c r="W298" i="1" s="1"/>
  <c r="V298" i="1"/>
  <c r="W301" i="1"/>
  <c r="W303" i="1" s="1"/>
  <c r="N477" i="1"/>
  <c r="V319" i="1"/>
  <c r="V324" i="1"/>
  <c r="V342" i="1"/>
  <c r="V359" i="1"/>
  <c r="V366" i="1"/>
  <c r="W361" i="1"/>
  <c r="W365" i="1" s="1"/>
  <c r="V365" i="1"/>
  <c r="W375" i="1"/>
  <c r="V385" i="1"/>
  <c r="V396" i="1"/>
  <c r="V399" i="1"/>
  <c r="W398" i="1"/>
  <c r="W399" i="1" s="1"/>
  <c r="V400" i="1"/>
  <c r="V403" i="1"/>
  <c r="W402" i="1"/>
  <c r="W403" i="1" s="1"/>
  <c r="V404" i="1"/>
  <c r="Q477" i="1"/>
  <c r="V417" i="1"/>
  <c r="W408" i="1"/>
  <c r="W417" i="1" s="1"/>
  <c r="V418" i="1"/>
  <c r="V423" i="1"/>
  <c r="W420" i="1"/>
  <c r="W422" i="1" s="1"/>
  <c r="V432" i="1"/>
  <c r="V431" i="1"/>
  <c r="V437" i="1"/>
  <c r="R477" i="1"/>
  <c r="V444" i="1"/>
  <c r="W441" i="1"/>
  <c r="W443" i="1" s="1"/>
  <c r="V455" i="1"/>
  <c r="V460" i="1"/>
  <c r="V466" i="1"/>
  <c r="W87" i="1" l="1"/>
  <c r="V471" i="1"/>
  <c r="V467" i="1"/>
  <c r="V470" i="1"/>
  <c r="W472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<sst xmlns="http://schemas.openxmlformats.org/spreadsheetml/2006/main" count="1700" uniqueCount="640">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</sst>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7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44" t="s">
        <v>0</v>
      </c>
      <c r="E1" s="345"/>
      <c r="F1" s="345"/>
      <c r="G1" s="13" t="s">
        <v>1</v>
      </c>
      <c r="H1" s="344" t="s">
        <v>2</v>
      </c>
      <c r="I1" s="345"/>
      <c r="J1" s="345"/>
      <c r="K1" s="345"/>
      <c r="L1" s="345"/>
      <c r="M1" s="345"/>
      <c r="N1" s="345"/>
      <c r="O1" s="598" t="s">
        <v>3</v>
      </c>
      <c r="P1" s="345"/>
      <c r="Q1" s="34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446" t="s">
        <v>8</v>
      </c>
      <c r="B5" s="314"/>
      <c r="C5" s="315"/>
      <c r="D5" s="375"/>
      <c r="E5" s="377"/>
      <c r="F5" s="588" t="s">
        <v>9</v>
      </c>
      <c r="G5" s="315"/>
      <c r="H5" s="375"/>
      <c r="I5" s="376"/>
      <c r="J5" s="376"/>
      <c r="K5" s="377"/>
      <c r="M5" s="25" t="s">
        <v>10</v>
      </c>
      <c r="N5" s="441">
        <v>45215</v>
      </c>
      <c r="O5" s="389"/>
      <c r="Q5" s="601" t="s">
        <v>11</v>
      </c>
      <c r="R5" s="354"/>
      <c r="S5" s="509" t="s">
        <v>12</v>
      </c>
      <c r="T5" s="389"/>
      <c r="Y5" s="52"/>
      <c r="Z5" s="52"/>
      <c r="AA5" s="52"/>
    </row>
    <row r="6" spans="1:28" s="303" customFormat="1" ht="24" customHeight="1" x14ac:dyDescent="0.2">
      <c r="A6" s="446" t="s">
        <v>13</v>
      </c>
      <c r="B6" s="314"/>
      <c r="C6" s="315"/>
      <c r="D6" s="387" t="s">
        <v>14</v>
      </c>
      <c r="E6" s="388"/>
      <c r="F6" s="388"/>
      <c r="G6" s="388"/>
      <c r="H6" s="388"/>
      <c r="I6" s="388"/>
      <c r="J6" s="388"/>
      <c r="K6" s="389"/>
      <c r="M6" s="25" t="s">
        <v>15</v>
      </c>
      <c r="N6" s="470" t="str">
        <f>IF(N5=0," ",CHOOSE(WEEKDAY(N5,2),"Понедельник","Вторник","Среда","Четверг","Пятница","Суббота","Воскресенье"))</f>
        <v>Понедельник</v>
      </c>
      <c r="O6" s="317"/>
      <c r="Q6" s="353" t="s">
        <v>16</v>
      </c>
      <c r="R6" s="354"/>
      <c r="S6" s="355" t="s">
        <v>17</v>
      </c>
      <c r="T6" s="356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512" t="str">
        <f>IFERROR(VLOOKUP(DeliveryAddress,Table,3,0),1)</f>
        <v>1</v>
      </c>
      <c r="E7" s="513"/>
      <c r="F7" s="513"/>
      <c r="G7" s="513"/>
      <c r="H7" s="513"/>
      <c r="I7" s="513"/>
      <c r="J7" s="513"/>
      <c r="K7" s="514"/>
      <c r="M7" s="25"/>
      <c r="N7" s="43"/>
      <c r="O7" s="43"/>
      <c r="Q7" s="321"/>
      <c r="R7" s="354"/>
      <c r="S7" s="357"/>
      <c r="T7" s="358"/>
      <c r="Y7" s="52"/>
      <c r="Z7" s="52"/>
      <c r="AA7" s="52"/>
    </row>
    <row r="8" spans="1:28" s="303" customFormat="1" ht="25.5" customHeight="1" x14ac:dyDescent="0.2">
      <c r="A8" s="630" t="s">
        <v>18</v>
      </c>
      <c r="B8" s="334"/>
      <c r="C8" s="335"/>
      <c r="D8" s="516"/>
      <c r="E8" s="517"/>
      <c r="F8" s="517"/>
      <c r="G8" s="517"/>
      <c r="H8" s="517"/>
      <c r="I8" s="517"/>
      <c r="J8" s="517"/>
      <c r="K8" s="518"/>
      <c r="M8" s="25" t="s">
        <v>19</v>
      </c>
      <c r="N8" s="570">
        <v>0.41666666666666669</v>
      </c>
      <c r="O8" s="389"/>
      <c r="Q8" s="321"/>
      <c r="R8" s="354"/>
      <c r="S8" s="357"/>
      <c r="T8" s="358"/>
      <c r="Y8" s="52"/>
      <c r="Z8" s="52"/>
      <c r="AA8" s="52"/>
    </row>
    <row r="9" spans="1:28" s="303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6"/>
      <c r="E9" s="332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41"/>
      <c r="O9" s="389"/>
      <c r="Q9" s="321"/>
      <c r="R9" s="354"/>
      <c r="S9" s="359"/>
      <c r="T9" s="360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6"/>
      <c r="E10" s="332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339" t="str">
        <f>IFERROR(VLOOKUP($D$10,Proxy,2,FALSE),"")</f>
        <v/>
      </c>
      <c r="I10" s="321"/>
      <c r="J10" s="321"/>
      <c r="K10" s="321"/>
      <c r="M10" s="27" t="s">
        <v>21</v>
      </c>
      <c r="N10" s="570"/>
      <c r="O10" s="389"/>
      <c r="R10" s="25" t="s">
        <v>22</v>
      </c>
      <c r="S10" s="583" t="s">
        <v>23</v>
      </c>
      <c r="T10" s="356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0"/>
      <c r="O11" s="38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15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574"/>
      <c r="O12" s="514"/>
      <c r="P12" s="24"/>
      <c r="R12" s="25"/>
      <c r="S12" s="345"/>
      <c r="T12" s="321"/>
      <c r="Y12" s="52"/>
      <c r="Z12" s="52"/>
      <c r="AA12" s="52"/>
    </row>
    <row r="13" spans="1:28" s="303" customFormat="1" ht="23.25" customHeight="1" x14ac:dyDescent="0.2">
      <c r="A13" s="515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15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13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485" t="s">
        <v>34</v>
      </c>
      <c r="N15" s="345"/>
      <c r="O15" s="345"/>
      <c r="P15" s="345"/>
      <c r="Q15" s="34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6"/>
      <c r="N16" s="486"/>
      <c r="O16" s="486"/>
      <c r="P16" s="486"/>
      <c r="Q16" s="486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23" t="s">
        <v>35</v>
      </c>
      <c r="B17" s="323" t="s">
        <v>36</v>
      </c>
      <c r="C17" s="460" t="s">
        <v>37</v>
      </c>
      <c r="D17" s="323" t="s">
        <v>38</v>
      </c>
      <c r="E17" s="383"/>
      <c r="F17" s="323" t="s">
        <v>39</v>
      </c>
      <c r="G17" s="323" t="s">
        <v>40</v>
      </c>
      <c r="H17" s="323" t="s">
        <v>41</v>
      </c>
      <c r="I17" s="323" t="s">
        <v>42</v>
      </c>
      <c r="J17" s="323" t="s">
        <v>43</v>
      </c>
      <c r="K17" s="323" t="s">
        <v>44</v>
      </c>
      <c r="L17" s="323" t="s">
        <v>45</v>
      </c>
      <c r="M17" s="323" t="s">
        <v>46</v>
      </c>
      <c r="N17" s="382"/>
      <c r="O17" s="382"/>
      <c r="P17" s="382"/>
      <c r="Q17" s="383"/>
      <c r="R17" s="606" t="s">
        <v>47</v>
      </c>
      <c r="S17" s="315"/>
      <c r="T17" s="323" t="s">
        <v>48</v>
      </c>
      <c r="U17" s="323" t="s">
        <v>49</v>
      </c>
      <c r="V17" s="608" t="s">
        <v>50</v>
      </c>
      <c r="W17" s="323" t="s">
        <v>51</v>
      </c>
      <c r="X17" s="425" t="s">
        <v>52</v>
      </c>
      <c r="Y17" s="425" t="s">
        <v>53</v>
      </c>
      <c r="Z17" s="425" t="s">
        <v>54</v>
      </c>
      <c r="AA17" s="426"/>
      <c r="AB17" s="427"/>
      <c r="AC17" s="537"/>
      <c r="AZ17" s="419" t="s">
        <v>55</v>
      </c>
    </row>
    <row r="18" spans="1:52" ht="14.25" customHeight="1" x14ac:dyDescent="0.2">
      <c r="A18" s="324"/>
      <c r="B18" s="324"/>
      <c r="C18" s="324"/>
      <c r="D18" s="384"/>
      <c r="E18" s="386"/>
      <c r="F18" s="324"/>
      <c r="G18" s="324"/>
      <c r="H18" s="324"/>
      <c r="I18" s="324"/>
      <c r="J18" s="324"/>
      <c r="K18" s="324"/>
      <c r="L18" s="324"/>
      <c r="M18" s="384"/>
      <c r="N18" s="385"/>
      <c r="O18" s="385"/>
      <c r="P18" s="385"/>
      <c r="Q18" s="386"/>
      <c r="R18" s="304" t="s">
        <v>56</v>
      </c>
      <c r="S18" s="304" t="s">
        <v>57</v>
      </c>
      <c r="T18" s="324"/>
      <c r="U18" s="324"/>
      <c r="V18" s="609"/>
      <c r="W18" s="324"/>
      <c r="X18" s="635"/>
      <c r="Y18" s="635"/>
      <c r="Z18" s="428"/>
      <c r="AA18" s="429"/>
      <c r="AB18" s="430"/>
      <c r="AC18" s="538"/>
      <c r="AZ18" s="321"/>
    </row>
    <row r="19" spans="1:52" ht="27.75" customHeight="1" x14ac:dyDescent="0.2">
      <c r="A19" s="351" t="s">
        <v>58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49"/>
      <c r="Y19" s="49"/>
    </row>
    <row r="20" spans="1:52" ht="16.5" customHeight="1" x14ac:dyDescent="0.25">
      <c r="A20" s="346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05"/>
      <c r="Y20" s="305"/>
    </row>
    <row r="21" spans="1:52" ht="14.25" customHeight="1" x14ac:dyDescent="0.25">
      <c r="A21" s="320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6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7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8"/>
      <c r="M23" s="333" t="s">
        <v>64</v>
      </c>
      <c r="N23" s="334"/>
      <c r="O23" s="334"/>
      <c r="P23" s="334"/>
      <c r="Q23" s="334"/>
      <c r="R23" s="334"/>
      <c r="S23" s="335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8"/>
      <c r="M24" s="333" t="s">
        <v>64</v>
      </c>
      <c r="N24" s="334"/>
      <c r="O24" s="334"/>
      <c r="P24" s="334"/>
      <c r="Q24" s="334"/>
      <c r="R24" s="334"/>
      <c r="S24" s="335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0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6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6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6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6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7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6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6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3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7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8"/>
      <c r="M32" s="333" t="s">
        <v>64</v>
      </c>
      <c r="N32" s="334"/>
      <c r="O32" s="334"/>
      <c r="P32" s="334"/>
      <c r="Q32" s="334"/>
      <c r="R32" s="334"/>
      <c r="S32" s="335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8"/>
      <c r="M33" s="333" t="s">
        <v>64</v>
      </c>
      <c r="N33" s="334"/>
      <c r="O33" s="334"/>
      <c r="P33" s="334"/>
      <c r="Q33" s="334"/>
      <c r="R33" s="334"/>
      <c r="S33" s="335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0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6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7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8"/>
      <c r="M36" s="333" t="s">
        <v>64</v>
      </c>
      <c r="N36" s="334"/>
      <c r="O36" s="334"/>
      <c r="P36" s="334"/>
      <c r="Q36" s="334"/>
      <c r="R36" s="334"/>
      <c r="S36" s="335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8"/>
      <c r="M37" s="333" t="s">
        <v>64</v>
      </c>
      <c r="N37" s="334"/>
      <c r="O37" s="334"/>
      <c r="P37" s="334"/>
      <c r="Q37" s="334"/>
      <c r="R37" s="334"/>
      <c r="S37" s="335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0" t="s">
        <v>84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6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7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8"/>
      <c r="M40" s="333" t="s">
        <v>64</v>
      </c>
      <c r="N40" s="334"/>
      <c r="O40" s="334"/>
      <c r="P40" s="334"/>
      <c r="Q40" s="334"/>
      <c r="R40" s="334"/>
      <c r="S40" s="335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8"/>
      <c r="M41" s="333" t="s">
        <v>64</v>
      </c>
      <c r="N41" s="334"/>
      <c r="O41" s="334"/>
      <c r="P41" s="334"/>
      <c r="Q41" s="334"/>
      <c r="R41" s="334"/>
      <c r="S41" s="335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0" t="s">
        <v>88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6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59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7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8"/>
      <c r="M44" s="333" t="s">
        <v>64</v>
      </c>
      <c r="N44" s="334"/>
      <c r="O44" s="334"/>
      <c r="P44" s="334"/>
      <c r="Q44" s="334"/>
      <c r="R44" s="334"/>
      <c r="S44" s="335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8"/>
      <c r="M45" s="333" t="s">
        <v>64</v>
      </c>
      <c r="N45" s="334"/>
      <c r="O45" s="334"/>
      <c r="P45" s="334"/>
      <c r="Q45" s="334"/>
      <c r="R45" s="334"/>
      <c r="S45" s="335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1" t="s">
        <v>91</v>
      </c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2"/>
      <c r="Q46" s="352"/>
      <c r="R46" s="352"/>
      <c r="S46" s="352"/>
      <c r="T46" s="352"/>
      <c r="U46" s="352"/>
      <c r="V46" s="352"/>
      <c r="W46" s="352"/>
      <c r="X46" s="49"/>
      <c r="Y46" s="49"/>
    </row>
    <row r="47" spans="1:52" ht="16.5" customHeight="1" x14ac:dyDescent="0.25">
      <c r="A47" s="346" t="s">
        <v>92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05"/>
      <c r="Y47" s="305"/>
    </row>
    <row r="48" spans="1:52" ht="14.25" customHeight="1" x14ac:dyDescent="0.25">
      <c r="A48" s="320" t="s">
        <v>93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6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5"/>
      <c r="S49" s="35"/>
      <c r="T49" s="36" t="s">
        <v>63</v>
      </c>
      <c r="U49" s="309">
        <v>1250</v>
      </c>
      <c r="V49" s="310">
        <f>IFERROR(IF(U49="",0,CEILING((U49/$H49),1)*$H49),"")</f>
        <v>1252.8000000000002</v>
      </c>
      <c r="W49" s="37">
        <f>IFERROR(IF(V49=0,"",ROUNDUP(V49/H49,0)*0.02175),"")</f>
        <v>2.5229999999999997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6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4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5"/>
      <c r="S50" s="35"/>
      <c r="T50" s="36" t="s">
        <v>63</v>
      </c>
      <c r="U50" s="309">
        <v>150</v>
      </c>
      <c r="V50" s="310">
        <f>IFERROR(IF(U50="",0,CEILING((U50/$H50),1)*$H50),"")</f>
        <v>151.20000000000002</v>
      </c>
      <c r="W50" s="37">
        <f>IFERROR(IF(V50=0,"",ROUNDUP(V50/H50,0)*0.00753),"")</f>
        <v>0.42168</v>
      </c>
      <c r="X50" s="57"/>
      <c r="Y50" s="58"/>
      <c r="AC50" s="59"/>
      <c r="AZ50" s="71" t="s">
        <v>1</v>
      </c>
    </row>
    <row r="51" spans="1:52" x14ac:dyDescent="0.2">
      <c r="A51" s="327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8"/>
      <c r="M51" s="333" t="s">
        <v>64</v>
      </c>
      <c r="N51" s="334"/>
      <c r="O51" s="334"/>
      <c r="P51" s="334"/>
      <c r="Q51" s="334"/>
      <c r="R51" s="334"/>
      <c r="S51" s="335"/>
      <c r="T51" s="38" t="s">
        <v>65</v>
      </c>
      <c r="U51" s="311">
        <f>IFERROR(U49/H49,"0")+IFERROR(U50/H50,"0")</f>
        <v>171.29629629629628</v>
      </c>
      <c r="V51" s="311">
        <f>IFERROR(V49/H49,"0")+IFERROR(V50/H50,"0")</f>
        <v>172</v>
      </c>
      <c r="W51" s="311">
        <f>IFERROR(IF(W49="",0,W49),"0")+IFERROR(IF(W50="",0,W50),"0")</f>
        <v>2.9446799999999995</v>
      </c>
      <c r="X51" s="312"/>
      <c r="Y51" s="312"/>
    </row>
    <row r="52" spans="1:52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8"/>
      <c r="M52" s="333" t="s">
        <v>64</v>
      </c>
      <c r="N52" s="334"/>
      <c r="O52" s="334"/>
      <c r="P52" s="334"/>
      <c r="Q52" s="334"/>
      <c r="R52" s="334"/>
      <c r="S52" s="335"/>
      <c r="T52" s="38" t="s">
        <v>63</v>
      </c>
      <c r="U52" s="311">
        <f>IFERROR(SUM(U49:U50),"0")</f>
        <v>1400</v>
      </c>
      <c r="V52" s="311">
        <f>IFERROR(SUM(V49:V50),"0")</f>
        <v>1404.0000000000002</v>
      </c>
      <c r="W52" s="38"/>
      <c r="X52" s="312"/>
      <c r="Y52" s="312"/>
    </row>
    <row r="53" spans="1:52" ht="16.5" customHeight="1" x14ac:dyDescent="0.25">
      <c r="A53" s="346" t="s">
        <v>99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05"/>
      <c r="Y53" s="305"/>
    </row>
    <row r="54" spans="1:52" ht="14.25" customHeight="1" x14ac:dyDescent="0.25">
      <c r="A54" s="320" t="s">
        <v>100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6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82" t="s">
        <v>104</v>
      </c>
      <c r="N55" s="319"/>
      <c r="O55" s="319"/>
      <c r="P55" s="319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6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6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5"/>
      <c r="S57" s="35"/>
      <c r="T57" s="36" t="s">
        <v>63</v>
      </c>
      <c r="U57" s="309">
        <v>950</v>
      </c>
      <c r="V57" s="310">
        <f>IFERROR(IF(U57="",0,CEILING((U57/$H57),1)*$H57),"")</f>
        <v>954</v>
      </c>
      <c r="W57" s="37">
        <f>IFERROR(IF(V57=0,"",ROUNDUP(V57/H57,0)*0.00937),"")</f>
        <v>1.98644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6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7" t="s">
        <v>110</v>
      </c>
      <c r="N58" s="319"/>
      <c r="O58" s="319"/>
      <c r="P58" s="319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7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8"/>
      <c r="M59" s="333" t="s">
        <v>64</v>
      </c>
      <c r="N59" s="334"/>
      <c r="O59" s="334"/>
      <c r="P59" s="334"/>
      <c r="Q59" s="334"/>
      <c r="R59" s="334"/>
      <c r="S59" s="335"/>
      <c r="T59" s="38" t="s">
        <v>65</v>
      </c>
      <c r="U59" s="311">
        <f>IFERROR(U55/H55,"0")+IFERROR(U56/H56,"0")+IFERROR(U57/H57,"0")+IFERROR(U58/H58,"0")</f>
        <v>211.11111111111111</v>
      </c>
      <c r="V59" s="311">
        <f>IFERROR(V55/H55,"0")+IFERROR(V56/H56,"0")+IFERROR(V57/H57,"0")+IFERROR(V58/H58,"0")</f>
        <v>212</v>
      </c>
      <c r="W59" s="311">
        <f>IFERROR(IF(W55="",0,W55),"0")+IFERROR(IF(W56="",0,W56),"0")+IFERROR(IF(W57="",0,W57),"0")+IFERROR(IF(W58="",0,W58),"0")</f>
        <v>1.98644</v>
      </c>
      <c r="X59" s="312"/>
      <c r="Y59" s="312"/>
    </row>
    <row r="60" spans="1:52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8"/>
      <c r="M60" s="333" t="s">
        <v>64</v>
      </c>
      <c r="N60" s="334"/>
      <c r="O60" s="334"/>
      <c r="P60" s="334"/>
      <c r="Q60" s="334"/>
      <c r="R60" s="334"/>
      <c r="S60" s="335"/>
      <c r="T60" s="38" t="s">
        <v>63</v>
      </c>
      <c r="U60" s="311">
        <f>IFERROR(SUM(U55:U58),"0")</f>
        <v>950</v>
      </c>
      <c r="V60" s="311">
        <f>IFERROR(SUM(V55:V58),"0")</f>
        <v>954</v>
      </c>
      <c r="W60" s="38"/>
      <c r="X60" s="312"/>
      <c r="Y60" s="312"/>
    </row>
    <row r="61" spans="1:52" ht="16.5" customHeight="1" x14ac:dyDescent="0.25">
      <c r="A61" s="346" t="s">
        <v>91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05"/>
      <c r="Y61" s="305"/>
    </row>
    <row r="62" spans="1:52" ht="14.25" customHeight="1" x14ac:dyDescent="0.25">
      <c r="A62" s="320" t="s">
        <v>100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6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4" t="s">
        <v>113</v>
      </c>
      <c r="N63" s="319"/>
      <c r="O63" s="319"/>
      <c r="P63" s="319"/>
      <c r="Q63" s="317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6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6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6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6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6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6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6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6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6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6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6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6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5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6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6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6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6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7"/>
      <c r="B78" s="321"/>
      <c r="C78" s="321"/>
      <c r="D78" s="321"/>
      <c r="E78" s="321"/>
      <c r="F78" s="321"/>
      <c r="G78" s="321"/>
      <c r="H78" s="321"/>
      <c r="I78" s="321"/>
      <c r="J78" s="321"/>
      <c r="K78" s="321"/>
      <c r="L78" s="328"/>
      <c r="M78" s="333" t="s">
        <v>64</v>
      </c>
      <c r="N78" s="334"/>
      <c r="O78" s="334"/>
      <c r="P78" s="334"/>
      <c r="Q78" s="334"/>
      <c r="R78" s="334"/>
      <c r="S78" s="335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21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8"/>
      <c r="M79" s="333" t="s">
        <v>64</v>
      </c>
      <c r="N79" s="334"/>
      <c r="O79" s="334"/>
      <c r="P79" s="334"/>
      <c r="Q79" s="334"/>
      <c r="R79" s="334"/>
      <c r="S79" s="335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20" t="s">
        <v>93</v>
      </c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1"/>
      <c r="N80" s="321"/>
      <c r="O80" s="321"/>
      <c r="P80" s="321"/>
      <c r="Q80" s="321"/>
      <c r="R80" s="321"/>
      <c r="S80" s="321"/>
      <c r="T80" s="321"/>
      <c r="U80" s="321"/>
      <c r="V80" s="321"/>
      <c r="W80" s="321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6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0" t="s">
        <v>146</v>
      </c>
      <c r="N81" s="319"/>
      <c r="O81" s="319"/>
      <c r="P81" s="319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6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6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47" t="s">
        <v>151</v>
      </c>
      <c r="N83" s="319"/>
      <c r="O83" s="319"/>
      <c r="P83" s="319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6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36" t="s">
        <v>154</v>
      </c>
      <c r="N84" s="319"/>
      <c r="O84" s="319"/>
      <c r="P84" s="319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6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6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7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8"/>
      <c r="M87" s="333" t="s">
        <v>64</v>
      </c>
      <c r="N87" s="334"/>
      <c r="O87" s="334"/>
      <c r="P87" s="334"/>
      <c r="Q87" s="334"/>
      <c r="R87" s="334"/>
      <c r="S87" s="335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1"/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8"/>
      <c r="M88" s="333" t="s">
        <v>64</v>
      </c>
      <c r="N88" s="334"/>
      <c r="O88" s="334"/>
      <c r="P88" s="334"/>
      <c r="Q88" s="334"/>
      <c r="R88" s="334"/>
      <c r="S88" s="335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0" t="s">
        <v>59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6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1" t="s">
        <v>161</v>
      </c>
      <c r="N90" s="319"/>
      <c r="O90" s="319"/>
      <c r="P90" s="319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6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65" t="s">
        <v>161</v>
      </c>
      <c r="N91" s="319"/>
      <c r="O91" s="319"/>
      <c r="P91" s="319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6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6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6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6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6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5"/>
      <c r="S96" s="35"/>
      <c r="T96" s="36" t="s">
        <v>63</v>
      </c>
      <c r="U96" s="309">
        <v>120</v>
      </c>
      <c r="V96" s="310">
        <f t="shared" si="5"/>
        <v>126</v>
      </c>
      <c r="W96" s="37">
        <f>IFERROR(IF(V96=0,"",ROUNDUP(V96/H96,0)*0.02175),"")</f>
        <v>0.30449999999999999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6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6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6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39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6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7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8"/>
      <c r="M101" s="333" t="s">
        <v>64</v>
      </c>
      <c r="N101" s="334"/>
      <c r="O101" s="334"/>
      <c r="P101" s="334"/>
      <c r="Q101" s="334"/>
      <c r="R101" s="334"/>
      <c r="S101" s="335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13.333333333333334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14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0.30449999999999999</v>
      </c>
      <c r="X101" s="312"/>
      <c r="Y101" s="312"/>
    </row>
    <row r="102" spans="1:52" x14ac:dyDescent="0.2">
      <c r="A102" s="321"/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8"/>
      <c r="M102" s="333" t="s">
        <v>64</v>
      </c>
      <c r="N102" s="334"/>
      <c r="O102" s="334"/>
      <c r="P102" s="334"/>
      <c r="Q102" s="334"/>
      <c r="R102" s="334"/>
      <c r="S102" s="335"/>
      <c r="T102" s="38" t="s">
        <v>63</v>
      </c>
      <c r="U102" s="311">
        <f>IFERROR(SUM(U90:U100),"0")</f>
        <v>120</v>
      </c>
      <c r="V102" s="311">
        <f>IFERROR(SUM(V90:V100),"0")</f>
        <v>126</v>
      </c>
      <c r="W102" s="38"/>
      <c r="X102" s="312"/>
      <c r="Y102" s="312"/>
    </row>
    <row r="103" spans="1:52" ht="14.25" customHeight="1" x14ac:dyDescent="0.25">
      <c r="A103" s="320" t="s">
        <v>66</v>
      </c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1"/>
      <c r="N103" s="321"/>
      <c r="O103" s="321"/>
      <c r="P103" s="321"/>
      <c r="Q103" s="321"/>
      <c r="R103" s="321"/>
      <c r="S103" s="321"/>
      <c r="T103" s="321"/>
      <c r="U103" s="321"/>
      <c r="V103" s="321"/>
      <c r="W103" s="321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6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25" t="s">
        <v>184</v>
      </c>
      <c r="N104" s="319"/>
      <c r="O104" s="319"/>
      <c r="P104" s="319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6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84" t="s">
        <v>186</v>
      </c>
      <c r="N105" s="319"/>
      <c r="O105" s="319"/>
      <c r="P105" s="319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6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6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6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7" t="s">
        <v>193</v>
      </c>
      <c r="N108" s="319"/>
      <c r="O108" s="319"/>
      <c r="P108" s="319"/>
      <c r="Q108" s="317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6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1" t="s">
        <v>196</v>
      </c>
      <c r="N109" s="319"/>
      <c r="O109" s="319"/>
      <c r="P109" s="319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6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49" t="s">
        <v>199</v>
      </c>
      <c r="N110" s="319"/>
      <c r="O110" s="319"/>
      <c r="P110" s="319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6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6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2" t="s">
        <v>204</v>
      </c>
      <c r="N112" s="319"/>
      <c r="O112" s="319"/>
      <c r="P112" s="319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7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8"/>
      <c r="M113" s="333" t="s">
        <v>64</v>
      </c>
      <c r="N113" s="334"/>
      <c r="O113" s="334"/>
      <c r="P113" s="334"/>
      <c r="Q113" s="334"/>
      <c r="R113" s="334"/>
      <c r="S113" s="335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21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8"/>
      <c r="M114" s="333" t="s">
        <v>64</v>
      </c>
      <c r="N114" s="334"/>
      <c r="O114" s="334"/>
      <c r="P114" s="334"/>
      <c r="Q114" s="334"/>
      <c r="R114" s="334"/>
      <c r="S114" s="335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20" t="s">
        <v>205</v>
      </c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  <c r="V115" s="321"/>
      <c r="W115" s="321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6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6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6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9" t="s">
        <v>212</v>
      </c>
      <c r="N118" s="319"/>
      <c r="O118" s="319"/>
      <c r="P118" s="319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6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62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6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640" t="s">
        <v>217</v>
      </c>
      <c r="N120" s="319"/>
      <c r="O120" s="319"/>
      <c r="P120" s="319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7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8"/>
      <c r="M121" s="333" t="s">
        <v>64</v>
      </c>
      <c r="N121" s="334"/>
      <c r="O121" s="334"/>
      <c r="P121" s="334"/>
      <c r="Q121" s="334"/>
      <c r="R121" s="334"/>
      <c r="S121" s="335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8"/>
      <c r="M122" s="333" t="s">
        <v>64</v>
      </c>
      <c r="N122" s="334"/>
      <c r="O122" s="334"/>
      <c r="P122" s="334"/>
      <c r="Q122" s="334"/>
      <c r="R122" s="334"/>
      <c r="S122" s="335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46" t="s">
        <v>218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05"/>
      <c r="Y123" s="305"/>
    </row>
    <row r="124" spans="1:52" ht="14.25" customHeight="1" x14ac:dyDescent="0.25">
      <c r="A124" s="320" t="s">
        <v>66</v>
      </c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1"/>
      <c r="N124" s="321"/>
      <c r="O124" s="321"/>
      <c r="P124" s="321"/>
      <c r="Q124" s="321"/>
      <c r="R124" s="321"/>
      <c r="S124" s="321"/>
      <c r="T124" s="321"/>
      <c r="U124" s="321"/>
      <c r="V124" s="321"/>
      <c r="W124" s="321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6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6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6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6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2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7"/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8"/>
      <c r="M129" s="333" t="s">
        <v>64</v>
      </c>
      <c r="N129" s="334"/>
      <c r="O129" s="334"/>
      <c r="P129" s="334"/>
      <c r="Q129" s="334"/>
      <c r="R129" s="334"/>
      <c r="S129" s="335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21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8"/>
      <c r="M130" s="333" t="s">
        <v>64</v>
      </c>
      <c r="N130" s="334"/>
      <c r="O130" s="334"/>
      <c r="P130" s="334"/>
      <c r="Q130" s="334"/>
      <c r="R130" s="334"/>
      <c r="S130" s="335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51" t="s">
        <v>227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49"/>
      <c r="Y131" s="49"/>
    </row>
    <row r="132" spans="1:52" ht="16.5" customHeight="1" x14ac:dyDescent="0.25">
      <c r="A132" s="346" t="s">
        <v>228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05"/>
      <c r="Y132" s="305"/>
    </row>
    <row r="133" spans="1:52" ht="14.25" customHeight="1" x14ac:dyDescent="0.25">
      <c r="A133" s="320" t="s">
        <v>100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6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6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6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7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8"/>
      <c r="M137" s="333" t="s">
        <v>64</v>
      </c>
      <c r="N137" s="334"/>
      <c r="O137" s="334"/>
      <c r="P137" s="334"/>
      <c r="Q137" s="334"/>
      <c r="R137" s="334"/>
      <c r="S137" s="335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1"/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8"/>
      <c r="M138" s="333" t="s">
        <v>64</v>
      </c>
      <c r="N138" s="334"/>
      <c r="O138" s="334"/>
      <c r="P138" s="334"/>
      <c r="Q138" s="334"/>
      <c r="R138" s="334"/>
      <c r="S138" s="335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46" t="s">
        <v>235</v>
      </c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05"/>
      <c r="Y139" s="305"/>
    </row>
    <row r="140" spans="1:52" ht="14.25" customHeight="1" x14ac:dyDescent="0.25">
      <c r="A140" s="320" t="s">
        <v>59</v>
      </c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1"/>
      <c r="N140" s="321"/>
      <c r="O140" s="321"/>
      <c r="P140" s="321"/>
      <c r="Q140" s="321"/>
      <c r="R140" s="321"/>
      <c r="S140" s="321"/>
      <c r="T140" s="321"/>
      <c r="U140" s="321"/>
      <c r="V140" s="321"/>
      <c r="W140" s="321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6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6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6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6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6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6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6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6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7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8"/>
      <c r="M149" s="333" t="s">
        <v>64</v>
      </c>
      <c r="N149" s="334"/>
      <c r="O149" s="334"/>
      <c r="P149" s="334"/>
      <c r="Q149" s="334"/>
      <c r="R149" s="334"/>
      <c r="S149" s="335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8"/>
      <c r="M150" s="333" t="s">
        <v>64</v>
      </c>
      <c r="N150" s="334"/>
      <c r="O150" s="334"/>
      <c r="P150" s="334"/>
      <c r="Q150" s="334"/>
      <c r="R150" s="334"/>
      <c r="S150" s="335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46" t="s">
        <v>252</v>
      </c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05"/>
      <c r="Y151" s="305"/>
    </row>
    <row r="152" spans="1:52" ht="14.25" customHeight="1" x14ac:dyDescent="0.25">
      <c r="A152" s="320" t="s">
        <v>100</v>
      </c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6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6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7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8"/>
      <c r="M155" s="333" t="s">
        <v>64</v>
      </c>
      <c r="N155" s="334"/>
      <c r="O155" s="334"/>
      <c r="P155" s="334"/>
      <c r="Q155" s="334"/>
      <c r="R155" s="334"/>
      <c r="S155" s="335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8"/>
      <c r="M156" s="333" t="s">
        <v>64</v>
      </c>
      <c r="N156" s="334"/>
      <c r="O156" s="334"/>
      <c r="P156" s="334"/>
      <c r="Q156" s="334"/>
      <c r="R156" s="334"/>
      <c r="S156" s="335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0" t="s">
        <v>93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6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33" t="s">
        <v>259</v>
      </c>
      <c r="N158" s="319"/>
      <c r="O158" s="319"/>
      <c r="P158" s="319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6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7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8"/>
      <c r="M160" s="333" t="s">
        <v>64</v>
      </c>
      <c r="N160" s="334"/>
      <c r="O160" s="334"/>
      <c r="P160" s="334"/>
      <c r="Q160" s="334"/>
      <c r="R160" s="334"/>
      <c r="S160" s="335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8"/>
      <c r="M161" s="333" t="s">
        <v>64</v>
      </c>
      <c r="N161" s="334"/>
      <c r="O161" s="334"/>
      <c r="P161" s="334"/>
      <c r="Q161" s="334"/>
      <c r="R161" s="334"/>
      <c r="S161" s="335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0" t="s">
        <v>59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6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6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6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6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6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7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8"/>
      <c r="M167" s="333" t="s">
        <v>64</v>
      </c>
      <c r="N167" s="334"/>
      <c r="O167" s="334"/>
      <c r="P167" s="334"/>
      <c r="Q167" s="334"/>
      <c r="R167" s="334"/>
      <c r="S167" s="335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1"/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8"/>
      <c r="M168" s="333" t="s">
        <v>64</v>
      </c>
      <c r="N168" s="334"/>
      <c r="O168" s="334"/>
      <c r="P168" s="334"/>
      <c r="Q168" s="334"/>
      <c r="R168" s="334"/>
      <c r="S168" s="335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0" t="s">
        <v>66</v>
      </c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1"/>
      <c r="N169" s="321"/>
      <c r="O169" s="321"/>
      <c r="P169" s="321"/>
      <c r="Q169" s="321"/>
      <c r="R169" s="321"/>
      <c r="S169" s="321"/>
      <c r="T169" s="321"/>
      <c r="U169" s="321"/>
      <c r="V169" s="321"/>
      <c r="W169" s="321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6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6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40" t="s">
        <v>274</v>
      </c>
      <c r="N171" s="319"/>
      <c r="O171" s="319"/>
      <c r="P171" s="319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6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6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1" t="s">
        <v>279</v>
      </c>
      <c r="N173" s="319"/>
      <c r="O173" s="319"/>
      <c r="P173" s="319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6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1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6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6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6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04" t="s">
        <v>287</v>
      </c>
      <c r="N177" s="319"/>
      <c r="O177" s="319"/>
      <c r="P177" s="319"/>
      <c r="Q177" s="317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6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5" t="s">
        <v>290</v>
      </c>
      <c r="N178" s="319"/>
      <c r="O178" s="319"/>
      <c r="P178" s="319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6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3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6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6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6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6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2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6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6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6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5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6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7"/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8"/>
      <c r="M188" s="333" t="s">
        <v>64</v>
      </c>
      <c r="N188" s="334"/>
      <c r="O188" s="334"/>
      <c r="P188" s="334"/>
      <c r="Q188" s="334"/>
      <c r="R188" s="334"/>
      <c r="S188" s="335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21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8"/>
      <c r="M189" s="333" t="s">
        <v>64</v>
      </c>
      <c r="N189" s="334"/>
      <c r="O189" s="334"/>
      <c r="P189" s="334"/>
      <c r="Q189" s="334"/>
      <c r="R189" s="334"/>
      <c r="S189" s="335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20" t="s">
        <v>205</v>
      </c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6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6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27"/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8"/>
      <c r="M193" s="333" t="s">
        <v>64</v>
      </c>
      <c r="N193" s="334"/>
      <c r="O193" s="334"/>
      <c r="P193" s="334"/>
      <c r="Q193" s="334"/>
      <c r="R193" s="334"/>
      <c r="S193" s="335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21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8"/>
      <c r="M194" s="333" t="s">
        <v>64</v>
      </c>
      <c r="N194" s="334"/>
      <c r="O194" s="334"/>
      <c r="P194" s="334"/>
      <c r="Q194" s="334"/>
      <c r="R194" s="334"/>
      <c r="S194" s="335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46" t="s">
        <v>312</v>
      </c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1"/>
      <c r="N195" s="321"/>
      <c r="O195" s="321"/>
      <c r="P195" s="321"/>
      <c r="Q195" s="321"/>
      <c r="R195" s="321"/>
      <c r="S195" s="321"/>
      <c r="T195" s="321"/>
      <c r="U195" s="321"/>
      <c r="V195" s="321"/>
      <c r="W195" s="321"/>
      <c r="X195" s="305"/>
      <c r="Y195" s="305"/>
    </row>
    <row r="196" spans="1:52" ht="14.25" customHeight="1" x14ac:dyDescent="0.25">
      <c r="A196" s="320" t="s">
        <v>100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6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6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6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5"/>
      <c r="S199" s="35"/>
      <c r="T199" s="36" t="s">
        <v>63</v>
      </c>
      <c r="U199" s="309">
        <v>850</v>
      </c>
      <c r="V199" s="310">
        <f t="shared" si="10"/>
        <v>853.2</v>
      </c>
      <c r="W199" s="37">
        <f>IFERROR(IF(V199=0,"",ROUNDUP(V199/H199,0)*0.02175),"")</f>
        <v>1.7182499999999998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6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6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3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6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6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3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6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6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6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6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6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4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6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6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6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6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6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7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8"/>
      <c r="M212" s="333" t="s">
        <v>64</v>
      </c>
      <c r="N212" s="334"/>
      <c r="O212" s="334"/>
      <c r="P212" s="334"/>
      <c r="Q212" s="334"/>
      <c r="R212" s="334"/>
      <c r="S212" s="335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78.703703703703695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79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1.7182499999999998</v>
      </c>
      <c r="X212" s="312"/>
      <c r="Y212" s="312"/>
    </row>
    <row r="213" spans="1:52" x14ac:dyDescent="0.2">
      <c r="A213" s="321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8"/>
      <c r="M213" s="333" t="s">
        <v>64</v>
      </c>
      <c r="N213" s="334"/>
      <c r="O213" s="334"/>
      <c r="P213" s="334"/>
      <c r="Q213" s="334"/>
      <c r="R213" s="334"/>
      <c r="S213" s="335"/>
      <c r="T213" s="38" t="s">
        <v>63</v>
      </c>
      <c r="U213" s="311">
        <f>IFERROR(SUM(U197:U211),"0")</f>
        <v>850</v>
      </c>
      <c r="V213" s="311">
        <f>IFERROR(SUM(V197:V211),"0")</f>
        <v>853.2</v>
      </c>
      <c r="W213" s="38"/>
      <c r="X213" s="312"/>
      <c r="Y213" s="312"/>
    </row>
    <row r="214" spans="1:52" ht="14.25" customHeight="1" x14ac:dyDescent="0.25">
      <c r="A214" s="320" t="s">
        <v>93</v>
      </c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6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7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8"/>
      <c r="M216" s="333" t="s">
        <v>64</v>
      </c>
      <c r="N216" s="334"/>
      <c r="O216" s="334"/>
      <c r="P216" s="334"/>
      <c r="Q216" s="334"/>
      <c r="R216" s="334"/>
      <c r="S216" s="335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1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8"/>
      <c r="M217" s="333" t="s">
        <v>64</v>
      </c>
      <c r="N217" s="334"/>
      <c r="O217" s="334"/>
      <c r="P217" s="334"/>
      <c r="Q217" s="334"/>
      <c r="R217" s="334"/>
      <c r="S217" s="335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0" t="s">
        <v>59</v>
      </c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1"/>
      <c r="N218" s="321"/>
      <c r="O218" s="321"/>
      <c r="P218" s="321"/>
      <c r="Q218" s="321"/>
      <c r="R218" s="321"/>
      <c r="S218" s="321"/>
      <c r="T218" s="321"/>
      <c r="U218" s="321"/>
      <c r="V218" s="321"/>
      <c r="W218" s="321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6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5"/>
      <c r="S219" s="35"/>
      <c r="T219" s="36" t="s">
        <v>63</v>
      </c>
      <c r="U219" s="309">
        <v>160</v>
      </c>
      <c r="V219" s="310">
        <f>IFERROR(IF(U219="",0,CEILING((U219/$H219),1)*$H219),"")</f>
        <v>163.80000000000001</v>
      </c>
      <c r="W219" s="37">
        <f>IFERROR(IF(V219=0,"",ROUNDUP(V219/H219,0)*0.00753),"")</f>
        <v>0.29366999999999999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6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5"/>
      <c r="S220" s="35"/>
      <c r="T220" s="36" t="s">
        <v>63</v>
      </c>
      <c r="U220" s="309">
        <v>240</v>
      </c>
      <c r="V220" s="310">
        <f>IFERROR(IF(U220="",0,CEILING((U220/$H220),1)*$H220),"")</f>
        <v>243.60000000000002</v>
      </c>
      <c r="W220" s="37">
        <f>IFERROR(IF(V220=0,"",ROUNDUP(V220/H220,0)*0.00753),"")</f>
        <v>0.43674000000000002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6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6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27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8"/>
      <c r="M223" s="333" t="s">
        <v>64</v>
      </c>
      <c r="N223" s="334"/>
      <c r="O223" s="334"/>
      <c r="P223" s="334"/>
      <c r="Q223" s="334"/>
      <c r="R223" s="334"/>
      <c r="S223" s="335"/>
      <c r="T223" s="38" t="s">
        <v>65</v>
      </c>
      <c r="U223" s="311">
        <f>IFERROR(U219/H219,"0")+IFERROR(U220/H220,"0")+IFERROR(U221/H221,"0")+IFERROR(U222/H222,"0")</f>
        <v>95.238095238095241</v>
      </c>
      <c r="V223" s="311">
        <f>IFERROR(V219/H219,"0")+IFERROR(V220/H220,"0")+IFERROR(V221/H221,"0")+IFERROR(V222/H222,"0")</f>
        <v>97</v>
      </c>
      <c r="W223" s="311">
        <f>IFERROR(IF(W219="",0,W219),"0")+IFERROR(IF(W220="",0,W220),"0")+IFERROR(IF(W221="",0,W221),"0")+IFERROR(IF(W222="",0,W222),"0")</f>
        <v>0.73041</v>
      </c>
      <c r="X223" s="312"/>
      <c r="Y223" s="312"/>
    </row>
    <row r="224" spans="1:52" x14ac:dyDescent="0.2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8"/>
      <c r="M224" s="333" t="s">
        <v>64</v>
      </c>
      <c r="N224" s="334"/>
      <c r="O224" s="334"/>
      <c r="P224" s="334"/>
      <c r="Q224" s="334"/>
      <c r="R224" s="334"/>
      <c r="S224" s="335"/>
      <c r="T224" s="38" t="s">
        <v>63</v>
      </c>
      <c r="U224" s="311">
        <f>IFERROR(SUM(U219:U222),"0")</f>
        <v>400</v>
      </c>
      <c r="V224" s="311">
        <f>IFERROR(SUM(V219:V222),"0")</f>
        <v>407.40000000000003</v>
      </c>
      <c r="W224" s="38"/>
      <c r="X224" s="312"/>
      <c r="Y224" s="312"/>
    </row>
    <row r="225" spans="1:52" ht="14.25" customHeight="1" x14ac:dyDescent="0.25">
      <c r="A225" s="320" t="s">
        <v>66</v>
      </c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1"/>
      <c r="N225" s="321"/>
      <c r="O225" s="321"/>
      <c r="P225" s="321"/>
      <c r="Q225" s="321"/>
      <c r="R225" s="321"/>
      <c r="S225" s="321"/>
      <c r="T225" s="321"/>
      <c r="U225" s="321"/>
      <c r="V225" s="321"/>
      <c r="W225" s="321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6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5"/>
      <c r="S226" s="35"/>
      <c r="T226" s="36" t="s">
        <v>63</v>
      </c>
      <c r="U226" s="309">
        <v>8650</v>
      </c>
      <c r="V226" s="310">
        <f t="shared" ref="V226:V231" si="12">IFERROR(IF(U226="",0,CEILING((U226/$H226),1)*$H226),"")</f>
        <v>8650.7999999999993</v>
      </c>
      <c r="W226" s="37">
        <f>IFERROR(IF(V226=0,"",ROUNDUP(V226/H226,0)*0.02175),"")</f>
        <v>23.228999999999999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6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6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6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6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6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7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8"/>
      <c r="M232" s="333" t="s">
        <v>64</v>
      </c>
      <c r="N232" s="334"/>
      <c r="O232" s="334"/>
      <c r="P232" s="334"/>
      <c r="Q232" s="334"/>
      <c r="R232" s="334"/>
      <c r="S232" s="335"/>
      <c r="T232" s="38" t="s">
        <v>65</v>
      </c>
      <c r="U232" s="311">
        <f>IFERROR(U226/H226,"0")+IFERROR(U227/H227,"0")+IFERROR(U228/H228,"0")+IFERROR(U229/H229,"0")+IFERROR(U230/H230,"0")+IFERROR(U231/H231,"0")</f>
        <v>1067.9012345679014</v>
      </c>
      <c r="V232" s="311">
        <f>IFERROR(V226/H226,"0")+IFERROR(V227/H227,"0")+IFERROR(V228/H228,"0")+IFERROR(V229/H229,"0")+IFERROR(V230/H230,"0")+IFERROR(V231/H231,"0")</f>
        <v>1068</v>
      </c>
      <c r="W232" s="311">
        <f>IFERROR(IF(W226="",0,W226),"0")+IFERROR(IF(W227="",0,W227),"0")+IFERROR(IF(W228="",0,W228),"0")+IFERROR(IF(W229="",0,W229),"0")+IFERROR(IF(W230="",0,W230),"0")+IFERROR(IF(W231="",0,W231),"0")</f>
        <v>23.228999999999999</v>
      </c>
      <c r="X232" s="312"/>
      <c r="Y232" s="312"/>
    </row>
    <row r="233" spans="1:52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8"/>
      <c r="M233" s="333" t="s">
        <v>64</v>
      </c>
      <c r="N233" s="334"/>
      <c r="O233" s="334"/>
      <c r="P233" s="334"/>
      <c r="Q233" s="334"/>
      <c r="R233" s="334"/>
      <c r="S233" s="335"/>
      <c r="T233" s="38" t="s">
        <v>63</v>
      </c>
      <c r="U233" s="311">
        <f>IFERROR(SUM(U226:U231),"0")</f>
        <v>8650</v>
      </c>
      <c r="V233" s="311">
        <f>IFERROR(SUM(V226:V231),"0")</f>
        <v>8650.7999999999993</v>
      </c>
      <c r="W233" s="38"/>
      <c r="X233" s="312"/>
      <c r="Y233" s="312"/>
    </row>
    <row r="234" spans="1:52" ht="14.25" customHeight="1" x14ac:dyDescent="0.25">
      <c r="A234" s="320" t="s">
        <v>205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6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6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5"/>
      <c r="S236" s="35"/>
      <c r="T236" s="36" t="s">
        <v>63</v>
      </c>
      <c r="U236" s="309">
        <v>50</v>
      </c>
      <c r="V236" s="310">
        <f>IFERROR(IF(U236="",0,CEILING((U236/$H236),1)*$H236),"")</f>
        <v>54.6</v>
      </c>
      <c r="W236" s="37">
        <f>IFERROR(IF(V236=0,"",ROUNDUP(V236/H236,0)*0.02175),"")</f>
        <v>0.15225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6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27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8"/>
      <c r="M238" s="333" t="s">
        <v>64</v>
      </c>
      <c r="N238" s="334"/>
      <c r="O238" s="334"/>
      <c r="P238" s="334"/>
      <c r="Q238" s="334"/>
      <c r="R238" s="334"/>
      <c r="S238" s="335"/>
      <c r="T238" s="38" t="s">
        <v>65</v>
      </c>
      <c r="U238" s="311">
        <f>IFERROR(U235/H235,"0")+IFERROR(U236/H236,"0")+IFERROR(U237/H237,"0")</f>
        <v>6.4102564102564106</v>
      </c>
      <c r="V238" s="311">
        <f>IFERROR(V235/H235,"0")+IFERROR(V236/H236,"0")+IFERROR(V237/H237,"0")</f>
        <v>7</v>
      </c>
      <c r="W238" s="311">
        <f>IFERROR(IF(W235="",0,W235),"0")+IFERROR(IF(W236="",0,W236),"0")+IFERROR(IF(W237="",0,W237),"0")</f>
        <v>0.15225</v>
      </c>
      <c r="X238" s="312"/>
      <c r="Y238" s="312"/>
    </row>
    <row r="239" spans="1:52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8"/>
      <c r="M239" s="333" t="s">
        <v>64</v>
      </c>
      <c r="N239" s="334"/>
      <c r="O239" s="334"/>
      <c r="P239" s="334"/>
      <c r="Q239" s="334"/>
      <c r="R239" s="334"/>
      <c r="S239" s="335"/>
      <c r="T239" s="38" t="s">
        <v>63</v>
      </c>
      <c r="U239" s="311">
        <f>IFERROR(SUM(U235:U237),"0")</f>
        <v>50</v>
      </c>
      <c r="V239" s="311">
        <f>IFERROR(SUM(V235:V237),"0")</f>
        <v>54.6</v>
      </c>
      <c r="W239" s="38"/>
      <c r="X239" s="312"/>
      <c r="Y239" s="312"/>
    </row>
    <row r="240" spans="1:52" ht="14.25" customHeight="1" x14ac:dyDescent="0.25">
      <c r="A240" s="320" t="s">
        <v>79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6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408" t="s">
        <v>371</v>
      </c>
      <c r="N241" s="319"/>
      <c r="O241" s="319"/>
      <c r="P241" s="319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6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36" t="s">
        <v>374</v>
      </c>
      <c r="N242" s="319"/>
      <c r="O242" s="319"/>
      <c r="P242" s="319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6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3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5"/>
      <c r="S243" s="35"/>
      <c r="T243" s="36" t="s">
        <v>63</v>
      </c>
      <c r="U243" s="309">
        <v>5.1000000000000014</v>
      </c>
      <c r="V243" s="310">
        <f>IFERROR(IF(U243="",0,CEILING((U243/$H243),1)*$H243),"")</f>
        <v>5.0999999999999996</v>
      </c>
      <c r="W243" s="37">
        <f>IFERROR(IF(V243=0,"",ROUNDUP(V243/H243,0)*0.00753),"")</f>
        <v>1.506E-2</v>
      </c>
      <c r="X243" s="57"/>
      <c r="Y243" s="58"/>
      <c r="AC243" s="59"/>
      <c r="AZ243" s="196" t="s">
        <v>1</v>
      </c>
    </row>
    <row r="244" spans="1:52" x14ac:dyDescent="0.2">
      <c r="A244" s="327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8"/>
      <c r="M244" s="333" t="s">
        <v>64</v>
      </c>
      <c r="N244" s="334"/>
      <c r="O244" s="334"/>
      <c r="P244" s="334"/>
      <c r="Q244" s="334"/>
      <c r="R244" s="334"/>
      <c r="S244" s="335"/>
      <c r="T244" s="38" t="s">
        <v>65</v>
      </c>
      <c r="U244" s="311">
        <f>IFERROR(U241/H241,"0")+IFERROR(U242/H242,"0")+IFERROR(U243/H243,"0")</f>
        <v>2.0000000000000009</v>
      </c>
      <c r="V244" s="311">
        <f>IFERROR(V241/H241,"0")+IFERROR(V242/H242,"0")+IFERROR(V243/H243,"0")</f>
        <v>2</v>
      </c>
      <c r="W244" s="311">
        <f>IFERROR(IF(W241="",0,W241),"0")+IFERROR(IF(W242="",0,W242),"0")+IFERROR(IF(W243="",0,W243),"0")</f>
        <v>1.506E-2</v>
      </c>
      <c r="X244" s="312"/>
      <c r="Y244" s="312"/>
    </row>
    <row r="245" spans="1:52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8"/>
      <c r="M245" s="333" t="s">
        <v>64</v>
      </c>
      <c r="N245" s="334"/>
      <c r="O245" s="334"/>
      <c r="P245" s="334"/>
      <c r="Q245" s="334"/>
      <c r="R245" s="334"/>
      <c r="S245" s="335"/>
      <c r="T245" s="38" t="s">
        <v>63</v>
      </c>
      <c r="U245" s="311">
        <f>IFERROR(SUM(U241:U243),"0")</f>
        <v>5.1000000000000014</v>
      </c>
      <c r="V245" s="311">
        <f>IFERROR(SUM(V241:V243),"0")</f>
        <v>5.0999999999999996</v>
      </c>
      <c r="W245" s="38"/>
      <c r="X245" s="312"/>
      <c r="Y245" s="312"/>
    </row>
    <row r="246" spans="1:52" ht="14.25" customHeight="1" x14ac:dyDescent="0.25">
      <c r="A246" s="320" t="s">
        <v>377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6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6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6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27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8"/>
      <c r="M250" s="333" t="s">
        <v>64</v>
      </c>
      <c r="N250" s="334"/>
      <c r="O250" s="334"/>
      <c r="P250" s="334"/>
      <c r="Q250" s="334"/>
      <c r="R250" s="334"/>
      <c r="S250" s="335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8"/>
      <c r="M251" s="333" t="s">
        <v>64</v>
      </c>
      <c r="N251" s="334"/>
      <c r="O251" s="334"/>
      <c r="P251" s="334"/>
      <c r="Q251" s="334"/>
      <c r="R251" s="334"/>
      <c r="S251" s="335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46" t="s">
        <v>385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05"/>
      <c r="Y252" s="305"/>
    </row>
    <row r="253" spans="1:52" ht="14.25" customHeight="1" x14ac:dyDescent="0.25">
      <c r="A253" s="320" t="s">
        <v>100</v>
      </c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21"/>
      <c r="P253" s="321"/>
      <c r="Q253" s="321"/>
      <c r="R253" s="321"/>
      <c r="S253" s="321"/>
      <c r="T253" s="321"/>
      <c r="U253" s="321"/>
      <c r="V253" s="321"/>
      <c r="W253" s="321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6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6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6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1" t="s">
        <v>391</v>
      </c>
      <c r="N256" s="319"/>
      <c r="O256" s="319"/>
      <c r="P256" s="319"/>
      <c r="Q256" s="317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6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6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6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6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27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8"/>
      <c r="M261" s="333" t="s">
        <v>64</v>
      </c>
      <c r="N261" s="334"/>
      <c r="O261" s="334"/>
      <c r="P261" s="334"/>
      <c r="Q261" s="334"/>
      <c r="R261" s="334"/>
      <c r="S261" s="335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8"/>
      <c r="M262" s="333" t="s">
        <v>64</v>
      </c>
      <c r="N262" s="334"/>
      <c r="O262" s="334"/>
      <c r="P262" s="334"/>
      <c r="Q262" s="334"/>
      <c r="R262" s="334"/>
      <c r="S262" s="335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0" t="s">
        <v>59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6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6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7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8"/>
      <c r="M266" s="333" t="s">
        <v>64</v>
      </c>
      <c r="N266" s="334"/>
      <c r="O266" s="334"/>
      <c r="P266" s="334"/>
      <c r="Q266" s="334"/>
      <c r="R266" s="334"/>
      <c r="S266" s="335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8"/>
      <c r="M267" s="333" t="s">
        <v>64</v>
      </c>
      <c r="N267" s="334"/>
      <c r="O267" s="334"/>
      <c r="P267" s="334"/>
      <c r="Q267" s="334"/>
      <c r="R267" s="334"/>
      <c r="S267" s="335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46" t="s">
        <v>403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05"/>
      <c r="Y268" s="305"/>
    </row>
    <row r="269" spans="1:52" ht="14.25" customHeight="1" x14ac:dyDescent="0.25">
      <c r="A269" s="320" t="s">
        <v>59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6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7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8"/>
      <c r="M271" s="333" t="s">
        <v>64</v>
      </c>
      <c r="N271" s="334"/>
      <c r="O271" s="334"/>
      <c r="P271" s="334"/>
      <c r="Q271" s="334"/>
      <c r="R271" s="334"/>
      <c r="S271" s="335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8"/>
      <c r="M272" s="333" t="s">
        <v>64</v>
      </c>
      <c r="N272" s="334"/>
      <c r="O272" s="334"/>
      <c r="P272" s="334"/>
      <c r="Q272" s="334"/>
      <c r="R272" s="334"/>
      <c r="S272" s="335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0" t="s">
        <v>66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6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6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6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501" t="s">
        <v>412</v>
      </c>
      <c r="N276" s="319"/>
      <c r="O276" s="319"/>
      <c r="P276" s="319"/>
      <c r="Q276" s="317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27"/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8"/>
      <c r="M277" s="333" t="s">
        <v>64</v>
      </c>
      <c r="N277" s="334"/>
      <c r="O277" s="334"/>
      <c r="P277" s="334"/>
      <c r="Q277" s="334"/>
      <c r="R277" s="334"/>
      <c r="S277" s="335"/>
      <c r="T277" s="38" t="s">
        <v>65</v>
      </c>
      <c r="U277" s="311">
        <f>IFERROR(U274/H274,"0")+IFERROR(U275/H275,"0")+IFERROR(U276/H276,"0")</f>
        <v>0</v>
      </c>
      <c r="V277" s="311">
        <f>IFERROR(V274/H274,"0")+IFERROR(V275/H275,"0")+IFERROR(V276/H276,"0")</f>
        <v>0</v>
      </c>
      <c r="W277" s="311">
        <f>IFERROR(IF(W274="",0,W274),"0")+IFERROR(IF(W275="",0,W275),"0")+IFERROR(IF(W276="",0,W276),"0")</f>
        <v>0</v>
      </c>
      <c r="X277" s="312"/>
      <c r="Y277" s="312"/>
    </row>
    <row r="278" spans="1:52" x14ac:dyDescent="0.2">
      <c r="A278" s="321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8"/>
      <c r="M278" s="333" t="s">
        <v>64</v>
      </c>
      <c r="N278" s="334"/>
      <c r="O278" s="334"/>
      <c r="P278" s="334"/>
      <c r="Q278" s="334"/>
      <c r="R278" s="334"/>
      <c r="S278" s="335"/>
      <c r="T278" s="38" t="s">
        <v>63</v>
      </c>
      <c r="U278" s="311">
        <f>IFERROR(SUM(U274:U276),"0")</f>
        <v>0</v>
      </c>
      <c r="V278" s="311">
        <f>IFERROR(SUM(V274:V276),"0")</f>
        <v>0</v>
      </c>
      <c r="W278" s="38"/>
      <c r="X278" s="312"/>
      <c r="Y278" s="312"/>
    </row>
    <row r="279" spans="1:52" ht="14.25" customHeight="1" x14ac:dyDescent="0.25">
      <c r="A279" s="320" t="s">
        <v>205</v>
      </c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1"/>
      <c r="N279" s="321"/>
      <c r="O279" s="321"/>
      <c r="P279" s="321"/>
      <c r="Q279" s="321"/>
      <c r="R279" s="321"/>
      <c r="S279" s="321"/>
      <c r="T279" s="321"/>
      <c r="U279" s="321"/>
      <c r="V279" s="321"/>
      <c r="W279" s="321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6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27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8"/>
      <c r="M281" s="333" t="s">
        <v>64</v>
      </c>
      <c r="N281" s="334"/>
      <c r="O281" s="334"/>
      <c r="P281" s="334"/>
      <c r="Q281" s="334"/>
      <c r="R281" s="334"/>
      <c r="S281" s="335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1"/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8"/>
      <c r="M282" s="333" t="s">
        <v>64</v>
      </c>
      <c r="N282" s="334"/>
      <c r="O282" s="334"/>
      <c r="P282" s="334"/>
      <c r="Q282" s="334"/>
      <c r="R282" s="334"/>
      <c r="S282" s="335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0" t="s">
        <v>79</v>
      </c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1"/>
      <c r="N283" s="321"/>
      <c r="O283" s="321"/>
      <c r="P283" s="321"/>
      <c r="Q283" s="321"/>
      <c r="R283" s="321"/>
      <c r="S283" s="321"/>
      <c r="T283" s="321"/>
      <c r="U283" s="321"/>
      <c r="V283" s="321"/>
      <c r="W283" s="321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6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27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8"/>
      <c r="M285" s="333" t="s">
        <v>64</v>
      </c>
      <c r="N285" s="334"/>
      <c r="O285" s="334"/>
      <c r="P285" s="334"/>
      <c r="Q285" s="334"/>
      <c r="R285" s="334"/>
      <c r="S285" s="335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1"/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8"/>
      <c r="M286" s="333" t="s">
        <v>64</v>
      </c>
      <c r="N286" s="334"/>
      <c r="O286" s="334"/>
      <c r="P286" s="334"/>
      <c r="Q286" s="334"/>
      <c r="R286" s="334"/>
      <c r="S286" s="335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1" t="s">
        <v>417</v>
      </c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2"/>
      <c r="P287" s="352"/>
      <c r="Q287" s="352"/>
      <c r="R287" s="352"/>
      <c r="S287" s="352"/>
      <c r="T287" s="352"/>
      <c r="U287" s="352"/>
      <c r="V287" s="352"/>
      <c r="W287" s="352"/>
      <c r="X287" s="49"/>
      <c r="Y287" s="49"/>
    </row>
    <row r="288" spans="1:52" ht="16.5" customHeight="1" x14ac:dyDescent="0.25">
      <c r="A288" s="346" t="s">
        <v>418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05"/>
      <c r="Y288" s="305"/>
    </row>
    <row r="289" spans="1:52" ht="14.25" customHeight="1" x14ac:dyDescent="0.25">
      <c r="A289" s="320" t="s">
        <v>100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6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6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5"/>
      <c r="S290" s="35"/>
      <c r="T290" s="36" t="s">
        <v>63</v>
      </c>
      <c r="U290" s="309">
        <v>1700</v>
      </c>
      <c r="V290" s="310">
        <f t="shared" ref="V290:V297" si="14">IFERROR(IF(U290="",0,CEILING((U290/$H290),1)*$H290),"")</f>
        <v>1710</v>
      </c>
      <c r="W290" s="37">
        <f>IFERROR(IF(V290=0,"",ROUNDUP(V290/H290,0)*0.02039),"")</f>
        <v>2.3244599999999997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6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4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6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6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6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6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2" t="s">
        <v>428</v>
      </c>
      <c r="N295" s="319"/>
      <c r="O295" s="319"/>
      <c r="P295" s="319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6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6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7"/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8"/>
      <c r="M298" s="333" t="s">
        <v>64</v>
      </c>
      <c r="N298" s="334"/>
      <c r="O298" s="334"/>
      <c r="P298" s="334"/>
      <c r="Q298" s="334"/>
      <c r="R298" s="334"/>
      <c r="S298" s="335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113.33333333333333</v>
      </c>
      <c r="V298" s="311">
        <f>IFERROR(V290/H290,"0")+IFERROR(V291/H291,"0")+IFERROR(V292/H292,"0")+IFERROR(V293/H293,"0")+IFERROR(V294/H294,"0")+IFERROR(V295/H295,"0")+IFERROR(V296/H296,"0")+IFERROR(V297/H297,"0")</f>
        <v>114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2.3244599999999997</v>
      </c>
      <c r="X298" s="312"/>
      <c r="Y298" s="312"/>
    </row>
    <row r="299" spans="1:52" x14ac:dyDescent="0.2">
      <c r="A299" s="321"/>
      <c r="B299" s="321"/>
      <c r="C299" s="321"/>
      <c r="D299" s="321"/>
      <c r="E299" s="321"/>
      <c r="F299" s="321"/>
      <c r="G299" s="321"/>
      <c r="H299" s="321"/>
      <c r="I299" s="321"/>
      <c r="J299" s="321"/>
      <c r="K299" s="321"/>
      <c r="L299" s="328"/>
      <c r="M299" s="333" t="s">
        <v>64</v>
      </c>
      <c r="N299" s="334"/>
      <c r="O299" s="334"/>
      <c r="P299" s="334"/>
      <c r="Q299" s="334"/>
      <c r="R299" s="334"/>
      <c r="S299" s="335"/>
      <c r="T299" s="38" t="s">
        <v>63</v>
      </c>
      <c r="U299" s="311">
        <f>IFERROR(SUM(U290:U297),"0")</f>
        <v>1700</v>
      </c>
      <c r="V299" s="311">
        <f>IFERROR(SUM(V290:V297),"0")</f>
        <v>1710</v>
      </c>
      <c r="W299" s="38"/>
      <c r="X299" s="312"/>
      <c r="Y299" s="312"/>
    </row>
    <row r="300" spans="1:52" ht="14.25" customHeight="1" x14ac:dyDescent="0.25">
      <c r="A300" s="320" t="s">
        <v>93</v>
      </c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1"/>
      <c r="M300" s="321"/>
      <c r="N300" s="321"/>
      <c r="O300" s="321"/>
      <c r="P300" s="321"/>
      <c r="Q300" s="321"/>
      <c r="R300" s="321"/>
      <c r="S300" s="321"/>
      <c r="T300" s="321"/>
      <c r="U300" s="321"/>
      <c r="V300" s="321"/>
      <c r="W300" s="321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6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5"/>
      <c r="S301" s="35"/>
      <c r="T301" s="36" t="s">
        <v>63</v>
      </c>
      <c r="U301" s="309">
        <v>1250</v>
      </c>
      <c r="V301" s="310">
        <f>IFERROR(IF(U301="",0,CEILING((U301/$H301),1)*$H301),"")</f>
        <v>1260</v>
      </c>
      <c r="W301" s="37">
        <f>IFERROR(IF(V301=0,"",ROUNDUP(V301/H301,0)*0.02175),"")</f>
        <v>1.827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6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27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8"/>
      <c r="M303" s="333" t="s">
        <v>64</v>
      </c>
      <c r="N303" s="334"/>
      <c r="O303" s="334"/>
      <c r="P303" s="334"/>
      <c r="Q303" s="334"/>
      <c r="R303" s="334"/>
      <c r="S303" s="335"/>
      <c r="T303" s="38" t="s">
        <v>65</v>
      </c>
      <c r="U303" s="311">
        <f>IFERROR(U301/H301,"0")+IFERROR(U302/H302,"0")</f>
        <v>83.333333333333329</v>
      </c>
      <c r="V303" s="311">
        <f>IFERROR(V301/H301,"0")+IFERROR(V302/H302,"0")</f>
        <v>84</v>
      </c>
      <c r="W303" s="311">
        <f>IFERROR(IF(W301="",0,W301),"0")+IFERROR(IF(W302="",0,W302),"0")</f>
        <v>1.827</v>
      </c>
      <c r="X303" s="312"/>
      <c r="Y303" s="312"/>
    </row>
    <row r="304" spans="1:52" x14ac:dyDescent="0.2">
      <c r="A304" s="321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8"/>
      <c r="M304" s="333" t="s">
        <v>64</v>
      </c>
      <c r="N304" s="334"/>
      <c r="O304" s="334"/>
      <c r="P304" s="334"/>
      <c r="Q304" s="334"/>
      <c r="R304" s="334"/>
      <c r="S304" s="335"/>
      <c r="T304" s="38" t="s">
        <v>63</v>
      </c>
      <c r="U304" s="311">
        <f>IFERROR(SUM(U301:U302),"0")</f>
        <v>1250</v>
      </c>
      <c r="V304" s="311">
        <f>IFERROR(SUM(V301:V302),"0")</f>
        <v>1260</v>
      </c>
      <c r="W304" s="38"/>
      <c r="X304" s="312"/>
      <c r="Y304" s="312"/>
    </row>
    <row r="305" spans="1:52" ht="14.25" customHeight="1" x14ac:dyDescent="0.25">
      <c r="A305" s="320" t="s">
        <v>66</v>
      </c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1"/>
      <c r="M305" s="321"/>
      <c r="N305" s="321"/>
      <c r="O305" s="321"/>
      <c r="P305" s="321"/>
      <c r="Q305" s="321"/>
      <c r="R305" s="321"/>
      <c r="S305" s="321"/>
      <c r="T305" s="321"/>
      <c r="U305" s="321"/>
      <c r="V305" s="321"/>
      <c r="W305" s="321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6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27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8"/>
      <c r="M307" s="333" t="s">
        <v>64</v>
      </c>
      <c r="N307" s="334"/>
      <c r="O307" s="334"/>
      <c r="P307" s="334"/>
      <c r="Q307" s="334"/>
      <c r="R307" s="334"/>
      <c r="S307" s="335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8"/>
      <c r="M308" s="333" t="s">
        <v>64</v>
      </c>
      <c r="N308" s="334"/>
      <c r="O308" s="334"/>
      <c r="P308" s="334"/>
      <c r="Q308" s="334"/>
      <c r="R308" s="334"/>
      <c r="S308" s="335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0" t="s">
        <v>205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6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27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8"/>
      <c r="M311" s="333" t="s">
        <v>64</v>
      </c>
      <c r="N311" s="334"/>
      <c r="O311" s="334"/>
      <c r="P311" s="334"/>
      <c r="Q311" s="334"/>
      <c r="R311" s="334"/>
      <c r="S311" s="335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8"/>
      <c r="M312" s="333" t="s">
        <v>64</v>
      </c>
      <c r="N312" s="334"/>
      <c r="O312" s="334"/>
      <c r="P312" s="334"/>
      <c r="Q312" s="334"/>
      <c r="R312" s="334"/>
      <c r="S312" s="335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46" t="s">
        <v>441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05"/>
      <c r="Y313" s="305"/>
    </row>
    <row r="314" spans="1:52" ht="14.25" customHeight="1" x14ac:dyDescent="0.25">
      <c r="A314" s="320" t="s">
        <v>100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6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6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6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3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6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7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8"/>
      <c r="M319" s="333" t="s">
        <v>64</v>
      </c>
      <c r="N319" s="334"/>
      <c r="O319" s="334"/>
      <c r="P319" s="334"/>
      <c r="Q319" s="334"/>
      <c r="R319" s="334"/>
      <c r="S319" s="335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1"/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8"/>
      <c r="M320" s="333" t="s">
        <v>64</v>
      </c>
      <c r="N320" s="334"/>
      <c r="O320" s="334"/>
      <c r="P320" s="334"/>
      <c r="Q320" s="334"/>
      <c r="R320" s="334"/>
      <c r="S320" s="335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0" t="s">
        <v>59</v>
      </c>
      <c r="B321" s="321"/>
      <c r="C321" s="321"/>
      <c r="D321" s="321"/>
      <c r="E321" s="321"/>
      <c r="F321" s="321"/>
      <c r="G321" s="321"/>
      <c r="H321" s="321"/>
      <c r="I321" s="321"/>
      <c r="J321" s="321"/>
      <c r="K321" s="321"/>
      <c r="L321" s="321"/>
      <c r="M321" s="321"/>
      <c r="N321" s="321"/>
      <c r="O321" s="321"/>
      <c r="P321" s="321"/>
      <c r="Q321" s="321"/>
      <c r="R321" s="321"/>
      <c r="S321" s="321"/>
      <c r="T321" s="321"/>
      <c r="U321" s="321"/>
      <c r="V321" s="321"/>
      <c r="W321" s="321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6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6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7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8"/>
      <c r="M324" s="333" t="s">
        <v>64</v>
      </c>
      <c r="N324" s="334"/>
      <c r="O324" s="334"/>
      <c r="P324" s="334"/>
      <c r="Q324" s="334"/>
      <c r="R324" s="334"/>
      <c r="S324" s="335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8"/>
      <c r="M325" s="333" t="s">
        <v>64</v>
      </c>
      <c r="N325" s="334"/>
      <c r="O325" s="334"/>
      <c r="P325" s="334"/>
      <c r="Q325" s="334"/>
      <c r="R325" s="334"/>
      <c r="S325" s="335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0" t="s">
        <v>66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6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6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6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6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7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8"/>
      <c r="M331" s="333" t="s">
        <v>64</v>
      </c>
      <c r="N331" s="334"/>
      <c r="O331" s="334"/>
      <c r="P331" s="334"/>
      <c r="Q331" s="334"/>
      <c r="R331" s="334"/>
      <c r="S331" s="335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21"/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8"/>
      <c r="M332" s="333" t="s">
        <v>64</v>
      </c>
      <c r="N332" s="334"/>
      <c r="O332" s="334"/>
      <c r="P332" s="334"/>
      <c r="Q332" s="334"/>
      <c r="R332" s="334"/>
      <c r="S332" s="335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0" t="s">
        <v>205</v>
      </c>
      <c r="B333" s="321"/>
      <c r="C333" s="321"/>
      <c r="D333" s="321"/>
      <c r="E333" s="321"/>
      <c r="F333" s="321"/>
      <c r="G333" s="321"/>
      <c r="H333" s="321"/>
      <c r="I333" s="321"/>
      <c r="J333" s="321"/>
      <c r="K333" s="321"/>
      <c r="L333" s="321"/>
      <c r="M333" s="321"/>
      <c r="N333" s="321"/>
      <c r="O333" s="321"/>
      <c r="P333" s="321"/>
      <c r="Q333" s="321"/>
      <c r="R333" s="321"/>
      <c r="S333" s="321"/>
      <c r="T333" s="321"/>
      <c r="U333" s="321"/>
      <c r="V333" s="321"/>
      <c r="W333" s="321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6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4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7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8"/>
      <c r="M335" s="333" t="s">
        <v>64</v>
      </c>
      <c r="N335" s="334"/>
      <c r="O335" s="334"/>
      <c r="P335" s="334"/>
      <c r="Q335" s="334"/>
      <c r="R335" s="334"/>
      <c r="S335" s="335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8"/>
      <c r="M336" s="333" t="s">
        <v>64</v>
      </c>
      <c r="N336" s="334"/>
      <c r="O336" s="334"/>
      <c r="P336" s="334"/>
      <c r="Q336" s="334"/>
      <c r="R336" s="334"/>
      <c r="S336" s="335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1" t="s">
        <v>464</v>
      </c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352"/>
      <c r="O337" s="352"/>
      <c r="P337" s="352"/>
      <c r="Q337" s="352"/>
      <c r="R337" s="352"/>
      <c r="S337" s="352"/>
      <c r="T337" s="352"/>
      <c r="U337" s="352"/>
      <c r="V337" s="352"/>
      <c r="W337" s="352"/>
      <c r="X337" s="49"/>
      <c r="Y337" s="49"/>
    </row>
    <row r="338" spans="1:52" ht="16.5" customHeight="1" x14ac:dyDescent="0.25">
      <c r="A338" s="346" t="s">
        <v>465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05"/>
      <c r="Y338" s="305"/>
    </row>
    <row r="339" spans="1:52" ht="14.25" customHeight="1" x14ac:dyDescent="0.25">
      <c r="A339" s="320" t="s">
        <v>100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6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6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7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8"/>
      <c r="M342" s="333" t="s">
        <v>64</v>
      </c>
      <c r="N342" s="334"/>
      <c r="O342" s="334"/>
      <c r="P342" s="334"/>
      <c r="Q342" s="334"/>
      <c r="R342" s="334"/>
      <c r="S342" s="335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8"/>
      <c r="M343" s="333" t="s">
        <v>64</v>
      </c>
      <c r="N343" s="334"/>
      <c r="O343" s="334"/>
      <c r="P343" s="334"/>
      <c r="Q343" s="334"/>
      <c r="R343" s="334"/>
      <c r="S343" s="335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0" t="s">
        <v>59</v>
      </c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1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6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5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6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3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6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5"/>
      <c r="S347" s="35"/>
      <c r="T347" s="36" t="s">
        <v>63</v>
      </c>
      <c r="U347" s="309">
        <v>45</v>
      </c>
      <c r="V347" s="310">
        <f t="shared" si="15"/>
        <v>46.2</v>
      </c>
      <c r="W347" s="37">
        <f>IFERROR(IF(V347=0,"",ROUNDUP(V347/H347,0)*0.00753),"")</f>
        <v>8.2830000000000001E-2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6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6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6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6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6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6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6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6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6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6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62" t="s">
        <v>496</v>
      </c>
      <c r="N357" s="319"/>
      <c r="O357" s="319"/>
      <c r="P357" s="319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7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8"/>
      <c r="M358" s="333" t="s">
        <v>64</v>
      </c>
      <c r="N358" s="334"/>
      <c r="O358" s="334"/>
      <c r="P358" s="334"/>
      <c r="Q358" s="334"/>
      <c r="R358" s="334"/>
      <c r="S358" s="335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10.714285714285714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11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8.2830000000000001E-2</v>
      </c>
      <c r="X358" s="312"/>
      <c r="Y358" s="312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8"/>
      <c r="M359" s="333" t="s">
        <v>64</v>
      </c>
      <c r="N359" s="334"/>
      <c r="O359" s="334"/>
      <c r="P359" s="334"/>
      <c r="Q359" s="334"/>
      <c r="R359" s="334"/>
      <c r="S359" s="335"/>
      <c r="T359" s="38" t="s">
        <v>63</v>
      </c>
      <c r="U359" s="311">
        <f>IFERROR(SUM(U345:U357),"0")</f>
        <v>45</v>
      </c>
      <c r="V359" s="311">
        <f>IFERROR(SUM(V345:V357),"0")</f>
        <v>46.2</v>
      </c>
      <c r="W359" s="38"/>
      <c r="X359" s="312"/>
      <c r="Y359" s="312"/>
    </row>
    <row r="360" spans="1:52" ht="14.25" customHeight="1" x14ac:dyDescent="0.25">
      <c r="A360" s="320" t="s">
        <v>66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6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6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6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6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2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7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8"/>
      <c r="M365" s="333" t="s">
        <v>64</v>
      </c>
      <c r="N365" s="334"/>
      <c r="O365" s="334"/>
      <c r="P365" s="334"/>
      <c r="Q365" s="334"/>
      <c r="R365" s="334"/>
      <c r="S365" s="335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1"/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8"/>
      <c r="M366" s="333" t="s">
        <v>64</v>
      </c>
      <c r="N366" s="334"/>
      <c r="O366" s="334"/>
      <c r="P366" s="334"/>
      <c r="Q366" s="334"/>
      <c r="R366" s="334"/>
      <c r="S366" s="335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0" t="s">
        <v>205</v>
      </c>
      <c r="B367" s="321"/>
      <c r="C367" s="321"/>
      <c r="D367" s="321"/>
      <c r="E367" s="321"/>
      <c r="F367" s="321"/>
      <c r="G367" s="321"/>
      <c r="H367" s="321"/>
      <c r="I367" s="321"/>
      <c r="J367" s="321"/>
      <c r="K367" s="321"/>
      <c r="L367" s="321"/>
      <c r="M367" s="321"/>
      <c r="N367" s="321"/>
      <c r="O367" s="321"/>
      <c r="P367" s="321"/>
      <c r="Q367" s="321"/>
      <c r="R367" s="321"/>
      <c r="S367" s="321"/>
      <c r="T367" s="321"/>
      <c r="U367" s="321"/>
      <c r="V367" s="321"/>
      <c r="W367" s="321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6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7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8"/>
      <c r="M369" s="333" t="s">
        <v>64</v>
      </c>
      <c r="N369" s="334"/>
      <c r="O369" s="334"/>
      <c r="P369" s="334"/>
      <c r="Q369" s="334"/>
      <c r="R369" s="334"/>
      <c r="S369" s="335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8"/>
      <c r="M370" s="333" t="s">
        <v>64</v>
      </c>
      <c r="N370" s="334"/>
      <c r="O370" s="334"/>
      <c r="P370" s="334"/>
      <c r="Q370" s="334"/>
      <c r="R370" s="334"/>
      <c r="S370" s="335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0" t="s">
        <v>79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6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6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6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0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7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8"/>
      <c r="M375" s="333" t="s">
        <v>64</v>
      </c>
      <c r="N375" s="334"/>
      <c r="O375" s="334"/>
      <c r="P375" s="334"/>
      <c r="Q375" s="334"/>
      <c r="R375" s="334"/>
      <c r="S375" s="335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8"/>
      <c r="M376" s="333" t="s">
        <v>64</v>
      </c>
      <c r="N376" s="334"/>
      <c r="O376" s="334"/>
      <c r="P376" s="334"/>
      <c r="Q376" s="334"/>
      <c r="R376" s="334"/>
      <c r="S376" s="335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0" t="s">
        <v>88</v>
      </c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6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2" t="s">
        <v>516</v>
      </c>
      <c r="N378" s="319"/>
      <c r="O378" s="319"/>
      <c r="P378" s="319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7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8"/>
      <c r="M379" s="333" t="s">
        <v>64</v>
      </c>
      <c r="N379" s="334"/>
      <c r="O379" s="334"/>
      <c r="P379" s="334"/>
      <c r="Q379" s="334"/>
      <c r="R379" s="334"/>
      <c r="S379" s="335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8"/>
      <c r="M380" s="333" t="s">
        <v>64</v>
      </c>
      <c r="N380" s="334"/>
      <c r="O380" s="334"/>
      <c r="P380" s="334"/>
      <c r="Q380" s="334"/>
      <c r="R380" s="334"/>
      <c r="S380" s="335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46" t="s">
        <v>517</v>
      </c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1"/>
      <c r="N381" s="321"/>
      <c r="O381" s="321"/>
      <c r="P381" s="321"/>
      <c r="Q381" s="321"/>
      <c r="R381" s="321"/>
      <c r="S381" s="321"/>
      <c r="T381" s="321"/>
      <c r="U381" s="321"/>
      <c r="V381" s="321"/>
      <c r="W381" s="321"/>
      <c r="X381" s="305"/>
      <c r="Y381" s="305"/>
    </row>
    <row r="382" spans="1:52" ht="14.25" customHeight="1" x14ac:dyDescent="0.25">
      <c r="A382" s="320" t="s">
        <v>93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6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6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7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8"/>
      <c r="M385" s="333" t="s">
        <v>64</v>
      </c>
      <c r="N385" s="334"/>
      <c r="O385" s="334"/>
      <c r="P385" s="334"/>
      <c r="Q385" s="334"/>
      <c r="R385" s="334"/>
      <c r="S385" s="335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8"/>
      <c r="M386" s="333" t="s">
        <v>64</v>
      </c>
      <c r="N386" s="334"/>
      <c r="O386" s="334"/>
      <c r="P386" s="334"/>
      <c r="Q386" s="334"/>
      <c r="R386" s="334"/>
      <c r="S386" s="335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0" t="s">
        <v>59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6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6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6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6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72" t="s">
        <v>530</v>
      </c>
      <c r="N391" s="319"/>
      <c r="O391" s="319"/>
      <c r="P391" s="319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6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6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6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4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7"/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8"/>
      <c r="M395" s="333" t="s">
        <v>64</v>
      </c>
      <c r="N395" s="334"/>
      <c r="O395" s="334"/>
      <c r="P395" s="334"/>
      <c r="Q395" s="334"/>
      <c r="R395" s="334"/>
      <c r="S395" s="335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21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8"/>
      <c r="M396" s="333" t="s">
        <v>64</v>
      </c>
      <c r="N396" s="334"/>
      <c r="O396" s="334"/>
      <c r="P396" s="334"/>
      <c r="Q396" s="334"/>
      <c r="R396" s="334"/>
      <c r="S396" s="335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0" t="s">
        <v>79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6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7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8"/>
      <c r="M399" s="333" t="s">
        <v>64</v>
      </c>
      <c r="N399" s="334"/>
      <c r="O399" s="334"/>
      <c r="P399" s="334"/>
      <c r="Q399" s="334"/>
      <c r="R399" s="334"/>
      <c r="S399" s="335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1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8"/>
      <c r="M400" s="333" t="s">
        <v>64</v>
      </c>
      <c r="N400" s="334"/>
      <c r="O400" s="334"/>
      <c r="P400" s="334"/>
      <c r="Q400" s="334"/>
      <c r="R400" s="334"/>
      <c r="S400" s="335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0" t="s">
        <v>88</v>
      </c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1"/>
      <c r="N401" s="321"/>
      <c r="O401" s="321"/>
      <c r="P401" s="321"/>
      <c r="Q401" s="321"/>
      <c r="R401" s="321"/>
      <c r="S401" s="321"/>
      <c r="T401" s="321"/>
      <c r="U401" s="321"/>
      <c r="V401" s="321"/>
      <c r="W401" s="321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6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7"/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8"/>
      <c r="M403" s="333" t="s">
        <v>64</v>
      </c>
      <c r="N403" s="334"/>
      <c r="O403" s="334"/>
      <c r="P403" s="334"/>
      <c r="Q403" s="334"/>
      <c r="R403" s="334"/>
      <c r="S403" s="335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1"/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8"/>
      <c r="M404" s="333" t="s">
        <v>64</v>
      </c>
      <c r="N404" s="334"/>
      <c r="O404" s="334"/>
      <c r="P404" s="334"/>
      <c r="Q404" s="334"/>
      <c r="R404" s="334"/>
      <c r="S404" s="335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1" t="s">
        <v>541</v>
      </c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2"/>
      <c r="N405" s="352"/>
      <c r="O405" s="352"/>
      <c r="P405" s="352"/>
      <c r="Q405" s="352"/>
      <c r="R405" s="352"/>
      <c r="S405" s="352"/>
      <c r="T405" s="352"/>
      <c r="U405" s="352"/>
      <c r="V405" s="352"/>
      <c r="W405" s="352"/>
      <c r="X405" s="49"/>
      <c r="Y405" s="49"/>
    </row>
    <row r="406" spans="1:52" ht="16.5" customHeight="1" x14ac:dyDescent="0.25">
      <c r="A406" s="346" t="s">
        <v>541</v>
      </c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1"/>
      <c r="N406" s="321"/>
      <c r="O406" s="321"/>
      <c r="P406" s="321"/>
      <c r="Q406" s="321"/>
      <c r="R406" s="321"/>
      <c r="S406" s="321"/>
      <c r="T406" s="321"/>
      <c r="U406" s="321"/>
      <c r="V406" s="321"/>
      <c r="W406" s="321"/>
      <c r="X406" s="305"/>
      <c r="Y406" s="305"/>
    </row>
    <row r="407" spans="1:52" ht="14.25" customHeight="1" x14ac:dyDescent="0.25">
      <c r="A407" s="320" t="s">
        <v>100</v>
      </c>
      <c r="B407" s="321"/>
      <c r="C407" s="321"/>
      <c r="D407" s="321"/>
      <c r="E407" s="321"/>
      <c r="F407" s="321"/>
      <c r="G407" s="321"/>
      <c r="H407" s="321"/>
      <c r="I407" s="321"/>
      <c r="J407" s="321"/>
      <c r="K407" s="321"/>
      <c r="L407" s="321"/>
      <c r="M407" s="321"/>
      <c r="N407" s="321"/>
      <c r="O407" s="321"/>
      <c r="P407" s="321"/>
      <c r="Q407" s="321"/>
      <c r="R407" s="321"/>
      <c r="S407" s="321"/>
      <c r="T407" s="321"/>
      <c r="U407" s="321"/>
      <c r="V407" s="321"/>
      <c r="W407" s="321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6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6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4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6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6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6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39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6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6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6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6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7"/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8"/>
      <c r="M417" s="333" t="s">
        <v>64</v>
      </c>
      <c r="N417" s="334"/>
      <c r="O417" s="334"/>
      <c r="P417" s="334"/>
      <c r="Q417" s="334"/>
      <c r="R417" s="334"/>
      <c r="S417" s="335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21"/>
      <c r="B418" s="321"/>
      <c r="C418" s="321"/>
      <c r="D418" s="321"/>
      <c r="E418" s="321"/>
      <c r="F418" s="321"/>
      <c r="G418" s="321"/>
      <c r="H418" s="321"/>
      <c r="I418" s="321"/>
      <c r="J418" s="321"/>
      <c r="K418" s="321"/>
      <c r="L418" s="328"/>
      <c r="M418" s="333" t="s">
        <v>64</v>
      </c>
      <c r="N418" s="334"/>
      <c r="O418" s="334"/>
      <c r="P418" s="334"/>
      <c r="Q418" s="334"/>
      <c r="R418" s="334"/>
      <c r="S418" s="335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20" t="s">
        <v>93</v>
      </c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1"/>
      <c r="N419" s="321"/>
      <c r="O419" s="321"/>
      <c r="P419" s="321"/>
      <c r="Q419" s="321"/>
      <c r="R419" s="321"/>
      <c r="S419" s="321"/>
      <c r="T419" s="321"/>
      <c r="U419" s="321"/>
      <c r="V419" s="321"/>
      <c r="W419" s="321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6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6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7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8"/>
      <c r="M422" s="333" t="s">
        <v>64</v>
      </c>
      <c r="N422" s="334"/>
      <c r="O422" s="334"/>
      <c r="P422" s="334"/>
      <c r="Q422" s="334"/>
      <c r="R422" s="334"/>
      <c r="S422" s="335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8"/>
      <c r="M423" s="333" t="s">
        <v>64</v>
      </c>
      <c r="N423" s="334"/>
      <c r="O423" s="334"/>
      <c r="P423" s="334"/>
      <c r="Q423" s="334"/>
      <c r="R423" s="334"/>
      <c r="S423" s="335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20" t="s">
        <v>59</v>
      </c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1"/>
      <c r="N424" s="321"/>
      <c r="O424" s="321"/>
      <c r="P424" s="321"/>
      <c r="Q424" s="321"/>
      <c r="R424" s="321"/>
      <c r="S424" s="321"/>
      <c r="T424" s="321"/>
      <c r="U424" s="321"/>
      <c r="V424" s="321"/>
      <c r="W424" s="321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6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5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6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6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5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6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4" t="s">
        <v>572</v>
      </c>
      <c r="N428" s="319"/>
      <c r="O428" s="319"/>
      <c r="P428" s="319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6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508" t="s">
        <v>575</v>
      </c>
      <c r="N429" s="319"/>
      <c r="O429" s="319"/>
      <c r="P429" s="319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6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618" t="s">
        <v>578</v>
      </c>
      <c r="N430" s="319"/>
      <c r="O430" s="319"/>
      <c r="P430" s="319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7"/>
      <c r="B431" s="321"/>
      <c r="C431" s="321"/>
      <c r="D431" s="321"/>
      <c r="E431" s="321"/>
      <c r="F431" s="321"/>
      <c r="G431" s="321"/>
      <c r="H431" s="321"/>
      <c r="I431" s="321"/>
      <c r="J431" s="321"/>
      <c r="K431" s="321"/>
      <c r="L431" s="328"/>
      <c r="M431" s="333" t="s">
        <v>64</v>
      </c>
      <c r="N431" s="334"/>
      <c r="O431" s="334"/>
      <c r="P431" s="334"/>
      <c r="Q431" s="334"/>
      <c r="R431" s="334"/>
      <c r="S431" s="335"/>
      <c r="T431" s="38" t="s">
        <v>65</v>
      </c>
      <c r="U431" s="311">
        <f>IFERROR(U425/H425,"0")+IFERROR(U426/H426,"0")+IFERROR(U427/H427,"0")+IFERROR(U428/H428,"0")+IFERROR(U429/H429,"0")+IFERROR(U430/H430,"0")</f>
        <v>0</v>
      </c>
      <c r="V431" s="311">
        <f>IFERROR(V425/H425,"0")+IFERROR(V426/H426,"0")+IFERROR(V427/H427,"0")+IFERROR(V428/H428,"0")+IFERROR(V429/H429,"0")+IFERROR(V430/H430,"0")</f>
        <v>0</v>
      </c>
      <c r="W431" s="311">
        <f>IFERROR(IF(W425="",0,W425),"0")+IFERROR(IF(W426="",0,W426),"0")+IFERROR(IF(W427="",0,W427),"0")+IFERROR(IF(W428="",0,W428),"0")+IFERROR(IF(W429="",0,W429),"0")+IFERROR(IF(W430="",0,W430),"0")</f>
        <v>0</v>
      </c>
      <c r="X431" s="312"/>
      <c r="Y431" s="312"/>
    </row>
    <row r="432" spans="1:52" x14ac:dyDescent="0.2">
      <c r="A432" s="321"/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8"/>
      <c r="M432" s="333" t="s">
        <v>64</v>
      </c>
      <c r="N432" s="334"/>
      <c r="O432" s="334"/>
      <c r="P432" s="334"/>
      <c r="Q432" s="334"/>
      <c r="R432" s="334"/>
      <c r="S432" s="335"/>
      <c r="T432" s="38" t="s">
        <v>63</v>
      </c>
      <c r="U432" s="311">
        <f>IFERROR(SUM(U425:U430),"0")</f>
        <v>0</v>
      </c>
      <c r="V432" s="311">
        <f>IFERROR(SUM(V425:V430),"0")</f>
        <v>0</v>
      </c>
      <c r="W432" s="38"/>
      <c r="X432" s="312"/>
      <c r="Y432" s="312"/>
    </row>
    <row r="433" spans="1:52" ht="14.25" customHeight="1" x14ac:dyDescent="0.25">
      <c r="A433" s="320" t="s">
        <v>66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6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6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7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8"/>
      <c r="M436" s="333" t="s">
        <v>64</v>
      </c>
      <c r="N436" s="334"/>
      <c r="O436" s="334"/>
      <c r="P436" s="334"/>
      <c r="Q436" s="334"/>
      <c r="R436" s="334"/>
      <c r="S436" s="335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8"/>
      <c r="M437" s="333" t="s">
        <v>64</v>
      </c>
      <c r="N437" s="334"/>
      <c r="O437" s="334"/>
      <c r="P437" s="334"/>
      <c r="Q437" s="334"/>
      <c r="R437" s="334"/>
      <c r="S437" s="335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1" t="s">
        <v>583</v>
      </c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2"/>
      <c r="N438" s="352"/>
      <c r="O438" s="352"/>
      <c r="P438" s="352"/>
      <c r="Q438" s="352"/>
      <c r="R438" s="352"/>
      <c r="S438" s="352"/>
      <c r="T438" s="352"/>
      <c r="U438" s="352"/>
      <c r="V438" s="352"/>
      <c r="W438" s="352"/>
      <c r="X438" s="49"/>
      <c r="Y438" s="49"/>
    </row>
    <row r="439" spans="1:52" ht="16.5" customHeight="1" x14ac:dyDescent="0.25">
      <c r="A439" s="346" t="s">
        <v>584</v>
      </c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1"/>
      <c r="N439" s="321"/>
      <c r="O439" s="321"/>
      <c r="P439" s="321"/>
      <c r="Q439" s="321"/>
      <c r="R439" s="321"/>
      <c r="S439" s="321"/>
      <c r="T439" s="321"/>
      <c r="U439" s="321"/>
      <c r="V439" s="321"/>
      <c r="W439" s="321"/>
      <c r="X439" s="305"/>
      <c r="Y439" s="305"/>
    </row>
    <row r="440" spans="1:52" ht="14.25" customHeight="1" x14ac:dyDescent="0.25">
      <c r="A440" s="320" t="s">
        <v>100</v>
      </c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1"/>
      <c r="N440" s="321"/>
      <c r="O440" s="321"/>
      <c r="P440" s="321"/>
      <c r="Q440" s="321"/>
      <c r="R440" s="321"/>
      <c r="S440" s="321"/>
      <c r="T440" s="321"/>
      <c r="U440" s="321"/>
      <c r="V440" s="321"/>
      <c r="W440" s="321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6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4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6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7"/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8"/>
      <c r="M443" s="333" t="s">
        <v>64</v>
      </c>
      <c r="N443" s="334"/>
      <c r="O443" s="334"/>
      <c r="P443" s="334"/>
      <c r="Q443" s="334"/>
      <c r="R443" s="334"/>
      <c r="S443" s="335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1"/>
      <c r="B444" s="321"/>
      <c r="C444" s="321"/>
      <c r="D444" s="321"/>
      <c r="E444" s="321"/>
      <c r="F444" s="321"/>
      <c r="G444" s="321"/>
      <c r="H444" s="321"/>
      <c r="I444" s="321"/>
      <c r="J444" s="321"/>
      <c r="K444" s="321"/>
      <c r="L444" s="328"/>
      <c r="M444" s="333" t="s">
        <v>64</v>
      </c>
      <c r="N444" s="334"/>
      <c r="O444" s="334"/>
      <c r="P444" s="334"/>
      <c r="Q444" s="334"/>
      <c r="R444" s="334"/>
      <c r="S444" s="335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0" t="s">
        <v>93</v>
      </c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1"/>
      <c r="N445" s="321"/>
      <c r="O445" s="321"/>
      <c r="P445" s="321"/>
      <c r="Q445" s="321"/>
      <c r="R445" s="321"/>
      <c r="S445" s="321"/>
      <c r="T445" s="321"/>
      <c r="U445" s="321"/>
      <c r="V445" s="321"/>
      <c r="W445" s="321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6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24" t="s">
        <v>591</v>
      </c>
      <c r="N446" s="319"/>
      <c r="O446" s="319"/>
      <c r="P446" s="319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6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2" t="s">
        <v>594</v>
      </c>
      <c r="N447" s="319"/>
      <c r="O447" s="319"/>
      <c r="P447" s="319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6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7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8"/>
      <c r="M449" s="333" t="s">
        <v>64</v>
      </c>
      <c r="N449" s="334"/>
      <c r="O449" s="334"/>
      <c r="P449" s="334"/>
      <c r="Q449" s="334"/>
      <c r="R449" s="334"/>
      <c r="S449" s="335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1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8"/>
      <c r="M450" s="333" t="s">
        <v>64</v>
      </c>
      <c r="N450" s="334"/>
      <c r="O450" s="334"/>
      <c r="P450" s="334"/>
      <c r="Q450" s="334"/>
      <c r="R450" s="334"/>
      <c r="S450" s="335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0" t="s">
        <v>59</v>
      </c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1"/>
      <c r="N451" s="321"/>
      <c r="O451" s="321"/>
      <c r="P451" s="321"/>
      <c r="Q451" s="321"/>
      <c r="R451" s="321"/>
      <c r="S451" s="321"/>
      <c r="T451" s="321"/>
      <c r="U451" s="321"/>
      <c r="V451" s="321"/>
      <c r="W451" s="321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6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6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3" t="s">
        <v>600</v>
      </c>
      <c r="N453" s="319"/>
      <c r="O453" s="319"/>
      <c r="P453" s="319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6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6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27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8"/>
      <c r="M455" s="333" t="s">
        <v>64</v>
      </c>
      <c r="N455" s="334"/>
      <c r="O455" s="334"/>
      <c r="P455" s="334"/>
      <c r="Q455" s="334"/>
      <c r="R455" s="334"/>
      <c r="S455" s="335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8"/>
      <c r="M456" s="333" t="s">
        <v>64</v>
      </c>
      <c r="N456" s="334"/>
      <c r="O456" s="334"/>
      <c r="P456" s="334"/>
      <c r="Q456" s="334"/>
      <c r="R456" s="334"/>
      <c r="S456" s="335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0" t="s">
        <v>66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6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6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4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7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8"/>
      <c r="M460" s="333" t="s">
        <v>64</v>
      </c>
      <c r="N460" s="334"/>
      <c r="O460" s="334"/>
      <c r="P460" s="334"/>
      <c r="Q460" s="334"/>
      <c r="R460" s="334"/>
      <c r="S460" s="335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8"/>
      <c r="M461" s="333" t="s">
        <v>64</v>
      </c>
      <c r="N461" s="334"/>
      <c r="O461" s="334"/>
      <c r="P461" s="334"/>
      <c r="Q461" s="334"/>
      <c r="R461" s="334"/>
      <c r="S461" s="335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46" t="s">
        <v>606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05"/>
      <c r="Y462" s="305"/>
    </row>
    <row r="463" spans="1:52" ht="14.25" customHeight="1" x14ac:dyDescent="0.25">
      <c r="A463" s="320" t="s">
        <v>66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6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27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8"/>
      <c r="M465" s="333" t="s">
        <v>64</v>
      </c>
      <c r="N465" s="334"/>
      <c r="O465" s="334"/>
      <c r="P465" s="334"/>
      <c r="Q465" s="334"/>
      <c r="R465" s="334"/>
      <c r="S465" s="335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8"/>
      <c r="M466" s="333" t="s">
        <v>64</v>
      </c>
      <c r="N466" s="334"/>
      <c r="O466" s="334"/>
      <c r="P466" s="334"/>
      <c r="Q466" s="334"/>
      <c r="R466" s="334"/>
      <c r="S466" s="335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3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54"/>
      <c r="M467" s="370" t="s">
        <v>609</v>
      </c>
      <c r="N467" s="314"/>
      <c r="O467" s="314"/>
      <c r="P467" s="314"/>
      <c r="Q467" s="314"/>
      <c r="R467" s="314"/>
      <c r="S467" s="315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15420.1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15471.300000000001</v>
      </c>
      <c r="W467" s="38"/>
      <c r="X467" s="312"/>
      <c r="Y467" s="312"/>
    </row>
    <row r="468" spans="1:28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54"/>
      <c r="M468" s="370" t="s">
        <v>610</v>
      </c>
      <c r="N468" s="314"/>
      <c r="O468" s="314"/>
      <c r="P468" s="314"/>
      <c r="Q468" s="314"/>
      <c r="R468" s="314"/>
      <c r="S468" s="315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16305.441575091574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16359.181999999997</v>
      </c>
      <c r="W468" s="38"/>
      <c r="X468" s="312"/>
      <c r="Y468" s="312"/>
    </row>
    <row r="469" spans="1:28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54"/>
      <c r="M469" s="370" t="s">
        <v>611</v>
      </c>
      <c r="N469" s="314"/>
      <c r="O469" s="314"/>
      <c r="P469" s="314"/>
      <c r="Q469" s="314"/>
      <c r="R469" s="314"/>
      <c r="S469" s="315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30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30</v>
      </c>
      <c r="W469" s="38"/>
      <c r="X469" s="312"/>
      <c r="Y469" s="312"/>
    </row>
    <row r="470" spans="1:28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54"/>
      <c r="M470" s="370" t="s">
        <v>613</v>
      </c>
      <c r="N470" s="314"/>
      <c r="O470" s="314"/>
      <c r="P470" s="314"/>
      <c r="Q470" s="314"/>
      <c r="R470" s="314"/>
      <c r="S470" s="315"/>
      <c r="T470" s="38" t="s">
        <v>63</v>
      </c>
      <c r="U470" s="311">
        <f>GrossWeightTotal+PalletQtyTotal*25</f>
        <v>17055.441575091572</v>
      </c>
      <c r="V470" s="311">
        <f>GrossWeightTotalR+PalletQtyTotalR*25</f>
        <v>17109.181999999997</v>
      </c>
      <c r="W470" s="38"/>
      <c r="X470" s="312"/>
      <c r="Y470" s="312"/>
    </row>
    <row r="471" spans="1:28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54"/>
      <c r="M471" s="370" t="s">
        <v>614</v>
      </c>
      <c r="N471" s="314"/>
      <c r="O471" s="314"/>
      <c r="P471" s="314"/>
      <c r="Q471" s="314"/>
      <c r="R471" s="314"/>
      <c r="S471" s="315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1853.3749830416496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1860</v>
      </c>
      <c r="W471" s="38"/>
      <c r="X471" s="312"/>
      <c r="Y471" s="312"/>
    </row>
    <row r="472" spans="1:28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54"/>
      <c r="M472" s="370" t="s">
        <v>615</v>
      </c>
      <c r="N472" s="314"/>
      <c r="O472" s="314"/>
      <c r="P472" s="314"/>
      <c r="Q472" s="314"/>
      <c r="R472" s="314"/>
      <c r="S472" s="315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35.314879999999995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62" t="s">
        <v>91</v>
      </c>
      <c r="D474" s="396"/>
      <c r="E474" s="396"/>
      <c r="F474" s="397"/>
      <c r="G474" s="362" t="s">
        <v>227</v>
      </c>
      <c r="H474" s="396"/>
      <c r="I474" s="396"/>
      <c r="J474" s="396"/>
      <c r="K474" s="396"/>
      <c r="L474" s="397"/>
      <c r="M474" s="362" t="s">
        <v>417</v>
      </c>
      <c r="N474" s="397"/>
      <c r="O474" s="362" t="s">
        <v>464</v>
      </c>
      <c r="P474" s="397"/>
      <c r="Q474" s="307" t="s">
        <v>541</v>
      </c>
      <c r="R474" s="362" t="s">
        <v>583</v>
      </c>
      <c r="S474" s="397"/>
      <c r="T474" s="1"/>
      <c r="Y474" s="53"/>
      <c r="AB474" s="1"/>
    </row>
    <row r="475" spans="1:28" ht="14.25" customHeight="1" thickTop="1" x14ac:dyDescent="0.2">
      <c r="A475" s="553" t="s">
        <v>618</v>
      </c>
      <c r="B475" s="362" t="s">
        <v>58</v>
      </c>
      <c r="C475" s="362" t="s">
        <v>92</v>
      </c>
      <c r="D475" s="362" t="s">
        <v>99</v>
      </c>
      <c r="E475" s="362" t="s">
        <v>91</v>
      </c>
      <c r="F475" s="362" t="s">
        <v>218</v>
      </c>
      <c r="G475" s="362" t="s">
        <v>228</v>
      </c>
      <c r="H475" s="362" t="s">
        <v>235</v>
      </c>
      <c r="I475" s="362" t="s">
        <v>252</v>
      </c>
      <c r="J475" s="362" t="s">
        <v>312</v>
      </c>
      <c r="K475" s="362" t="s">
        <v>385</v>
      </c>
      <c r="L475" s="362" t="s">
        <v>403</v>
      </c>
      <c r="M475" s="362" t="s">
        <v>418</v>
      </c>
      <c r="N475" s="362" t="s">
        <v>441</v>
      </c>
      <c r="O475" s="362" t="s">
        <v>465</v>
      </c>
      <c r="P475" s="362" t="s">
        <v>517</v>
      </c>
      <c r="Q475" s="362" t="s">
        <v>541</v>
      </c>
      <c r="R475" s="362" t="s">
        <v>584</v>
      </c>
      <c r="S475" s="362" t="s">
        <v>606</v>
      </c>
      <c r="T475" s="1"/>
      <c r="Y475" s="53"/>
      <c r="AB475" s="1"/>
    </row>
    <row r="476" spans="1:28" ht="13.5" customHeight="1" thickBot="1" x14ac:dyDescent="0.25">
      <c r="A476" s="554"/>
      <c r="B476" s="363"/>
      <c r="C476" s="363"/>
      <c r="D476" s="363"/>
      <c r="E476" s="363"/>
      <c r="F476" s="363"/>
      <c r="G476" s="363"/>
      <c r="H476" s="363"/>
      <c r="I476" s="363"/>
      <c r="J476" s="363"/>
      <c r="K476" s="363"/>
      <c r="L476" s="363"/>
      <c r="M476" s="363"/>
      <c r="N476" s="363"/>
      <c r="O476" s="363"/>
      <c r="P476" s="363"/>
      <c r="Q476" s="363"/>
      <c r="R476" s="363"/>
      <c r="S476" s="36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1404.0000000000002</v>
      </c>
      <c r="D477" s="47">
        <f>IFERROR(V55*1,"0")+IFERROR(V56*1,"0")+IFERROR(V57*1,"0")+IFERROR(V58*1,"0")</f>
        <v>954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126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9971.1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0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2970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46.2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D173:E173"/>
    <mergeCell ref="A44:L45"/>
    <mergeCell ref="M67:Q67"/>
    <mergeCell ref="M69:Q69"/>
    <mergeCell ref="M274:Q274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A263:W263"/>
    <mergeCell ref="M135:Q135"/>
    <mergeCell ref="D95:E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M290:Q290"/>
    <mergeCell ref="M119:Q119"/>
    <mergeCell ref="A103:W103"/>
    <mergeCell ref="A339:W339"/>
    <mergeCell ref="D76:E76"/>
    <mergeCell ref="D265:E265"/>
    <mergeCell ref="D458:E458"/>
    <mergeCell ref="M449:S449"/>
    <mergeCell ref="D191:E191"/>
    <mergeCell ref="M372:Q372"/>
    <mergeCell ref="D237:E237"/>
    <mergeCell ref="M295:Q295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M320:S320"/>
    <mergeCell ref="M149:S149"/>
    <mergeCell ref="M72:Q72"/>
    <mergeCell ref="M442:Q442"/>
    <mergeCell ref="A218:W218"/>
    <mergeCell ref="A250:L251"/>
    <mergeCell ref="D215:E215"/>
    <mergeCell ref="A46:W46"/>
    <mergeCell ref="M193:S193"/>
    <mergeCell ref="M425:Q425"/>
    <mergeCell ref="A379:L380"/>
    <mergeCell ref="M427:Q427"/>
    <mergeCell ref="M420:Q420"/>
    <mergeCell ref="M385:S385"/>
    <mergeCell ref="M435:Q435"/>
    <mergeCell ref="M286:S286"/>
    <mergeCell ref="M213:S213"/>
    <mergeCell ref="M280:Q280"/>
    <mergeCell ref="M82:Q82"/>
    <mergeCell ref="M153:Q153"/>
    <mergeCell ref="M141:Q141"/>
    <mergeCell ref="M353:Q353"/>
    <mergeCell ref="A337:W337"/>
    <mergeCell ref="A167:L168"/>
    <mergeCell ref="A403:L404"/>
    <mergeCell ref="D310:E310"/>
    <mergeCell ref="M430:Q430"/>
    <mergeCell ref="D373:E373"/>
    <mergeCell ref="D202:E202"/>
    <mergeCell ref="M116:Q116"/>
    <mergeCell ref="D294:E294"/>
    <mergeCell ref="M414:Q414"/>
    <mergeCell ref="M352:Q352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312:S312"/>
    <mergeCell ref="M398:Q398"/>
    <mergeCell ref="D136:E136"/>
    <mergeCell ref="M416:Q416"/>
    <mergeCell ref="A303:L304"/>
    <mergeCell ref="M267:S267"/>
    <mergeCell ref="M264:Q264"/>
    <mergeCell ref="A395:L396"/>
    <mergeCell ref="D318:E318"/>
    <mergeCell ref="D389:E389"/>
    <mergeCell ref="A475:A476"/>
    <mergeCell ref="D143:E143"/>
    <mergeCell ref="M166:Q166"/>
    <mergeCell ref="A462:W462"/>
    <mergeCell ref="D459:E459"/>
    <mergeCell ref="D434:E434"/>
    <mergeCell ref="A212:L213"/>
    <mergeCell ref="M285:S285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M97:Q97"/>
    <mergeCell ref="M271:S271"/>
    <mergeCell ref="B475:B476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D198:E198"/>
    <mergeCell ref="D296:E296"/>
    <mergeCell ref="D427:E427"/>
    <mergeCell ref="M237:Q237"/>
    <mergeCell ref="D75:E75"/>
    <mergeCell ref="M31:Q31"/>
    <mergeCell ref="D39:E39"/>
    <mergeCell ref="D317:E317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D177:E177"/>
    <mergeCell ref="M322:Q322"/>
    <mergeCell ref="D226:E226"/>
    <mergeCell ref="D164:E164"/>
    <mergeCell ref="A371:W371"/>
    <mergeCell ref="D374:E374"/>
    <mergeCell ref="D203:E203"/>
    <mergeCell ref="A34:W34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452:Q452"/>
    <mergeCell ref="M466:S466"/>
    <mergeCell ref="L475:L476"/>
    <mergeCell ref="N475:N476"/>
    <mergeCell ref="M470:S470"/>
    <mergeCell ref="D464:E464"/>
    <mergeCell ref="A431:L432"/>
    <mergeCell ref="D409:E409"/>
    <mergeCell ref="D104:E104"/>
    <mergeCell ref="M429:Q429"/>
    <mergeCell ref="D340:E340"/>
    <mergeCell ref="M87:S87"/>
    <mergeCell ref="D185:E185"/>
    <mergeCell ref="D448:E448"/>
    <mergeCell ref="A449:L450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A266:L267"/>
    <mergeCell ref="A61:W61"/>
    <mergeCell ref="M224:S224"/>
    <mergeCell ref="D254:E254"/>
    <mergeCell ref="A137:L138"/>
    <mergeCell ref="M232:S232"/>
    <mergeCell ref="D346:E346"/>
    <mergeCell ref="D125:E125"/>
    <mergeCell ref="M81:Q81"/>
    <mergeCell ref="A385:L386"/>
    <mergeCell ref="M276:Q276"/>
    <mergeCell ref="A132:W132"/>
    <mergeCell ref="M122:S122"/>
    <mergeCell ref="D350:E350"/>
    <mergeCell ref="A129:L130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A190:W19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02:E402"/>
    <mergeCell ref="M434:Q434"/>
    <mergeCell ref="M443:S443"/>
    <mergeCell ref="M432:S432"/>
    <mergeCell ref="D179:E179"/>
    <mergeCell ref="M188:S188"/>
    <mergeCell ref="A246:W246"/>
    <mergeCell ref="D166:E166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357:Q357"/>
    <mergeCell ref="M379:S379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261:S261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A131:W131"/>
    <mergeCell ref="A405:W405"/>
    <mergeCell ref="A407:W407"/>
    <mergeCell ref="M456:S456"/>
    <mergeCell ref="M236:Q236"/>
    <mergeCell ref="M156:S156"/>
    <mergeCell ref="D425:E425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59:S59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M426:Q426"/>
    <mergeCell ref="M346:Q346"/>
    <mergeCell ref="D353:E353"/>
    <mergeCell ref="M175:Q175"/>
    <mergeCell ref="M422:S422"/>
    <mergeCell ref="A438:W438"/>
    <mergeCell ref="M455:S455"/>
    <mergeCell ref="M441:Q441"/>
    <mergeCell ref="A252:W252"/>
    <mergeCell ref="A358:L359"/>
    <mergeCell ref="M310:Q310"/>
    <mergeCell ref="M458:Q458"/>
    <mergeCell ref="A331:L332"/>
    <mergeCell ref="M301:Q30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112:Q112"/>
    <mergeCell ref="D290:E290"/>
    <mergeCell ref="D94:E94"/>
    <mergeCell ref="M348:Q348"/>
    <mergeCell ref="A288:W288"/>
    <mergeCell ref="D69:E69"/>
    <mergeCell ref="M292:Q292"/>
    <mergeCell ref="M174:Q174"/>
    <mergeCell ref="M207:Q207"/>
    <mergeCell ref="M334:Q334"/>
    <mergeCell ref="M270:Q270"/>
    <mergeCell ref="M191:Q191"/>
    <mergeCell ref="A157:W157"/>
    <mergeCell ref="A78:L79"/>
    <mergeCell ref="M74:Q74"/>
    <mergeCell ref="A149:L150"/>
    <mergeCell ref="M155:S155"/>
    <mergeCell ref="D146:E146"/>
    <mergeCell ref="A151:W151"/>
    <mergeCell ref="D159:E159"/>
    <mergeCell ref="D231:E231"/>
    <mergeCell ref="A238:L239"/>
    <mergeCell ref="M345:Q345"/>
    <mergeCell ref="M114:S114"/>
    <mergeCell ref="O475:O476"/>
    <mergeCell ref="Q475:Q476"/>
    <mergeCell ref="A271:L272"/>
    <mergeCell ref="M113:S113"/>
    <mergeCell ref="M471:S471"/>
    <mergeCell ref="D284:E284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125:Q125"/>
    <mergeCell ref="M318:Q318"/>
    <mergeCell ref="M256:Q256"/>
    <mergeCell ref="M362:Q36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A451:W451"/>
    <mergeCell ref="A445:W445"/>
    <mergeCell ref="M168:S168"/>
    <mergeCell ref="M239:S239"/>
    <mergeCell ref="M331:S331"/>
    <mergeCell ref="D315:E315"/>
    <mergeCell ref="M56:Q56"/>
    <mergeCell ref="M323:Q323"/>
    <mergeCell ref="M127:Q127"/>
    <mergeCell ref="M176:Q176"/>
    <mergeCell ref="D67:E67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  <mergeCell ref="M30:Q30"/>
    <mergeCell ref="D259:E259"/>
    <mergeCell ref="M250:S250"/>
    <mergeCell ref="M317:Q317"/>
    <mergeCell ref="M212:S212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2023-10-24T10:18:06Z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