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3,10,23 КР_СЧ_РнД\"/>
    </mc:Choice>
  </mc:AlternateContent>
  <xr:revisionPtr revIDLastSave="0" documentId="13_ncr:1_{93B355CB-28C6-4871-8DD5-6EEF99F4D6E9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TDSheet!$A$3:$X$138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5" i="1" l="1"/>
  <c r="W30" i="1"/>
  <c r="W36" i="1"/>
  <c r="W43" i="1"/>
  <c r="W44" i="1"/>
  <c r="W51" i="1"/>
  <c r="W92" i="1"/>
  <c r="W97" i="1"/>
  <c r="W104" i="1"/>
  <c r="W112" i="1"/>
  <c r="W113" i="1"/>
  <c r="W117" i="1"/>
  <c r="W119" i="1"/>
  <c r="W121" i="1"/>
  <c r="W122" i="1"/>
  <c r="W123" i="1"/>
  <c r="W127" i="1"/>
  <c r="W135" i="1"/>
  <c r="W136" i="1"/>
  <c r="W137" i="1"/>
  <c r="W138" i="1"/>
  <c r="O5" i="1" l="1"/>
  <c r="N9" i="1"/>
  <c r="N10" i="1"/>
  <c r="N11" i="1"/>
  <c r="N12" i="1"/>
  <c r="N14" i="1"/>
  <c r="N20" i="1"/>
  <c r="N22" i="1"/>
  <c r="N23" i="1"/>
  <c r="N31" i="1"/>
  <c r="W31" i="1" s="1"/>
  <c r="N32" i="1"/>
  <c r="N33" i="1"/>
  <c r="N35" i="1"/>
  <c r="W35" i="1" s="1"/>
  <c r="N40" i="1"/>
  <c r="N41" i="1"/>
  <c r="N56" i="1"/>
  <c r="W56" i="1" s="1"/>
  <c r="N59" i="1"/>
  <c r="W59" i="1" s="1"/>
  <c r="N60" i="1"/>
  <c r="N63" i="1"/>
  <c r="N65" i="1"/>
  <c r="N69" i="1"/>
  <c r="N75" i="1"/>
  <c r="N76" i="1"/>
  <c r="N77" i="1"/>
  <c r="N78" i="1"/>
  <c r="N81" i="1"/>
  <c r="N82" i="1"/>
  <c r="N83" i="1"/>
  <c r="N87" i="1"/>
  <c r="N88" i="1"/>
  <c r="N89" i="1"/>
  <c r="N90" i="1"/>
  <c r="N93" i="1"/>
  <c r="N96" i="1"/>
  <c r="N100" i="1"/>
  <c r="N105" i="1"/>
  <c r="N106" i="1"/>
  <c r="N107" i="1"/>
  <c r="N109" i="1"/>
  <c r="N111" i="1"/>
  <c r="N115" i="1"/>
  <c r="N116" i="1"/>
  <c r="N118" i="1"/>
  <c r="N126" i="1"/>
  <c r="N128" i="1"/>
  <c r="N130" i="1"/>
  <c r="N131" i="1"/>
  <c r="W131" i="1" s="1"/>
  <c r="N132" i="1"/>
  <c r="N133" i="1"/>
  <c r="W133" i="1" s="1"/>
  <c r="N134" i="1"/>
  <c r="N8" i="1"/>
  <c r="W118" i="1" l="1"/>
  <c r="W109" i="1"/>
  <c r="W100" i="1"/>
  <c r="W134" i="1"/>
  <c r="W132" i="1"/>
  <c r="W130" i="1"/>
  <c r="Q40" i="1"/>
  <c r="S7" i="1"/>
  <c r="S8" i="1"/>
  <c r="S9" i="1"/>
  <c r="S11" i="1"/>
  <c r="S12" i="1"/>
  <c r="S13" i="1"/>
  <c r="S14" i="1"/>
  <c r="S16" i="1"/>
  <c r="S17" i="1"/>
  <c r="S18" i="1"/>
  <c r="S19" i="1"/>
  <c r="S21" i="1"/>
  <c r="S22" i="1"/>
  <c r="S23" i="1"/>
  <c r="S24" i="1"/>
  <c r="S32" i="1"/>
  <c r="S33" i="1"/>
  <c r="S34" i="1"/>
  <c r="S38" i="1"/>
  <c r="S39" i="1"/>
  <c r="S40" i="1"/>
  <c r="S44" i="1"/>
  <c r="S45" i="1"/>
  <c r="S46" i="1"/>
  <c r="S47" i="1"/>
  <c r="S48" i="1"/>
  <c r="S50" i="1"/>
  <c r="S52" i="1"/>
  <c r="S53" i="1"/>
  <c r="S54" i="1"/>
  <c r="S56" i="1"/>
  <c r="S58" i="1"/>
  <c r="S59" i="1"/>
  <c r="S61" i="1"/>
  <c r="S62" i="1"/>
  <c r="S63" i="1"/>
  <c r="S64" i="1"/>
  <c r="S65" i="1"/>
  <c r="S66" i="1"/>
  <c r="S67" i="1"/>
  <c r="S68" i="1"/>
  <c r="S70" i="1"/>
  <c r="S72" i="1"/>
  <c r="S74" i="1"/>
  <c r="S78" i="1"/>
  <c r="S80" i="1"/>
  <c r="S81" i="1"/>
  <c r="S82" i="1"/>
  <c r="S84" i="1"/>
  <c r="S85" i="1"/>
  <c r="S86" i="1"/>
  <c r="S87" i="1"/>
  <c r="S88" i="1"/>
  <c r="S89" i="1"/>
  <c r="S90" i="1"/>
  <c r="S91" i="1"/>
  <c r="S94" i="1"/>
  <c r="S95" i="1"/>
  <c r="S96" i="1"/>
  <c r="S97" i="1"/>
  <c r="S98" i="1"/>
  <c r="S101" i="1"/>
  <c r="S102" i="1"/>
  <c r="S103" i="1"/>
  <c r="S104" i="1"/>
  <c r="S105" i="1"/>
  <c r="S107" i="1"/>
  <c r="S108" i="1"/>
  <c r="S110" i="1"/>
  <c r="S111" i="1"/>
  <c r="S114" i="1"/>
  <c r="S115" i="1"/>
  <c r="S116" i="1"/>
  <c r="S124" i="1"/>
  <c r="S125" i="1"/>
  <c r="S126" i="1"/>
  <c r="S128" i="1"/>
  <c r="S135" i="1"/>
  <c r="S138" i="1"/>
  <c r="S6" i="1"/>
  <c r="T7" i="1"/>
  <c r="T9" i="1"/>
  <c r="T11" i="1"/>
  <c r="T12" i="1"/>
  <c r="T13" i="1"/>
  <c r="T14" i="1"/>
  <c r="T15" i="1"/>
  <c r="T16" i="1"/>
  <c r="T18" i="1"/>
  <c r="T19" i="1"/>
  <c r="T20" i="1"/>
  <c r="T23" i="1"/>
  <c r="T24" i="1"/>
  <c r="T26" i="1"/>
  <c r="T27" i="1"/>
  <c r="T28" i="1"/>
  <c r="T29" i="1"/>
  <c r="T30" i="1"/>
  <c r="T32" i="1"/>
  <c r="T33" i="1"/>
  <c r="T34" i="1"/>
  <c r="T36" i="1"/>
  <c r="T37" i="1"/>
  <c r="T38" i="1"/>
  <c r="T39" i="1"/>
  <c r="T40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7" i="1"/>
  <c r="T58" i="1"/>
  <c r="T59" i="1"/>
  <c r="T61" i="1"/>
  <c r="T62" i="1"/>
  <c r="T63" i="1"/>
  <c r="T64" i="1"/>
  <c r="T65" i="1"/>
  <c r="T67" i="1"/>
  <c r="T68" i="1"/>
  <c r="T69" i="1"/>
  <c r="T70" i="1"/>
  <c r="T71" i="1"/>
  <c r="T72" i="1"/>
  <c r="T73" i="1"/>
  <c r="T74" i="1"/>
  <c r="T75" i="1"/>
  <c r="T79" i="1"/>
  <c r="T80" i="1"/>
  <c r="T81" i="1"/>
  <c r="T82" i="1"/>
  <c r="T84" i="1"/>
  <c r="T85" i="1"/>
  <c r="T86" i="1"/>
  <c r="T87" i="1"/>
  <c r="T88" i="1"/>
  <c r="T90" i="1"/>
  <c r="T91" i="1"/>
  <c r="T93" i="1"/>
  <c r="T94" i="1"/>
  <c r="T95" i="1"/>
  <c r="T97" i="1"/>
  <c r="T98" i="1"/>
  <c r="T101" i="1"/>
  <c r="T102" i="1"/>
  <c r="T103" i="1"/>
  <c r="T105" i="1"/>
  <c r="T107" i="1"/>
  <c r="T108" i="1"/>
  <c r="T110" i="1"/>
  <c r="T112" i="1"/>
  <c r="T113" i="1"/>
  <c r="T114" i="1"/>
  <c r="T118" i="1"/>
  <c r="T121" i="1"/>
  <c r="T122" i="1"/>
  <c r="T123" i="1"/>
  <c r="T124" i="1"/>
  <c r="T125" i="1"/>
  <c r="T126" i="1"/>
  <c r="T135" i="1"/>
  <c r="T137" i="1"/>
  <c r="T6" i="1"/>
  <c r="K5" i="1"/>
  <c r="J5" i="1"/>
  <c r="E5" i="1"/>
  <c r="X5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3" i="1"/>
  <c r="U24" i="1"/>
  <c r="U25" i="1"/>
  <c r="U26" i="1"/>
  <c r="U27" i="1"/>
  <c r="U28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9" i="1"/>
  <c r="U81" i="1"/>
  <c r="U82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6" i="1"/>
  <c r="U127" i="1"/>
  <c r="U128" i="1"/>
  <c r="U129" i="1"/>
  <c r="U130" i="1"/>
  <c r="U131" i="1"/>
  <c r="U132" i="1"/>
  <c r="U133" i="1"/>
  <c r="U136" i="1"/>
  <c r="U138" i="1"/>
  <c r="U6" i="1"/>
  <c r="L7" i="1"/>
  <c r="Q7" i="1" s="1"/>
  <c r="L8" i="1"/>
  <c r="L9" i="1"/>
  <c r="Q9" i="1" s="1"/>
  <c r="L10" i="1"/>
  <c r="L11" i="1"/>
  <c r="Q11" i="1" s="1"/>
  <c r="L12" i="1"/>
  <c r="L13" i="1"/>
  <c r="Q13" i="1" s="1"/>
  <c r="L14" i="1"/>
  <c r="R14" i="1" s="1"/>
  <c r="L15" i="1"/>
  <c r="Q15" i="1" s="1"/>
  <c r="L16" i="1"/>
  <c r="Q16" i="1" s="1"/>
  <c r="L17" i="1"/>
  <c r="Q17" i="1" s="1"/>
  <c r="L18" i="1"/>
  <c r="L19" i="1"/>
  <c r="Q19" i="1" s="1"/>
  <c r="L20" i="1"/>
  <c r="L21" i="1"/>
  <c r="Q21" i="1" s="1"/>
  <c r="L22" i="1"/>
  <c r="R22" i="1" s="1"/>
  <c r="L23" i="1"/>
  <c r="Q23" i="1" s="1"/>
  <c r="L24" i="1"/>
  <c r="L25" i="1"/>
  <c r="Q25" i="1" s="1"/>
  <c r="L26" i="1"/>
  <c r="M26" i="1" s="1"/>
  <c r="N26" i="1" s="1"/>
  <c r="L27" i="1"/>
  <c r="L28" i="1"/>
  <c r="L29" i="1"/>
  <c r="L30" i="1"/>
  <c r="Q30" i="1" s="1"/>
  <c r="L31" i="1"/>
  <c r="Q31" i="1" s="1"/>
  <c r="L32" i="1"/>
  <c r="R32" i="1" s="1"/>
  <c r="L33" i="1"/>
  <c r="Q33" i="1" s="1"/>
  <c r="L34" i="1"/>
  <c r="Q34" i="1" s="1"/>
  <c r="L35" i="1"/>
  <c r="Q35" i="1" s="1"/>
  <c r="L36" i="1"/>
  <c r="L37" i="1"/>
  <c r="Q37" i="1" s="1"/>
  <c r="L38" i="1"/>
  <c r="L39" i="1"/>
  <c r="L40" i="1"/>
  <c r="R40" i="1" s="1"/>
  <c r="L41" i="1"/>
  <c r="Q41" i="1" s="1"/>
  <c r="L42" i="1"/>
  <c r="R42" i="1" s="1"/>
  <c r="L43" i="1"/>
  <c r="Q43" i="1" s="1"/>
  <c r="L44" i="1"/>
  <c r="L45" i="1"/>
  <c r="Q45" i="1" s="1"/>
  <c r="L46" i="1"/>
  <c r="L47" i="1"/>
  <c r="Q47" i="1" s="1"/>
  <c r="L48" i="1"/>
  <c r="L49" i="1"/>
  <c r="Q49" i="1" s="1"/>
  <c r="L50" i="1"/>
  <c r="L51" i="1"/>
  <c r="Q51" i="1" s="1"/>
  <c r="L52" i="1"/>
  <c r="L53" i="1"/>
  <c r="Q53" i="1" s="1"/>
  <c r="L54" i="1"/>
  <c r="L55" i="1"/>
  <c r="Q55" i="1" s="1"/>
  <c r="L56" i="1"/>
  <c r="L57" i="1"/>
  <c r="Q57" i="1" s="1"/>
  <c r="L58" i="1"/>
  <c r="Q58" i="1" s="1"/>
  <c r="L59" i="1"/>
  <c r="Q59" i="1" s="1"/>
  <c r="L60" i="1"/>
  <c r="Q60" i="1" s="1"/>
  <c r="L61" i="1"/>
  <c r="Q61" i="1" s="1"/>
  <c r="L62" i="1"/>
  <c r="L63" i="1"/>
  <c r="Q63" i="1" s="1"/>
  <c r="L64" i="1"/>
  <c r="L65" i="1"/>
  <c r="Q65" i="1" s="1"/>
  <c r="L66" i="1"/>
  <c r="Q66" i="1" s="1"/>
  <c r="L67" i="1"/>
  <c r="Q67" i="1" s="1"/>
  <c r="L68" i="1"/>
  <c r="Q68" i="1" s="1"/>
  <c r="L69" i="1"/>
  <c r="Q69" i="1" s="1"/>
  <c r="L70" i="1"/>
  <c r="L71" i="1"/>
  <c r="Q71" i="1" s="1"/>
  <c r="L72" i="1"/>
  <c r="L73" i="1"/>
  <c r="L74" i="1"/>
  <c r="L75" i="1"/>
  <c r="Q75" i="1" s="1"/>
  <c r="L76" i="1"/>
  <c r="Q76" i="1" s="1"/>
  <c r="L77" i="1"/>
  <c r="Q77" i="1" s="1"/>
  <c r="L78" i="1"/>
  <c r="Q78" i="1" s="1"/>
  <c r="L79" i="1"/>
  <c r="Q79" i="1" s="1"/>
  <c r="L80" i="1"/>
  <c r="Q80" i="1" s="1"/>
  <c r="L81" i="1"/>
  <c r="Q81" i="1" s="1"/>
  <c r="L82" i="1"/>
  <c r="Q82" i="1" s="1"/>
  <c r="L83" i="1"/>
  <c r="Q83" i="1" s="1"/>
  <c r="L84" i="1"/>
  <c r="L85" i="1"/>
  <c r="L86" i="1"/>
  <c r="L87" i="1"/>
  <c r="Q87" i="1" s="1"/>
  <c r="L88" i="1"/>
  <c r="Q88" i="1" s="1"/>
  <c r="L89" i="1"/>
  <c r="Q89" i="1" s="1"/>
  <c r="L90" i="1"/>
  <c r="Q90" i="1" s="1"/>
  <c r="L91" i="1"/>
  <c r="Q91" i="1" s="1"/>
  <c r="L92" i="1"/>
  <c r="Q92" i="1" s="1"/>
  <c r="L93" i="1"/>
  <c r="Q93" i="1" s="1"/>
  <c r="L94" i="1"/>
  <c r="Q94" i="1" s="1"/>
  <c r="L95" i="1"/>
  <c r="Q95" i="1" s="1"/>
  <c r="L96" i="1"/>
  <c r="Q96" i="1" s="1"/>
  <c r="L97" i="1"/>
  <c r="L98" i="1"/>
  <c r="L99" i="1"/>
  <c r="L100" i="1"/>
  <c r="Q100" i="1" s="1"/>
  <c r="L101" i="1"/>
  <c r="Q101" i="1" s="1"/>
  <c r="L102" i="1"/>
  <c r="Q102" i="1" s="1"/>
  <c r="L103" i="1"/>
  <c r="Q103" i="1" s="1"/>
  <c r="L104" i="1"/>
  <c r="Q104" i="1" s="1"/>
  <c r="L105" i="1"/>
  <c r="Q105" i="1" s="1"/>
  <c r="L106" i="1"/>
  <c r="Q106" i="1" s="1"/>
  <c r="L107" i="1"/>
  <c r="Q107" i="1" s="1"/>
  <c r="L108" i="1"/>
  <c r="L109" i="1"/>
  <c r="Q109" i="1" s="1"/>
  <c r="L110" i="1"/>
  <c r="L111" i="1"/>
  <c r="Q111" i="1" s="1"/>
  <c r="L112" i="1"/>
  <c r="L113" i="1"/>
  <c r="Q113" i="1" s="1"/>
  <c r="L114" i="1"/>
  <c r="L115" i="1"/>
  <c r="Q115" i="1" s="1"/>
  <c r="L116" i="1"/>
  <c r="Q116" i="1" s="1"/>
  <c r="L117" i="1"/>
  <c r="Q117" i="1" s="1"/>
  <c r="L118" i="1"/>
  <c r="Q118" i="1" s="1"/>
  <c r="L119" i="1"/>
  <c r="Q119" i="1" s="1"/>
  <c r="L120" i="1"/>
  <c r="Q120" i="1" s="1"/>
  <c r="L121" i="1"/>
  <c r="Q121" i="1" s="1"/>
  <c r="L122" i="1"/>
  <c r="Q122" i="1" s="1"/>
  <c r="L123" i="1"/>
  <c r="Q123" i="1" s="1"/>
  <c r="L124" i="1"/>
  <c r="L125" i="1"/>
  <c r="Q125" i="1" s="1"/>
  <c r="L126" i="1"/>
  <c r="Q126" i="1" s="1"/>
  <c r="L127" i="1"/>
  <c r="L128" i="1"/>
  <c r="Q128" i="1" s="1"/>
  <c r="L129" i="1"/>
  <c r="M129" i="1" s="1"/>
  <c r="N129" i="1" s="1"/>
  <c r="L130" i="1"/>
  <c r="R130" i="1" s="1"/>
  <c r="L131" i="1"/>
  <c r="Q131" i="1" s="1"/>
  <c r="L132" i="1"/>
  <c r="Q132" i="1" s="1"/>
  <c r="L133" i="1"/>
  <c r="Q133" i="1" s="1"/>
  <c r="L134" i="1"/>
  <c r="Q134" i="1" s="1"/>
  <c r="L135" i="1"/>
  <c r="Q135" i="1" s="1"/>
  <c r="L136" i="1"/>
  <c r="Q136" i="1" s="1"/>
  <c r="L137" i="1"/>
  <c r="Q137" i="1" s="1"/>
  <c r="L138" i="1"/>
  <c r="Q138" i="1" s="1"/>
  <c r="L6" i="1"/>
  <c r="Q22" i="1" l="1"/>
  <c r="R6" i="1"/>
  <c r="Q6" i="1"/>
  <c r="W129" i="1"/>
  <c r="Q129" i="1"/>
  <c r="M127" i="1"/>
  <c r="Q127" i="1"/>
  <c r="M99" i="1"/>
  <c r="Q99" i="1"/>
  <c r="M97" i="1"/>
  <c r="Q97" i="1"/>
  <c r="M73" i="1"/>
  <c r="Q73" i="1"/>
  <c r="M29" i="1"/>
  <c r="Q29" i="1"/>
  <c r="M124" i="1"/>
  <c r="Q124" i="1"/>
  <c r="M112" i="1"/>
  <c r="Q112" i="1"/>
  <c r="M110" i="1"/>
  <c r="Q110" i="1"/>
  <c r="M108" i="1"/>
  <c r="Q108" i="1"/>
  <c r="M98" i="1"/>
  <c r="Q98" i="1"/>
  <c r="M86" i="1"/>
  <c r="Q86" i="1"/>
  <c r="M74" i="1"/>
  <c r="Q74" i="1"/>
  <c r="M72" i="1"/>
  <c r="Q72" i="1"/>
  <c r="M70" i="1"/>
  <c r="Q70" i="1"/>
  <c r="M64" i="1"/>
  <c r="Q64" i="1"/>
  <c r="M62" i="1"/>
  <c r="Q62" i="1"/>
  <c r="R56" i="1"/>
  <c r="Q56" i="1"/>
  <c r="R54" i="1"/>
  <c r="Q54" i="1"/>
  <c r="R52" i="1"/>
  <c r="Q52" i="1"/>
  <c r="R50" i="1"/>
  <c r="Q50" i="1"/>
  <c r="R48" i="1"/>
  <c r="Q48" i="1"/>
  <c r="R46" i="1"/>
  <c r="Q46" i="1"/>
  <c r="R44" i="1"/>
  <c r="Q44" i="1"/>
  <c r="R38" i="1"/>
  <c r="Q38" i="1"/>
  <c r="R36" i="1"/>
  <c r="Q36" i="1"/>
  <c r="R28" i="1"/>
  <c r="Q28" i="1"/>
  <c r="W26" i="1"/>
  <c r="Q26" i="1"/>
  <c r="R24" i="1"/>
  <c r="Q24" i="1"/>
  <c r="R20" i="1"/>
  <c r="Q20" i="1"/>
  <c r="R18" i="1"/>
  <c r="Q18" i="1"/>
  <c r="R12" i="1"/>
  <c r="Q12" i="1"/>
  <c r="R10" i="1"/>
  <c r="Q10" i="1"/>
  <c r="R8" i="1"/>
  <c r="Q8" i="1"/>
  <c r="N5" i="1"/>
  <c r="Q14" i="1"/>
  <c r="Q32" i="1"/>
  <c r="Q130" i="1"/>
  <c r="M80" i="1"/>
  <c r="M42" i="1"/>
  <c r="N42" i="1" s="1"/>
  <c r="M117" i="1"/>
  <c r="M122" i="1"/>
  <c r="M104" i="1"/>
  <c r="M119" i="1"/>
  <c r="R136" i="1"/>
  <c r="R132" i="1"/>
  <c r="R128" i="1"/>
  <c r="R124" i="1"/>
  <c r="R120" i="1"/>
  <c r="R116" i="1"/>
  <c r="R110" i="1"/>
  <c r="R106" i="1"/>
  <c r="R102" i="1"/>
  <c r="R98" i="1"/>
  <c r="R94" i="1"/>
  <c r="R90" i="1"/>
  <c r="R86" i="1"/>
  <c r="R80" i="1"/>
  <c r="R76" i="1"/>
  <c r="R72" i="1"/>
  <c r="R68" i="1"/>
  <c r="R64" i="1"/>
  <c r="R60" i="1"/>
  <c r="M46" i="1"/>
  <c r="T5" i="1"/>
  <c r="S5" i="1"/>
  <c r="R138" i="1"/>
  <c r="R134" i="1"/>
  <c r="R126" i="1"/>
  <c r="R122" i="1"/>
  <c r="R118" i="1"/>
  <c r="R112" i="1"/>
  <c r="R108" i="1"/>
  <c r="R104" i="1"/>
  <c r="R100" i="1"/>
  <c r="R96" i="1"/>
  <c r="R92" i="1"/>
  <c r="R88" i="1"/>
  <c r="R82" i="1"/>
  <c r="R78" i="1"/>
  <c r="R74" i="1"/>
  <c r="R70" i="1"/>
  <c r="R66" i="1"/>
  <c r="R62" i="1"/>
  <c r="M52" i="1"/>
  <c r="M36" i="1"/>
  <c r="R109" i="1"/>
  <c r="R107" i="1"/>
  <c r="R105" i="1"/>
  <c r="R103" i="1"/>
  <c r="M101" i="1"/>
  <c r="R101" i="1"/>
  <c r="R99" i="1"/>
  <c r="R97" i="1"/>
  <c r="M95" i="1"/>
  <c r="R95" i="1"/>
  <c r="R93" i="1"/>
  <c r="M91" i="1"/>
  <c r="R91" i="1"/>
  <c r="R89" i="1"/>
  <c r="R87" i="1"/>
  <c r="R83" i="1"/>
  <c r="R81" i="1"/>
  <c r="M79" i="1"/>
  <c r="R79" i="1"/>
  <c r="R77" i="1"/>
  <c r="R75" i="1"/>
  <c r="R73" i="1"/>
  <c r="R71" i="1"/>
  <c r="R69" i="1"/>
  <c r="R67" i="1"/>
  <c r="R65" i="1"/>
  <c r="R63" i="1"/>
  <c r="M61" i="1"/>
  <c r="R61" i="1"/>
  <c r="R59" i="1"/>
  <c r="R57" i="1"/>
  <c r="R55" i="1"/>
  <c r="M53" i="1"/>
  <c r="R53" i="1"/>
  <c r="R51" i="1"/>
  <c r="R49" i="1"/>
  <c r="M49" i="1"/>
  <c r="M47" i="1"/>
  <c r="R47" i="1"/>
  <c r="R45" i="1"/>
  <c r="M43" i="1"/>
  <c r="R43" i="1"/>
  <c r="R41" i="1"/>
  <c r="M39" i="1"/>
  <c r="N39" i="1" s="1"/>
  <c r="R39" i="1"/>
  <c r="R37" i="1"/>
  <c r="R35" i="1"/>
  <c r="R33" i="1"/>
  <c r="R31" i="1"/>
  <c r="R29" i="1"/>
  <c r="R25" i="1"/>
  <c r="R23" i="1"/>
  <c r="M21" i="1"/>
  <c r="R21" i="1"/>
  <c r="R19" i="1"/>
  <c r="R17" i="1"/>
  <c r="M17" i="1"/>
  <c r="R15" i="1"/>
  <c r="M15" i="1"/>
  <c r="R13" i="1"/>
  <c r="R11" i="1"/>
  <c r="R9" i="1"/>
  <c r="R7" i="1"/>
  <c r="M7" i="1"/>
  <c r="L5" i="1"/>
  <c r="R137" i="1"/>
  <c r="R135" i="1"/>
  <c r="R133" i="1"/>
  <c r="R131" i="1"/>
  <c r="R129" i="1"/>
  <c r="R127" i="1"/>
  <c r="R125" i="1"/>
  <c r="R123" i="1"/>
  <c r="R121" i="1"/>
  <c r="R119" i="1"/>
  <c r="R117" i="1"/>
  <c r="R115" i="1"/>
  <c r="R113" i="1"/>
  <c r="R111" i="1"/>
  <c r="U5" i="1"/>
  <c r="M58" i="1"/>
  <c r="R58" i="1"/>
  <c r="M34" i="1"/>
  <c r="R34" i="1"/>
  <c r="M30" i="1"/>
  <c r="R30" i="1"/>
  <c r="R26" i="1"/>
  <c r="M16" i="1"/>
  <c r="R16" i="1"/>
  <c r="F85" i="1"/>
  <c r="F84" i="1"/>
  <c r="F27" i="1"/>
  <c r="F114" i="1"/>
  <c r="Q114" i="1" s="1"/>
  <c r="M84" i="1" l="1"/>
  <c r="Q84" i="1"/>
  <c r="Q27" i="1"/>
  <c r="F5" i="1"/>
  <c r="M85" i="1"/>
  <c r="Q85" i="1"/>
  <c r="Q39" i="1"/>
  <c r="Q42" i="1"/>
  <c r="R114" i="1"/>
  <c r="R84" i="1"/>
  <c r="R27" i="1"/>
  <c r="R85" i="1"/>
  <c r="G7" i="1"/>
  <c r="W7" i="1" s="1"/>
  <c r="G8" i="1"/>
  <c r="W8" i="1" s="1"/>
  <c r="G9" i="1"/>
  <c r="W9" i="1" s="1"/>
  <c r="G10" i="1"/>
  <c r="W10" i="1" s="1"/>
  <c r="G11" i="1"/>
  <c r="W11" i="1" s="1"/>
  <c r="G12" i="1"/>
  <c r="W12" i="1" s="1"/>
  <c r="G13" i="1"/>
  <c r="W13" i="1" s="1"/>
  <c r="G14" i="1"/>
  <c r="W14" i="1" s="1"/>
  <c r="G15" i="1"/>
  <c r="W15" i="1" s="1"/>
  <c r="G16" i="1"/>
  <c r="W16" i="1" s="1"/>
  <c r="G17" i="1"/>
  <c r="W17" i="1" s="1"/>
  <c r="G18" i="1"/>
  <c r="W18" i="1" s="1"/>
  <c r="G19" i="1"/>
  <c r="W19" i="1" s="1"/>
  <c r="G20" i="1"/>
  <c r="W20" i="1" s="1"/>
  <c r="G21" i="1"/>
  <c r="W21" i="1" s="1"/>
  <c r="G22" i="1"/>
  <c r="W22" i="1" s="1"/>
  <c r="G23" i="1"/>
  <c r="W23" i="1" s="1"/>
  <c r="G24" i="1"/>
  <c r="W24" i="1" s="1"/>
  <c r="G27" i="1"/>
  <c r="W27" i="1" s="1"/>
  <c r="G28" i="1"/>
  <c r="W28" i="1" s="1"/>
  <c r="G29" i="1"/>
  <c r="W29" i="1" s="1"/>
  <c r="G32" i="1"/>
  <c r="W32" i="1" s="1"/>
  <c r="G33" i="1"/>
  <c r="W33" i="1" s="1"/>
  <c r="G34" i="1"/>
  <c r="W34" i="1" s="1"/>
  <c r="G37" i="1"/>
  <c r="W37" i="1" s="1"/>
  <c r="G38" i="1"/>
  <c r="W38" i="1" s="1"/>
  <c r="G39" i="1"/>
  <c r="W39" i="1" s="1"/>
  <c r="G40" i="1"/>
  <c r="W40" i="1" s="1"/>
  <c r="G41" i="1"/>
  <c r="W41" i="1" s="1"/>
  <c r="G42" i="1"/>
  <c r="W42" i="1" s="1"/>
  <c r="G45" i="1"/>
  <c r="W45" i="1" s="1"/>
  <c r="G46" i="1"/>
  <c r="W46" i="1" s="1"/>
  <c r="G47" i="1"/>
  <c r="W47" i="1" s="1"/>
  <c r="G48" i="1"/>
  <c r="W48" i="1" s="1"/>
  <c r="G49" i="1"/>
  <c r="W49" i="1" s="1"/>
  <c r="G50" i="1"/>
  <c r="W50" i="1" s="1"/>
  <c r="G52" i="1"/>
  <c r="W52" i="1" s="1"/>
  <c r="G53" i="1"/>
  <c r="W53" i="1" s="1"/>
  <c r="G54" i="1"/>
  <c r="W54" i="1" s="1"/>
  <c r="G55" i="1"/>
  <c r="W55" i="1" s="1"/>
  <c r="G57" i="1"/>
  <c r="W57" i="1" s="1"/>
  <c r="G58" i="1"/>
  <c r="W58" i="1" s="1"/>
  <c r="G60" i="1"/>
  <c r="W60" i="1" s="1"/>
  <c r="G61" i="1"/>
  <c r="W61" i="1" s="1"/>
  <c r="G62" i="1"/>
  <c r="W62" i="1" s="1"/>
  <c r="G63" i="1"/>
  <c r="W63" i="1" s="1"/>
  <c r="G64" i="1"/>
  <c r="W64" i="1" s="1"/>
  <c r="G65" i="1"/>
  <c r="W65" i="1" s="1"/>
  <c r="G66" i="1"/>
  <c r="W66" i="1" s="1"/>
  <c r="G67" i="1"/>
  <c r="W67" i="1" s="1"/>
  <c r="G68" i="1"/>
  <c r="W68" i="1" s="1"/>
  <c r="G69" i="1"/>
  <c r="W69" i="1" s="1"/>
  <c r="G70" i="1"/>
  <c r="W70" i="1" s="1"/>
  <c r="G71" i="1"/>
  <c r="W71" i="1" s="1"/>
  <c r="G72" i="1"/>
  <c r="W72" i="1" s="1"/>
  <c r="G73" i="1"/>
  <c r="W73" i="1" s="1"/>
  <c r="G74" i="1"/>
  <c r="W74" i="1" s="1"/>
  <c r="G75" i="1"/>
  <c r="W75" i="1" s="1"/>
  <c r="G76" i="1"/>
  <c r="W76" i="1" s="1"/>
  <c r="G77" i="1"/>
  <c r="W77" i="1" s="1"/>
  <c r="G78" i="1"/>
  <c r="W78" i="1" s="1"/>
  <c r="G79" i="1"/>
  <c r="W79" i="1" s="1"/>
  <c r="G80" i="1"/>
  <c r="W80" i="1" s="1"/>
  <c r="G81" i="1"/>
  <c r="W81" i="1" s="1"/>
  <c r="G82" i="1"/>
  <c r="W82" i="1" s="1"/>
  <c r="G83" i="1"/>
  <c r="W83" i="1" s="1"/>
  <c r="G84" i="1"/>
  <c r="W84" i="1" s="1"/>
  <c r="G85" i="1"/>
  <c r="W85" i="1" s="1"/>
  <c r="G86" i="1"/>
  <c r="W86" i="1" s="1"/>
  <c r="G87" i="1"/>
  <c r="W87" i="1" s="1"/>
  <c r="G88" i="1"/>
  <c r="W88" i="1" s="1"/>
  <c r="G89" i="1"/>
  <c r="W89" i="1" s="1"/>
  <c r="G90" i="1"/>
  <c r="W90" i="1" s="1"/>
  <c r="G91" i="1"/>
  <c r="W91" i="1" s="1"/>
  <c r="G93" i="1"/>
  <c r="W93" i="1" s="1"/>
  <c r="G94" i="1"/>
  <c r="W94" i="1" s="1"/>
  <c r="G95" i="1"/>
  <c r="W95" i="1" s="1"/>
  <c r="G96" i="1"/>
  <c r="W96" i="1" s="1"/>
  <c r="G98" i="1"/>
  <c r="W98" i="1" s="1"/>
  <c r="G99" i="1"/>
  <c r="W99" i="1" s="1"/>
  <c r="G101" i="1"/>
  <c r="W101" i="1" s="1"/>
  <c r="G102" i="1"/>
  <c r="W102" i="1" s="1"/>
  <c r="G103" i="1"/>
  <c r="W103" i="1" s="1"/>
  <c r="G105" i="1"/>
  <c r="W105" i="1" s="1"/>
  <c r="G106" i="1"/>
  <c r="W106" i="1" s="1"/>
  <c r="G107" i="1"/>
  <c r="W107" i="1" s="1"/>
  <c r="G108" i="1"/>
  <c r="W108" i="1" s="1"/>
  <c r="G110" i="1"/>
  <c r="W110" i="1" s="1"/>
  <c r="G111" i="1"/>
  <c r="W111" i="1" s="1"/>
  <c r="G114" i="1"/>
  <c r="W114" i="1" s="1"/>
  <c r="G115" i="1"/>
  <c r="W115" i="1" s="1"/>
  <c r="G116" i="1"/>
  <c r="W116" i="1" s="1"/>
  <c r="G120" i="1"/>
  <c r="W120" i="1" s="1"/>
  <c r="G124" i="1"/>
  <c r="W124" i="1" s="1"/>
  <c r="G125" i="1"/>
  <c r="W125" i="1" s="1"/>
  <c r="G126" i="1"/>
  <c r="W126" i="1" s="1"/>
  <c r="G128" i="1"/>
  <c r="W128" i="1" s="1"/>
  <c r="G6" i="1"/>
  <c r="W6" i="1" s="1"/>
  <c r="W5" i="1" l="1"/>
  <c r="M5" i="1"/>
  <c r="I5" i="1"/>
  <c r="H5" i="1"/>
</calcChain>
</file>

<file path=xl/sharedStrings.xml><?xml version="1.0" encoding="utf-8"?>
<sst xmlns="http://schemas.openxmlformats.org/spreadsheetml/2006/main" count="440" uniqueCount="170">
  <si>
    <t>Период: 16.10.2023 - 23.10.2023</t>
  </si>
  <si>
    <t>Склад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</si>
  <si>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</si>
  <si>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</si>
  <si>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</si>
  <si>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</si>
  <si>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</si>
  <si>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</si>
  <si>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</si>
  <si>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 xml:space="preserve"> 004   Колбаса Вязанка со шпиком, вектор ВЕС, ПОКОМ</t>
  </si>
  <si>
    <t>кг</t>
  </si>
  <si>
    <t xml:space="preserve"> 005  Колбаса Докторская ГОСТ, Вязанка вектор,ВЕС. ПОКОМ</t>
  </si>
  <si>
    <t xml:space="preserve"> 011  Колбаса Салями Финская, Вязанка фиброуз в/у, ПОКОМ</t>
  </si>
  <si>
    <t xml:space="preserve"> 012  Колбаса Сервелат Столичный, Вязанка фиброуз в/у,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</si>
  <si>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</si>
  <si>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</si>
  <si>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</si>
  <si>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</si>
  <si>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</si>
  <si>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</si>
  <si>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</si>
  <si>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</si>
  <si>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</si>
  <si>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</si>
  <si>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</si>
  <si>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</si>
  <si>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</si>
  <si>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</si>
  <si>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</si>
  <si>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</si>
  <si>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</si>
  <si>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</si>
  <si>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</si>
  <si>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</si>
  <si>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</si>
  <si>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</si>
  <si>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065  Колбаса Молочная по-стародворски, 0,5кг,ПОКОМ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</si>
  <si>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</si>
  <si>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</si>
  <si>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</si>
  <si>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</si>
  <si>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</si>
  <si>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</si>
  <si>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</si>
  <si>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102  Сосиски Ганноверские, амилюкс МГС, 0.6кг, ТМ Стародворье    ПОКОМ</t>
  </si>
  <si>
    <t xml:space="preserve"> 103  Сосиски Классические, 0.42кг,ядрена копотьПОКОМ</t>
  </si>
  <si>
    <t xml:space="preserve"> 104  Сосиски Молочные по-стародворски, амицел МГС 0.45кг, ТМ Стародворье    ПОКОМ</t>
  </si>
  <si>
    <t xml:space="preserve"> 114  Сосиски Филейбургские с филе сочного окорока, 0,55 кг, БАВАРУШКА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</si>
  <si>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</si>
  <si>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</si>
  <si>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</si>
  <si>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</si>
  <si>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</si>
  <si>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</si>
  <si>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Дугушка ГОСТ,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</si>
  <si>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</si>
  <si>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</si>
  <si>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</si>
  <si>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</si>
  <si>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</si>
  <si>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</si>
  <si>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226  Колбаса Княжеская, с/к белков.обол в термоусад. пакете, ВЕС, ТМ Стародворье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</si>
  <si>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</si>
  <si>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</si>
  <si>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232  Колбаса Молочная по-стародворски, ВЕС,  ВсхЗв,   ПОКОМ_</t>
  </si>
  <si>
    <t xml:space="preserve"> 233  Колбаса Молочная по-стародворски, ВЕС, натурин, в/у, ТМ Стародворье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</si>
  <si>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</si>
  <si>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</si>
  <si>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237  Колбаса Русская по-стародворски, ВЕС.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</si>
  <si>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</si>
  <si>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</si>
  <si>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</si>
  <si>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</si>
  <si>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</si>
  <si>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246  Колбаса Стародворская,ТС Старый двор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</si>
  <si>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</si>
  <si>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</si>
  <si>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</si>
  <si>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</si>
  <si>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</si>
  <si>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</si>
  <si>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</si>
  <si>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258  Сосиски Молочные по-стародворски, амицел МГС, ВЕС, ТМ Стародворье ПОКОМ</t>
  </si>
  <si>
    <t xml:space="preserve"> 260  Сосиски Сливочные по-стародворски, ВЕС.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</si>
  <si>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</si>
  <si>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</si>
  <si>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</si>
  <si>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</si>
  <si>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271  Колбаса Сервелат Левантский ТМ Особый Рецепт, ВЕС.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</si>
  <si>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</si>
  <si>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</si>
  <si>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</si>
  <si>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</si>
  <si>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</si>
  <si>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282  Колбаса Балыкбургская рубленая, в/у 0,35 кг срез, БАВАРУШКА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</si>
  <si>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</si>
  <si>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</si>
  <si>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285  Паштет печеночный со слив.маслом ТМ Стародворье ламистер 0,1 кг  ПОКОМ</t>
  </si>
  <si>
    <t xml:space="preserve"> 291  Сосиски Молокуши миникушай ТМ Вязанка, 0.33кг, ПОКОМ</t>
  </si>
  <si>
    <t xml:space="preserve"> 296  Колбаса Мясорубская с рубленой грудинкой 0,35кг срез ТМ Стародворье  ПОКОМ</t>
  </si>
  <si>
    <t xml:space="preserve"> 299 Колбаса Классическая, Вязанка п/а 0,6кг, ПОКОМ</t>
  </si>
  <si>
    <t xml:space="preserve"> 300  Колбаса Сервелат Мясорубский с мелкорубленным окороком ТМ Стародворье, в/у 0,35кг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</si>
  <si>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</si>
  <si>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</si>
  <si>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</si>
  <si>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</si>
  <si>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</si>
  <si>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</si>
  <si>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</si>
  <si>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</si>
  <si>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</si>
  <si>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</si>
  <si>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</si>
  <si>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323  Колбаса Сервелат Запекуша с сочным окороком, Вязанка ВЕС,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</si>
  <si>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</si>
  <si>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</si>
  <si>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</si>
  <si>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</si>
  <si>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</si>
  <si>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</si>
  <si>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</si>
  <si>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 xml:space="preserve"> 334  Паштет Любительский ТМ Стародворье ламистер 0,1 кг  ПОКОМ</t>
  </si>
  <si>
    <t xml:space="preserve"> 338  Паштет печеночный с морковью ТМ Стародворье ламистер 0,1 кг.  ПОКОМ</t>
  </si>
  <si>
    <t xml:space="preserve"> 344  Колбаса Сочинка по-европейски с сочной грудинкой ТМ Стародворье, ВЕС ПОКОМ</t>
  </si>
  <si>
    <t xml:space="preserve"> 352  Ветчина Нежная с нежным филе 0,4 кг ТМ Особый рецепт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</si>
  <si>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</si>
  <si>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</si>
  <si>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</si>
  <si>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358  Колбаса Молочная стародворская, амифлекс, 0,5кг, ТМ Стародворье</t>
  </si>
  <si>
    <t xml:space="preserve"> 361  Колбаса Сервелат Филейбургский с копченой грудинкой, в/у 0,35 кг срез, БАВАРУШКА ПОКОМ</t>
  </si>
  <si>
    <t xml:space="preserve"> 369  Колбаса Русская стародворская, амифлекс ВЕС, ТМ Стародворье  ПОКОМ</t>
  </si>
  <si>
    <t xml:space="preserve"> 370  Колбаса Сервелат Мясорубский с мелкорубленным окороком 0,4 кг срез ТМ Стародворье   ПОКОМ</t>
  </si>
  <si>
    <t xml:space="preserve"> 379  Колбаса Балыкбургская с копченым балыком ТМ Баварушка 0,28 кг срез ПОКОМ</t>
  </si>
  <si>
    <t xml:space="preserve"> 385  Колбаски Филейбургские с филе сочного окорока, 0,28кг ТМ Баварушка  ПОКОМ</t>
  </si>
  <si>
    <t xml:space="preserve"> 389  Колбаса Сервелат Филейбургский с ароматными пряностями. Баварушка ТМ 0,28 кг срез ПОКОМ</t>
  </si>
  <si>
    <t xml:space="preserve"> 390  Колбаса Сервелат Филейбургский с филе сочного окорока ТМ Баварушка 0,28 кг срез ПОКОМ</t>
  </si>
  <si>
    <t xml:space="preserve"> 391  Колбаса Филейбургская с душистым чесноком ТМ Баварушка 0,28 кг срез. ПОКОМ</t>
  </si>
  <si>
    <t xml:space="preserve"> 392  Колбаса Докторская Дугушка ТМ Стародворье ТС Дугушка 0,6 кг. ПОКОМ</t>
  </si>
  <si>
    <t xml:space="preserve"> 393  Колбаса Балыкбургская ТМ Баварушка в оболочке черева в в/у  0,28 кг. ПОКОМ</t>
  </si>
  <si>
    <t>298  Колбаса Сливушка ТМ Вязанка, 0,375кг,  ПОКОМ</t>
  </si>
  <si>
    <t>БОНУС_Колбаса вареная Филейская ТМ Вязанка ТС Классическая ВЕС  ПОКОМ</t>
  </si>
  <si>
    <t>БОНУС_Колбаса Докторская Особая ТМ Особый рецепт,  0,5кг, ПОКОМ</t>
  </si>
  <si>
    <t>БОНУС_Колбаса Сервелат Филедворский, фиброуз, в/у 0,35 кг срез,  ПОКОМ</t>
  </si>
  <si>
    <t>БОНУС_Сосиски Сочинки с сочной грудинкой, МГС 0.4кг,   ПОКОМ</t>
  </si>
  <si>
    <t>крат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</si>
  <si>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</si>
  <si>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</si>
  <si>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</si>
  <si>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</si>
  <si>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</si>
  <si>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</si>
  <si>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</si>
  <si>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коментарий</t>
  </si>
  <si>
    <t>вес</t>
  </si>
  <si>
    <t>от филиала</t>
  </si>
  <si>
    <t>комментарий филиала</t>
  </si>
  <si>
    <t>фирменная</t>
  </si>
  <si>
    <t>ср 16,10</t>
  </si>
  <si>
    <t>ср 09,10</t>
  </si>
  <si>
    <t>ср 02,10</t>
  </si>
  <si>
    <t>в дороге</t>
  </si>
  <si>
    <t>с/к колбасы «Филейбургская зернистая» ф/в 0,03 нарезка ТМ «Баварушка»</t>
  </si>
  <si>
    <t>с/к колбасы «Филейбургская с ароматными пряностями» ф/в 0,03 нарезка ТМ «Баварушка»</t>
  </si>
  <si>
    <t>с/к колбасы «Филейбургская с душистым чесноком» ф/в 0,03 н/о нарезка ТМ «Баварушка»</t>
  </si>
  <si>
    <t>с/к колбасы «Балыкбургская с мраморным балыком и нотками кориандра» ф/в 0,03 нарезка ТМ «Баварушка»</t>
  </si>
  <si>
    <t>В/к колбасы «Сочинка по-фински с сочным окороком» Весовой фиброуз ТМ «Стародворье»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</si>
  <si>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</si>
  <si>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</si>
  <si>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В/к колбасы Филейбургская с душистым чесноком Филейбургская Весовые фиброуз в/у Баварушка</t>
  </si>
  <si>
    <t>потребность ЭТК АБИ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</si>
</sst>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9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  <font>
      <sz val="8"/>
      <name val="Calibri"/>
      <family val="2"/>
      <charset val="204"/>
    </font>
    <font>
      <u/>
      <sz val="8"/>
      <color theme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651C32"/>
      </left>
      <right/>
      <top style="medium">
        <color rgb="FF651C32"/>
      </top>
      <bottom style="medium">
        <color rgb="FF651C32"/>
      </bottom>
      <diagonal/>
    </border>
    <border>
      <left/>
      <right/>
      <top style="medium">
        <color rgb="FF651C32"/>
      </top>
      <bottom style="medium">
        <color rgb="FF651C32"/>
      </bottom>
      <diagonal/>
    </border>
    <border>
      <left/>
      <right style="medium">
        <color rgb="FF651C32"/>
      </right>
      <top style="medium">
        <color rgb="FF651C32"/>
      </top>
      <bottom style="medium">
        <color rgb="FF651C32"/>
      </bottom>
      <diagonal/>
    </border>
    <border>
      <left style="medium">
        <color rgb="FFCCCCCC"/>
      </left>
      <right style="medium">
        <color rgb="FF651C32"/>
      </right>
      <top style="medium">
        <color rgb="FF651C32"/>
      </top>
      <bottom style="medium">
        <color rgb="FF651C32"/>
      </bottom>
      <diagonal/>
    </border>
    <border>
      <left style="medium">
        <color rgb="FFCCCCCC"/>
      </left>
      <right style="medium">
        <color rgb="FFCCC085"/>
      </right>
      <top style="medium">
        <color rgb="FFCCC085"/>
      </top>
      <bottom style="medium">
        <color rgb="FFCCC085"/>
      </bottom>
      <diagonal/>
    </border>
    <border>
      <left style="medium">
        <color rgb="FFCCCCCC"/>
      </left>
      <right style="medium">
        <color rgb="FF651C32"/>
      </right>
      <top style="medium">
        <color rgb="FFCCCCCC"/>
      </top>
      <bottom style="medium">
        <color rgb="FF651C32"/>
      </bottom>
      <diagonal/>
    </border>
    <border>
      <left style="medium">
        <color rgb="FFCCCCCC"/>
      </left>
      <right style="medium">
        <color rgb="FFCCC085"/>
      </right>
      <top style="medium">
        <color rgb="FFCCCCCC"/>
      </top>
      <bottom style="medium">
        <color rgb="FFCCC085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1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2" xfId="0" applyNumberFormat="1" applyFont="1" applyFill="1" applyBorder="1" applyAlignment="1">
      <alignment horizontal="righ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0" fillId="0" borderId="2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4" borderId="0" xfId="0" applyNumberFormat="1" applyFont="1" applyFill="1"/>
    <xf numFmtId="164" fontId="3" fillId="5" borderId="0" xfId="0" applyNumberFormat="1" applyFont="1" applyFill="1"/>
    <xf numFmtId="164" fontId="5" fillId="6" borderId="3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2" fontId="0" fillId="0" borderId="0" xfId="0" applyNumberFormat="1" applyAlignment="1"/>
    <xf numFmtId="164" fontId="0" fillId="0" borderId="4" xfId="0" applyNumberFormat="1" applyBorder="1" applyAlignment="1"/>
    <xf numFmtId="164" fontId="6" fillId="4" borderId="1" xfId="0" applyNumberFormat="1" applyFont="1" applyFill="1" applyBorder="1" applyAlignment="1">
      <alignment horizontal="right" vertical="top"/>
    </xf>
    <xf numFmtId="164" fontId="4" fillId="0" borderId="1" xfId="0" applyNumberFormat="1" applyFont="1" applyBorder="1" applyAlignment="1">
      <alignment horizontal="left" vertical="top"/>
    </xf>
    <xf numFmtId="164" fontId="0" fillId="7" borderId="1" xfId="0" applyNumberFormat="1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right" vertical="top"/>
    </xf>
    <xf numFmtId="164" fontId="4" fillId="0" borderId="0" xfId="0" applyNumberFormat="1" applyFont="1" applyAlignment="1"/>
    <xf numFmtId="164" fontId="0" fillId="4" borderId="4" xfId="0" applyNumberFormat="1" applyFill="1" applyBorder="1" applyAlignment="1"/>
    <xf numFmtId="164" fontId="5" fillId="6" borderId="0" xfId="0" applyNumberFormat="1" applyFont="1" applyFill="1" applyBorder="1" applyAlignment="1">
      <alignment horizontal="right" vertical="top"/>
    </xf>
    <xf numFmtId="164" fontId="2" fillId="0" borderId="0" xfId="0" applyNumberFormat="1" applyFont="1"/>
    <xf numFmtId="0" fontId="7" fillId="0" borderId="8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164" fontId="2" fillId="0" borderId="0" xfId="0" applyNumberFormat="1" applyFont="1" applyBorder="1" applyAlignment="1"/>
    <xf numFmtId="164" fontId="0" fillId="8" borderId="4" xfId="0" applyNumberFormat="1" applyFill="1" applyBorder="1" applyAlignment="1"/>
    <xf numFmtId="164" fontId="2" fillId="8" borderId="0" xfId="0" applyNumberFormat="1" applyFont="1" applyFill="1" applyBorder="1" applyAlignment="1"/>
    <xf numFmtId="0" fontId="6" fillId="8" borderId="9" xfId="0" applyFont="1" applyFill="1" applyBorder="1" applyAlignment="1">
      <alignment horizontal="right" vertical="top" wrapText="1"/>
    </xf>
    <xf numFmtId="0" fontId="6" fillId="8" borderId="11" xfId="0" applyFont="1" applyFill="1" applyBorder="1" applyAlignment="1">
      <alignment horizontal="right" vertical="top" wrapText="1"/>
    </xf>
    <xf numFmtId="0" fontId="2" fillId="8" borderId="11" xfId="0" applyFont="1" applyFill="1" applyBorder="1" applyAlignment="1">
      <alignment horizontal="right" vertical="top" wrapText="1"/>
    </xf>
    <xf numFmtId="0" fontId="1" fillId="8" borderId="12" xfId="0" applyFont="1" applyFill="1" applyBorder="1" applyAlignment="1">
      <alignment horizontal="right" wrapText="1"/>
    </xf>
    <xf numFmtId="164" fontId="0" fillId="9" borderId="4" xfId="0" applyNumberFormat="1" applyFill="1" applyBorder="1" applyAlignment="1"/>
    <xf numFmtId="0" fontId="8" fillId="0" borderId="5" xfId="1" applyBorder="1" applyAlignment="1">
      <alignment wrapText="1"/>
    </xf>
    <xf numFmtId="0" fontId="8" fillId="0" borderId="6" xfId="1" applyBorder="1" applyAlignment="1">
      <alignment wrapText="1"/>
    </xf>
    <xf numFmtId="0" fontId="8" fillId="0" borderId="7" xfId="1" applyBorder="1" applyAlignment="1">
      <alignment wrapText="1"/>
    </xf>
    <xf numFmtId="164" fontId="0" fillId="10" borderId="1" xfId="0" applyNumberFormat="1" applyFill="1" applyBorder="1" applyAlignment="1">
      <alignment horizontal="left" vertical="top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86;&#1087;&#1090;%20&#1080;%20&#1050;&#1088;&#1072;&#1089;&#1085;&#1086;&#1076;&#1072;&#1088;/2023/09,23/11,09,23%20&#1050;&#1056;_&#1057;&#1063;/&#1076;&#1074;%2011,09,23%20&#1082;&#1088;&#1088;&#1089;&#10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rpBook/Downloads/&#1089;&#1090;&#1072;&#1090;&#1099;/&#1087;&#1088;&#1086;&#1076;&#1072;&#1078;&#1080;%20&#1050;&#1088;&#1072;&#1089;&#1085;&#1086;&#1076;&#1072;&#1088;%2026,09,23-02,10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rpBook/Downloads/&#1089;&#1090;&#1072;&#1090;&#1099;/&#1087;&#1088;&#1086;&#1076;&#1072;&#1078;&#1080;%20&#1050;&#1088;&#1072;&#1089;&#1085;&#1086;&#1076;&#1072;&#1088;%2003,10,23-09,10,2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rpBook/Downloads/&#1089;&#1090;&#1072;&#1090;&#1099;/&#1087;&#1088;&#1086;&#1076;&#1072;&#1078;&#1080;%20&#1050;&#1088;&#1072;&#1089;&#1085;&#1086;&#1076;&#1072;&#1088;%2010,10,23-16,10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04.09.2023 - 11.09.2023</v>
          </cell>
        </row>
        <row r="3">
          <cell r="A3" t="str">
            <v>Склад</v>
          </cell>
          <cell r="C3" t="str">
            <v>Количество</v>
          </cell>
          <cell r="G3" t="str">
            <v>крат</v>
          </cell>
        </row>
        <row r="4">
          <cell r="A4" t="str">
            <v>1 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</row>
        <row r="5">
          <cell r="A5">
            <v>2</v>
          </cell>
          <cell r="E5">
            <v>4596.5640000000003</v>
          </cell>
          <cell r="F5">
            <v>12233.188999999997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202.46</v>
          </cell>
          <cell r="E6">
            <v>1.34</v>
          </cell>
          <cell r="F6">
            <v>178.535</v>
          </cell>
          <cell r="G6">
            <v>1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198.452</v>
          </cell>
          <cell r="E7">
            <v>21.375</v>
          </cell>
          <cell r="F7">
            <v>166.4</v>
          </cell>
          <cell r="G7">
            <v>1</v>
          </cell>
        </row>
        <row r="8">
          <cell r="A8" t="str">
            <v xml:space="preserve"> 011  Колбаса Салями Финская, Вязанка фиброуз в/у, ПОКОМ</v>
          </cell>
          <cell r="B8" t="str">
            <v>кг</v>
          </cell>
          <cell r="C8">
            <v>43.716000000000001</v>
          </cell>
          <cell r="F8">
            <v>30.85</v>
          </cell>
          <cell r="G8">
            <v>1</v>
          </cell>
        </row>
        <row r="9">
          <cell r="A9" t="str">
            <v xml:space="preserve"> 012  Колбаса Сервелат Столичный, Вязанка фиброуз в/у, ПОКОМ</v>
          </cell>
          <cell r="B9" t="str">
            <v>кг</v>
          </cell>
          <cell r="C9">
            <v>289.24299999999999</v>
          </cell>
          <cell r="E9">
            <v>127.01300000000001</v>
          </cell>
          <cell r="F9">
            <v>162.22999999999999</v>
          </cell>
          <cell r="G9">
            <v>1</v>
          </cell>
        </row>
        <row r="10">
          <cell r="A10" t="str">
            <v xml:space="preserve"> 013  Сардельки Вязанка Стародворские NDX, ВЕС.  ПОКОМ</v>
          </cell>
          <cell r="B10" t="str">
            <v>кг</v>
          </cell>
          <cell r="C10">
            <v>36.332999999999998</v>
          </cell>
          <cell r="F10">
            <v>36.332999999999998</v>
          </cell>
          <cell r="G10">
            <v>1</v>
          </cell>
        </row>
        <row r="11">
          <cell r="A11" t="str">
            <v xml:space="preserve"> 016  Сосиски Вязанка Молочные, Вязанка вискофан  ВЕС.ПОКОМ</v>
          </cell>
          <cell r="B11" t="str">
            <v>кг</v>
          </cell>
          <cell r="C11">
            <v>100.512</v>
          </cell>
          <cell r="D11">
            <v>24.805</v>
          </cell>
          <cell r="E11">
            <v>14.91</v>
          </cell>
          <cell r="F11">
            <v>94.108000000000004</v>
          </cell>
          <cell r="G11">
            <v>1</v>
          </cell>
        </row>
        <row r="12">
          <cell r="A12" t="str">
            <v xml:space="preserve"> 017  Сосиски Вязанка Сливочные, Вязанка амицел ВЕС.ПОКОМ</v>
          </cell>
          <cell r="B12" t="str">
            <v>кг</v>
          </cell>
          <cell r="C12">
            <v>75.81</v>
          </cell>
          <cell r="E12">
            <v>37.840000000000003</v>
          </cell>
          <cell r="F12">
            <v>37.97</v>
          </cell>
          <cell r="G12">
            <v>1</v>
          </cell>
        </row>
        <row r="13">
          <cell r="A13" t="str">
            <v xml:space="preserve"> 018  Сосиски Рубленые, Вязанка вискофан  ВЕС.ПОКОМ</v>
          </cell>
          <cell r="B13" t="str">
            <v>кг</v>
          </cell>
          <cell r="C13">
            <v>76.876999999999995</v>
          </cell>
          <cell r="D13">
            <v>110.211</v>
          </cell>
          <cell r="E13">
            <v>8.5109999999999992</v>
          </cell>
          <cell r="F13">
            <v>178.577</v>
          </cell>
          <cell r="G13">
            <v>1</v>
          </cell>
        </row>
        <row r="14">
          <cell r="A14" t="str">
            <v xml:space="preserve"> 020  Ветчина Столичная Вязанка, вектор 0.5кг, ПОКОМ</v>
          </cell>
          <cell r="B14" t="str">
            <v>шт</v>
          </cell>
          <cell r="C14">
            <v>62</v>
          </cell>
          <cell r="E14">
            <v>7</v>
          </cell>
          <cell r="F14">
            <v>55</v>
          </cell>
          <cell r="G14">
            <v>0.5</v>
          </cell>
        </row>
        <row r="15">
          <cell r="A15" t="str">
            <v xml:space="preserve"> 022  Колбаса Вязанка со шпиком, вектор 0,5кг, ПОКОМ</v>
          </cell>
          <cell r="B15" t="str">
            <v>шт</v>
          </cell>
          <cell r="C15">
            <v>89</v>
          </cell>
          <cell r="E15">
            <v>1</v>
          </cell>
          <cell r="F15">
            <v>88</v>
          </cell>
          <cell r="G15">
            <v>0.5</v>
          </cell>
        </row>
        <row r="16">
          <cell r="A16" t="str">
            <v xml:space="preserve"> 023  Колбаса Докторская ГОСТ, Вязанка вектор, 0,4 кг, ПОКОМ</v>
          </cell>
          <cell r="B16" t="str">
            <v>шт</v>
          </cell>
          <cell r="C16">
            <v>201</v>
          </cell>
          <cell r="E16">
            <v>10</v>
          </cell>
          <cell r="F16">
            <v>191</v>
          </cell>
          <cell r="G16">
            <v>0.4</v>
          </cell>
        </row>
        <row r="17">
          <cell r="A17" t="str">
            <v xml:space="preserve"> 025  Колбаса Молочная стародворская, Вязанка вектор 0,5 кг,ПОКОМ</v>
          </cell>
          <cell r="B17" t="str">
            <v>шт</v>
          </cell>
          <cell r="C17">
            <v>87</v>
          </cell>
          <cell r="E17">
            <v>15</v>
          </cell>
          <cell r="F17">
            <v>39</v>
          </cell>
          <cell r="G17">
            <v>0.5</v>
          </cell>
        </row>
        <row r="18">
          <cell r="A18" t="str">
            <v xml:space="preserve"> 029  Сосиски Венские, Вязанка NDX МГС, 0.5кг, ПОКОМ</v>
          </cell>
          <cell r="B18" t="str">
            <v>шт</v>
          </cell>
          <cell r="C18">
            <v>54</v>
          </cell>
          <cell r="E18">
            <v>2</v>
          </cell>
          <cell r="F18">
            <v>52</v>
          </cell>
          <cell r="G18">
            <v>0.5</v>
          </cell>
        </row>
        <row r="19">
          <cell r="A19" t="str">
            <v xml:space="preserve"> 030  Сосиски Вязанка Молочные, Вязанка вискофан МГС, 0.45кг, ПОКОМ</v>
          </cell>
          <cell r="B19" t="str">
            <v>шт</v>
          </cell>
          <cell r="C19">
            <v>24</v>
          </cell>
          <cell r="E19">
            <v>4</v>
          </cell>
          <cell r="F19">
            <v>20</v>
          </cell>
          <cell r="G19">
            <v>0.45</v>
          </cell>
        </row>
        <row r="20">
          <cell r="A20" t="str">
            <v xml:space="preserve"> 031  Сосиски Вязанка Сливочные, Вязанка амицел МГС, 0.33кг, ТМ Стародворские колбасы</v>
          </cell>
          <cell r="B20" t="str">
            <v>шт</v>
          </cell>
          <cell r="C20">
            <v>12</v>
          </cell>
          <cell r="D20">
            <v>12</v>
          </cell>
          <cell r="E20">
            <v>8</v>
          </cell>
          <cell r="F20">
            <v>12</v>
          </cell>
          <cell r="G20">
            <v>0.33</v>
          </cell>
        </row>
        <row r="21">
          <cell r="A21" t="str">
            <v xml:space="preserve"> 032  Сосиски Вязанка Сливочные, Вязанка амицел МГС, 0.45кг, ПОКОМ</v>
          </cell>
          <cell r="B21" t="str">
            <v>шт</v>
          </cell>
          <cell r="C21">
            <v>17</v>
          </cell>
          <cell r="F21">
            <v>17</v>
          </cell>
          <cell r="G21">
            <v>0.45</v>
          </cell>
        </row>
        <row r="22">
          <cell r="A22" t="str">
            <v xml:space="preserve"> 034  Сосиски Рубленые, Вязанка вискофан МГС, 0.5кг, ПОКОМ</v>
          </cell>
          <cell r="B22" t="str">
            <v>шт</v>
          </cell>
          <cell r="C22">
            <v>83</v>
          </cell>
          <cell r="E22">
            <v>3</v>
          </cell>
          <cell r="F22">
            <v>51</v>
          </cell>
          <cell r="G22">
            <v>0.5</v>
          </cell>
        </row>
        <row r="23">
          <cell r="A23" t="str">
            <v xml:space="preserve"> 043  Ветчина Нежная ТМ Особый рецепт, п/а, 0,4кг    ПОКОМ</v>
          </cell>
          <cell r="B23" t="str">
            <v>шт</v>
          </cell>
          <cell r="D23">
            <v>20</v>
          </cell>
          <cell r="F23">
            <v>20</v>
          </cell>
          <cell r="G23">
            <v>0.4</v>
          </cell>
        </row>
        <row r="24">
          <cell r="A24" t="str">
            <v xml:space="preserve"> 047  Кол Баварская, белков.обол. в термоусад. пакете 0.17 кг, ТМ Стародворье  ПОКОМ</v>
          </cell>
          <cell r="B24" t="str">
            <v>шт</v>
          </cell>
          <cell r="C24">
            <v>3</v>
          </cell>
          <cell r="D24">
            <v>15</v>
          </cell>
          <cell r="F24">
            <v>18</v>
          </cell>
          <cell r="G24">
            <v>0.17</v>
          </cell>
        </row>
        <row r="25">
          <cell r="A25" t="str">
            <v xml:space="preserve"> 057  Колбаса Докторская Дугушка, вектор 0.4 кг, ТМ Стародворье    ПОКОМ</v>
          </cell>
          <cell r="B25" t="str">
            <v>шт</v>
          </cell>
          <cell r="C25">
            <v>39</v>
          </cell>
          <cell r="F25">
            <v>39</v>
          </cell>
          <cell r="G25">
            <v>0.4</v>
          </cell>
        </row>
        <row r="26">
          <cell r="A26" t="str">
            <v xml:space="preserve"> 058  Колбаса Докторская Особая ТМ Особый рецепт,  0,5кг, ПОКОМ</v>
          </cell>
          <cell r="B26" t="str">
            <v>шт</v>
          </cell>
          <cell r="D26">
            <v>60</v>
          </cell>
          <cell r="F26">
            <v>40</v>
          </cell>
          <cell r="G26">
            <v>0.5</v>
          </cell>
        </row>
        <row r="27">
          <cell r="A27" t="str">
            <v xml:space="preserve"> 059  Колбаса Докторская по-стародворски  0.5 кг, ПОКОМ</v>
          </cell>
          <cell r="B27" t="str">
            <v>шт</v>
          </cell>
          <cell r="C27">
            <v>75</v>
          </cell>
          <cell r="E27">
            <v>12</v>
          </cell>
          <cell r="F27">
            <v>63</v>
          </cell>
          <cell r="G27">
            <v>0.5</v>
          </cell>
        </row>
        <row r="28">
          <cell r="A28" t="str">
            <v xml:space="preserve"> 060  Колбаса Докторская стародворская  0,5 кг,ПОКОМ</v>
          </cell>
          <cell r="B28" t="str">
            <v>шт</v>
          </cell>
          <cell r="C28">
            <v>172</v>
          </cell>
          <cell r="E28">
            <v>32</v>
          </cell>
          <cell r="F28">
            <v>100</v>
          </cell>
          <cell r="G28">
            <v>0.5</v>
          </cell>
        </row>
        <row r="29">
          <cell r="A29" t="str">
            <v xml:space="preserve"> 068  Колбаса Особая ТМ Особый рецепт, 0,5 кг, ПОКОМ</v>
          </cell>
          <cell r="B29" t="str">
            <v>шт</v>
          </cell>
          <cell r="C29">
            <v>37</v>
          </cell>
          <cell r="D29">
            <v>52</v>
          </cell>
          <cell r="F29">
            <v>89</v>
          </cell>
          <cell r="G29">
            <v>0.5</v>
          </cell>
        </row>
        <row r="30">
          <cell r="A30" t="str">
            <v xml:space="preserve"> 079  Колбаса Сервелат Кремлевский,  0.35 кг, ПОКОМ</v>
          </cell>
          <cell r="B30" t="str">
            <v>шт</v>
          </cell>
          <cell r="C30">
            <v>57</v>
          </cell>
          <cell r="D30">
            <v>12</v>
          </cell>
          <cell r="E30">
            <v>4</v>
          </cell>
          <cell r="F30">
            <v>35</v>
          </cell>
          <cell r="G30">
            <v>0.35</v>
          </cell>
        </row>
        <row r="31">
          <cell r="A31" t="str">
            <v xml:space="preserve"> 083  Колбаса Швейцарская 0,17 кг., ШТ., сырокопченая   ПОКОМ</v>
          </cell>
          <cell r="B31" t="str">
            <v>шт</v>
          </cell>
          <cell r="C31">
            <v>160</v>
          </cell>
          <cell r="E31">
            <v>10</v>
          </cell>
          <cell r="F31">
            <v>135</v>
          </cell>
          <cell r="G31">
            <v>0.17</v>
          </cell>
        </row>
        <row r="32">
          <cell r="A32" t="str">
            <v xml:space="preserve"> 084  Колбаски Баварские копченые, NDX в МГС 0,28 кг, ТМ Стародворье  ПОКОМ</v>
          </cell>
          <cell r="B32" t="str">
            <v>шт</v>
          </cell>
          <cell r="C32">
            <v>29</v>
          </cell>
          <cell r="D32">
            <v>24</v>
          </cell>
          <cell r="E32">
            <v>4</v>
          </cell>
          <cell r="F32">
            <v>49</v>
          </cell>
          <cell r="G32">
            <v>0.28000000000000003</v>
          </cell>
        </row>
        <row r="33">
          <cell r="A33" t="str">
            <v xml:space="preserve"> 092  Сосиски Баварские с сыром,  0.42кг,ПОКОМ</v>
          </cell>
          <cell r="B33" t="str">
            <v>шт</v>
          </cell>
          <cell r="C33">
            <v>49</v>
          </cell>
          <cell r="D33">
            <v>30</v>
          </cell>
          <cell r="E33">
            <v>22</v>
          </cell>
          <cell r="F33">
            <v>45</v>
          </cell>
          <cell r="G33">
            <v>0.42</v>
          </cell>
        </row>
        <row r="34">
          <cell r="A34" t="str">
            <v xml:space="preserve"> 096  Сосиски Баварские,  0.42кг,ПОКОМ</v>
          </cell>
          <cell r="B34" t="str">
            <v>шт</v>
          </cell>
          <cell r="C34">
            <v>76</v>
          </cell>
          <cell r="E34">
            <v>25</v>
          </cell>
          <cell r="F34">
            <v>45</v>
          </cell>
          <cell r="G34">
            <v>0.42</v>
          </cell>
        </row>
        <row r="35">
          <cell r="A35" t="str">
            <v xml:space="preserve"> 102  Сосиски Ганноверские, амилюкс МГС, 0.6кг, ТМ Стародворье    ПОКОМ</v>
          </cell>
          <cell r="B35" t="str">
            <v>шт</v>
          </cell>
          <cell r="C35">
            <v>129</v>
          </cell>
          <cell r="D35">
            <v>114</v>
          </cell>
          <cell r="E35">
            <v>12</v>
          </cell>
          <cell r="F35">
            <v>207</v>
          </cell>
          <cell r="G35">
            <v>0.6</v>
          </cell>
        </row>
        <row r="36">
          <cell r="A36" t="str">
            <v xml:space="preserve"> 103  Сосиски Классические, 0.42кг,ядрена копотьПОКОМ</v>
          </cell>
          <cell r="B36" t="str">
            <v>шт</v>
          </cell>
          <cell r="C36">
            <v>4</v>
          </cell>
          <cell r="D36">
            <v>24</v>
          </cell>
          <cell r="F36">
            <v>24</v>
          </cell>
          <cell r="G36">
            <v>0.42</v>
          </cell>
        </row>
        <row r="37">
          <cell r="A37" t="str">
            <v xml:space="preserve"> 104  Сосиски Молочные по-стародворски, амицел МГС 0.45кг, ТМ Стародворье    ПОКОМ</v>
          </cell>
          <cell r="B37" t="str">
            <v>шт</v>
          </cell>
          <cell r="C37">
            <v>39</v>
          </cell>
          <cell r="E37">
            <v>1</v>
          </cell>
          <cell r="F37">
            <v>35</v>
          </cell>
          <cell r="G37">
            <v>0.45</v>
          </cell>
        </row>
        <row r="38">
          <cell r="A38" t="str">
            <v xml:space="preserve"> 114  Сосиски Филейбургские с филе сочного окорока, 0,55 кг, БАВАРУШКА ПОКОМ</v>
          </cell>
          <cell r="B38" t="str">
            <v>шт</v>
          </cell>
          <cell r="C38">
            <v>8</v>
          </cell>
          <cell r="D38">
            <v>16</v>
          </cell>
          <cell r="F38">
            <v>24</v>
          </cell>
          <cell r="G38">
            <v>0.55000000000000004</v>
          </cell>
        </row>
        <row r="39">
          <cell r="A39" t="str">
            <v xml:space="preserve"> 116  Колбаса Балыкбурская с копченым балыком, в/у 0,35 кг срез, БАВАРУШКА ПОКОМ</v>
          </cell>
          <cell r="B39" t="str">
            <v>шт</v>
          </cell>
          <cell r="C39">
            <v>14</v>
          </cell>
          <cell r="E39">
            <v>11</v>
          </cell>
          <cell r="F39">
            <v>3</v>
          </cell>
          <cell r="G39">
            <v>0.35</v>
          </cell>
        </row>
        <row r="40">
          <cell r="A40" t="str">
            <v xml:space="preserve"> 117  Колбаса Сервелат Филейбургский с ароматными пряностями, в/у 0,35 кг срез, БАВАРУШКА ПОКОМ</v>
          </cell>
          <cell r="B40" t="str">
            <v>шт</v>
          </cell>
          <cell r="C40">
            <v>2</v>
          </cell>
          <cell r="E40">
            <v>2</v>
          </cell>
          <cell r="G40">
            <v>0.35</v>
          </cell>
        </row>
        <row r="41">
          <cell r="A41" t="str">
            <v xml:space="preserve"> 118  Колбаса Сервелат Филейбургский с филе сочного окорока, в/у 0,35 кг срез, БАВАРУШКА ПОКОМ</v>
          </cell>
          <cell r="B41" t="str">
            <v>шт</v>
          </cell>
          <cell r="C41">
            <v>15</v>
          </cell>
          <cell r="E41">
            <v>5</v>
          </cell>
          <cell r="F41">
            <v>4</v>
          </cell>
          <cell r="G41">
            <v>0.35</v>
          </cell>
        </row>
        <row r="42">
          <cell r="A42" t="str">
            <v xml:space="preserve"> 200  Ветчина Дугушка ТМ Стародворье, вектор в/у    ПОКОМ</v>
          </cell>
          <cell r="B42" t="str">
            <v>кг</v>
          </cell>
          <cell r="C42">
            <v>486.22199999999998</v>
          </cell>
          <cell r="E42">
            <v>67.766000000000005</v>
          </cell>
          <cell r="F42">
            <v>407.863</v>
          </cell>
          <cell r="G42">
            <v>1</v>
          </cell>
        </row>
        <row r="43">
          <cell r="A43" t="str">
            <v xml:space="preserve"> 201  Ветчина Нежная ТМ Особый рецепт, (2,5кг), ПОКОМ</v>
          </cell>
          <cell r="B43" t="str">
            <v>кг</v>
          </cell>
          <cell r="C43">
            <v>1211.4100000000001</v>
          </cell>
          <cell r="E43">
            <v>369.18</v>
          </cell>
          <cell r="F43">
            <v>742.54</v>
          </cell>
          <cell r="G43">
            <v>1</v>
          </cell>
        </row>
        <row r="44">
          <cell r="A44" t="str">
            <v xml:space="preserve"> 213  Колбаса в/к Сервелат Рижский, ВЕС.,ТМ КОЛБАСНЫЙ СТАНДАРТ ПОКОМ</v>
          </cell>
          <cell r="B44" t="str">
            <v>кг</v>
          </cell>
          <cell r="E44">
            <v>8.8970000000000002</v>
          </cell>
          <cell r="F44">
            <v>-8.8970000000000002</v>
          </cell>
          <cell r="G44">
            <v>0</v>
          </cell>
        </row>
        <row r="45">
          <cell r="A45" t="str">
            <v xml:space="preserve"> 215  Колбаса Докторская Дугушка ГОСТ, ВЕС, ТМ Стародворье ПОКОМ</v>
          </cell>
          <cell r="B45" t="str">
            <v>кг</v>
          </cell>
          <cell r="C45">
            <v>26.45</v>
          </cell>
          <cell r="D45">
            <v>36.69</v>
          </cell>
          <cell r="E45">
            <v>37.619999999999997</v>
          </cell>
          <cell r="F45">
            <v>4.3499999999999996</v>
          </cell>
          <cell r="G45">
            <v>1</v>
          </cell>
        </row>
        <row r="46">
          <cell r="A46" t="str">
            <v xml:space="preserve"> 217  Колбаса Докторская Дугушка, ВЕС, НЕ ГОСТ, ТМ Стародворье ПОКОМ</v>
          </cell>
          <cell r="B46" t="str">
            <v>кг</v>
          </cell>
          <cell r="C46">
            <v>49.33</v>
          </cell>
          <cell r="D46">
            <v>31.827999999999999</v>
          </cell>
          <cell r="E46">
            <v>69.453999999999994</v>
          </cell>
          <cell r="F46">
            <v>6.4009999999999998</v>
          </cell>
          <cell r="G46">
            <v>1</v>
          </cell>
        </row>
        <row r="47">
          <cell r="A47" t="str">
            <v xml:space="preserve"> 219  Колбаса Докторская Особая ТМ Особый рецепт, ВЕС  ПОКОМ</v>
          </cell>
          <cell r="B47" t="str">
            <v>кг</v>
          </cell>
          <cell r="C47">
            <v>988.09500000000003</v>
          </cell>
          <cell r="D47">
            <v>48.755000000000003</v>
          </cell>
          <cell r="E47">
            <v>564.86500000000001</v>
          </cell>
          <cell r="F47">
            <v>347.11500000000001</v>
          </cell>
          <cell r="G47">
            <v>1</v>
          </cell>
        </row>
        <row r="48">
          <cell r="A48" t="str">
            <v xml:space="preserve"> 220  Колбаса Докторская по-стародворски, амифлекс, ВЕС,   ПОКОМ</v>
          </cell>
          <cell r="B48" t="str">
            <v>кг</v>
          </cell>
          <cell r="D48">
            <v>0.93500000000000005</v>
          </cell>
          <cell r="F48">
            <v>0.93500000000000005</v>
          </cell>
          <cell r="G48">
            <v>1</v>
          </cell>
        </row>
        <row r="49">
          <cell r="A49" t="str">
            <v xml:space="preserve"> 221  Колбаса Докторская по-стародворски, натурин в/у, ВЕС, ТМ Стародворье ПОКОМ</v>
          </cell>
          <cell r="B49" t="str">
            <v>кг</v>
          </cell>
          <cell r="C49">
            <v>267.60700000000003</v>
          </cell>
          <cell r="D49">
            <v>35.094000000000001</v>
          </cell>
          <cell r="E49">
            <v>31.61</v>
          </cell>
          <cell r="F49">
            <v>271.09100000000001</v>
          </cell>
          <cell r="G49">
            <v>0</v>
          </cell>
        </row>
        <row r="50">
          <cell r="A50" t="str">
            <v xml:space="preserve"> 222  Колбаса Докторская стародворская, ВЕС, ВсхЗв   ПОКОМ</v>
          </cell>
          <cell r="B50" t="str">
            <v>кг</v>
          </cell>
          <cell r="C50">
            <v>476.875</v>
          </cell>
          <cell r="D50">
            <v>0.439</v>
          </cell>
          <cell r="E50">
            <v>173.16499999999999</v>
          </cell>
          <cell r="F50">
            <v>220.434</v>
          </cell>
          <cell r="G50">
            <v>1</v>
          </cell>
        </row>
        <row r="51">
          <cell r="A51" t="str">
            <v xml:space="preserve"> 225  Колбаса Дугушка со шпиком, ВЕС, ТМ Стародворье   ПОКОМ</v>
          </cell>
          <cell r="B51" t="str">
            <v>кг</v>
          </cell>
          <cell r="C51">
            <v>95.671999999999997</v>
          </cell>
          <cell r="E51">
            <v>0.89</v>
          </cell>
          <cell r="F51">
            <v>94.781999999999996</v>
          </cell>
          <cell r="G51">
            <v>1</v>
          </cell>
        </row>
        <row r="52">
          <cell r="A52" t="str">
            <v xml:space="preserve"> 229  Колбаса Молочная Дугушка, в/у, ВЕС, ТМ Стародворье   ПОКОМ</v>
          </cell>
          <cell r="B52" t="str">
            <v>кг</v>
          </cell>
          <cell r="C52">
            <v>165.96</v>
          </cell>
          <cell r="D52">
            <v>3.0000000000000001E-3</v>
          </cell>
          <cell r="E52">
            <v>36.832999999999998</v>
          </cell>
          <cell r="F52">
            <v>129.13</v>
          </cell>
          <cell r="G52">
            <v>1</v>
          </cell>
        </row>
        <row r="53">
          <cell r="A53" t="str">
            <v xml:space="preserve"> 230  Колбаса Молочная Особая ТМ Особый рецепт, п/а, ВЕС. ПОКОМ</v>
          </cell>
          <cell r="B53" t="str">
            <v>кг</v>
          </cell>
          <cell r="C53">
            <v>251.14</v>
          </cell>
          <cell r="D53">
            <v>2.98</v>
          </cell>
          <cell r="E53">
            <v>25.625</v>
          </cell>
          <cell r="F53">
            <v>228.495</v>
          </cell>
          <cell r="G53">
            <v>1</v>
          </cell>
        </row>
        <row r="54">
          <cell r="A54" t="str">
            <v xml:space="preserve"> 231  Колбаса Молочная по-стародворски, ВЕС   ПОКОМ</v>
          </cell>
          <cell r="B54" t="str">
            <v>кг</v>
          </cell>
          <cell r="C54">
            <v>64.015000000000001</v>
          </cell>
          <cell r="F54">
            <v>64.015000000000001</v>
          </cell>
          <cell r="G54">
            <v>1</v>
          </cell>
        </row>
        <row r="55">
          <cell r="A55" t="str">
            <v xml:space="preserve"> 232  Колбаса Молочная по-стародворски, ВЕС,  ВсхЗв,   ПОКОМ_</v>
          </cell>
          <cell r="B55" t="str">
            <v>кг</v>
          </cell>
          <cell r="C55">
            <v>52.844999999999999</v>
          </cell>
          <cell r="F55">
            <v>52.844999999999999</v>
          </cell>
          <cell r="G55">
            <v>1</v>
          </cell>
        </row>
        <row r="56">
          <cell r="A56" t="str">
            <v xml:space="preserve"> 233  Колбаса Молочная по-стародворски, ВЕС, натурин, в/у, ТМ Стародворье ПОКОМ</v>
          </cell>
          <cell r="B56" t="str">
            <v>кг</v>
          </cell>
          <cell r="C56">
            <v>253.25700000000001</v>
          </cell>
          <cell r="F56">
            <v>253.25700000000001</v>
          </cell>
          <cell r="G56">
            <v>1</v>
          </cell>
        </row>
        <row r="57">
          <cell r="A57" t="str">
            <v xml:space="preserve"> 235  Колбаса Особая ТМ Особый рецепт, ВЕС, ТМ Стародворье ПОКОМ</v>
          </cell>
          <cell r="B57" t="str">
            <v>кг</v>
          </cell>
          <cell r="C57">
            <v>309.48</v>
          </cell>
          <cell r="D57">
            <v>0.13</v>
          </cell>
          <cell r="E57">
            <v>312.44499999999999</v>
          </cell>
          <cell r="F57">
            <v>-2.835</v>
          </cell>
          <cell r="G57">
            <v>1</v>
          </cell>
        </row>
        <row r="58">
          <cell r="A58" t="str">
            <v xml:space="preserve"> 236  Колбаса Рубленая ЗАПЕЧ. Дугушка ТМ Стародворье, вектор, в/к    ПОКОМ</v>
          </cell>
          <cell r="B58" t="str">
            <v>кг</v>
          </cell>
          <cell r="C58">
            <v>39.512</v>
          </cell>
          <cell r="E58">
            <v>15.788</v>
          </cell>
          <cell r="F58">
            <v>13.159000000000001</v>
          </cell>
          <cell r="G58">
            <v>1</v>
          </cell>
        </row>
        <row r="59">
          <cell r="A59" t="str">
            <v xml:space="preserve"> 237  Колбаса Русская по-стародворски, ВЕС.  ПОКОМ</v>
          </cell>
          <cell r="B59" t="str">
            <v>кг</v>
          </cell>
          <cell r="C59">
            <v>59.604999999999997</v>
          </cell>
          <cell r="E59">
            <v>10.76</v>
          </cell>
          <cell r="F59">
            <v>5.44</v>
          </cell>
          <cell r="G59">
            <v>1</v>
          </cell>
        </row>
        <row r="60">
          <cell r="A60" t="str">
            <v xml:space="preserve"> 239  Колбаса Салями запеч Дугушка, оболочка вектор, ВЕС, ТМ Стародворье  ПОКОМ</v>
          </cell>
          <cell r="B60" t="str">
            <v>кг</v>
          </cell>
          <cell r="C60">
            <v>155.00700000000001</v>
          </cell>
          <cell r="E60">
            <v>15.032</v>
          </cell>
          <cell r="F60">
            <v>139.97499999999999</v>
          </cell>
          <cell r="G60">
            <v>1</v>
          </cell>
        </row>
        <row r="61">
          <cell r="A61" t="str">
            <v xml:space="preserve"> 240  Колбаса Салями охотничья, ВЕС. ПОКОМ</v>
          </cell>
          <cell r="B61" t="str">
            <v>кг</v>
          </cell>
          <cell r="C61">
            <v>9.0050000000000008</v>
          </cell>
          <cell r="E61">
            <v>0.75</v>
          </cell>
          <cell r="F61">
            <v>8.2550000000000008</v>
          </cell>
          <cell r="G61">
            <v>1</v>
          </cell>
        </row>
        <row r="62">
          <cell r="A62" t="str">
            <v xml:space="preserve"> 242  Колбаса Сервелат ЗАПЕЧ.Дугушка ТМ Стародворье, вектор, в/к     ПОКОМ</v>
          </cell>
          <cell r="B62" t="str">
            <v>кг</v>
          </cell>
          <cell r="C62">
            <v>152.471</v>
          </cell>
          <cell r="D62">
            <v>1.7849999999999999</v>
          </cell>
          <cell r="E62">
            <v>39.521000000000001</v>
          </cell>
          <cell r="F62">
            <v>93.641000000000005</v>
          </cell>
          <cell r="G62">
            <v>1</v>
          </cell>
        </row>
        <row r="63">
          <cell r="A63" t="str">
            <v xml:space="preserve"> 243  Колбаса Сервелат Зернистый, ВЕС.  ПОКОМ</v>
          </cell>
          <cell r="B63" t="str">
            <v>кг</v>
          </cell>
          <cell r="D63">
            <v>127.88800000000001</v>
          </cell>
          <cell r="E63">
            <v>118.67100000000001</v>
          </cell>
          <cell r="F63">
            <v>-3.3620000000000001</v>
          </cell>
          <cell r="G63">
            <v>1</v>
          </cell>
        </row>
        <row r="64">
          <cell r="A64" t="str">
            <v xml:space="preserve"> 244  Колбаса Сервелат Кремлевский, ВЕС. ПОКОМ</v>
          </cell>
          <cell r="B64" t="str">
            <v>кг</v>
          </cell>
          <cell r="C64">
            <v>200.26300000000001</v>
          </cell>
          <cell r="E64">
            <v>20.100000000000001</v>
          </cell>
          <cell r="F64">
            <v>171.548</v>
          </cell>
          <cell r="G64">
            <v>1</v>
          </cell>
        </row>
        <row r="65">
          <cell r="A65" t="str">
            <v xml:space="preserve"> 246  Колбаса Стародворская,ТС Старый двор  ПОКОМ</v>
          </cell>
          <cell r="B65" t="str">
            <v>кг</v>
          </cell>
          <cell r="C65">
            <v>129.255</v>
          </cell>
          <cell r="E65">
            <v>1.36</v>
          </cell>
          <cell r="F65">
            <v>127.895</v>
          </cell>
          <cell r="G65">
            <v>1</v>
          </cell>
        </row>
        <row r="66">
          <cell r="A66" t="str">
            <v xml:space="preserve"> 247  Сардельки Нежные, ВЕС.  ПОКОМ</v>
          </cell>
          <cell r="B66" t="str">
            <v>кг</v>
          </cell>
          <cell r="D66">
            <v>55.357999999999997</v>
          </cell>
          <cell r="E66">
            <v>23.774000000000001</v>
          </cell>
          <cell r="G66">
            <v>1</v>
          </cell>
        </row>
        <row r="67">
          <cell r="A67" t="str">
            <v xml:space="preserve"> 248  Сардельки Сочные ТМ Особый рецепт,   ПОКОМ</v>
          </cell>
          <cell r="B67" t="str">
            <v>кг</v>
          </cell>
          <cell r="C67">
            <v>37.777000000000001</v>
          </cell>
          <cell r="F67">
            <v>37.777000000000001</v>
          </cell>
          <cell r="G67">
            <v>1</v>
          </cell>
        </row>
        <row r="68">
          <cell r="A68" t="str">
            <v xml:space="preserve"> 250  Сардельки стародворские с говядиной в обол. NDX, ВЕС. ПОКОМ</v>
          </cell>
          <cell r="B68" t="str">
            <v>кг</v>
          </cell>
          <cell r="D68">
            <v>48.710999999999999</v>
          </cell>
          <cell r="G68">
            <v>1</v>
          </cell>
        </row>
        <row r="69">
          <cell r="A69" t="str">
            <v xml:space="preserve"> 251  Сосиски Баварские, ВЕС.  ПОКОМ</v>
          </cell>
          <cell r="B69" t="str">
            <v>кг</v>
          </cell>
          <cell r="C69">
            <v>81.016999999999996</v>
          </cell>
          <cell r="E69">
            <v>4.0519999999999996</v>
          </cell>
          <cell r="F69">
            <v>68.991</v>
          </cell>
          <cell r="G69">
            <v>1</v>
          </cell>
        </row>
        <row r="70">
          <cell r="A70" t="str">
            <v xml:space="preserve"> 253  Сосиски Ганноверские   ПОКОМ</v>
          </cell>
          <cell r="B70" t="str">
            <v>кг</v>
          </cell>
          <cell r="C70">
            <v>3582.46</v>
          </cell>
          <cell r="D70">
            <v>8.4339999999999993</v>
          </cell>
          <cell r="E70">
            <v>1457.5530000000001</v>
          </cell>
          <cell r="F70">
            <v>1928.4179999999999</v>
          </cell>
          <cell r="G70">
            <v>1</v>
          </cell>
        </row>
        <row r="71">
          <cell r="A71" t="str">
            <v xml:space="preserve"> 255  Сосиски Молочные для завтрака ТМ Особый рецепт, п/а МГС, ВЕС, ТМ Стародворье  ПОКОМ</v>
          </cell>
          <cell r="B71" t="str">
            <v>кг</v>
          </cell>
          <cell r="C71">
            <v>130.25899999999999</v>
          </cell>
          <cell r="E71">
            <v>2.33</v>
          </cell>
          <cell r="F71">
            <v>127.929</v>
          </cell>
          <cell r="G71">
            <v>1</v>
          </cell>
        </row>
        <row r="72">
          <cell r="A72" t="str">
            <v xml:space="preserve"> 257  Сосиски Молочные оригинальные ТМ Особый рецепт, ВЕС.   ПОКОМ</v>
          </cell>
          <cell r="B72" t="str">
            <v>кг</v>
          </cell>
          <cell r="C72">
            <v>33.316000000000003</v>
          </cell>
          <cell r="E72">
            <v>1.3959999999999999</v>
          </cell>
          <cell r="F72">
            <v>31.92</v>
          </cell>
          <cell r="G72">
            <v>1</v>
          </cell>
        </row>
        <row r="73">
          <cell r="A73" t="str">
            <v xml:space="preserve"> 258  Сосиски Молочные по-стародворски, амицел МГС, ВЕС, ТМ Стародворье ПОКОМ</v>
          </cell>
          <cell r="B73" t="str">
            <v>кг</v>
          </cell>
          <cell r="C73">
            <v>58.478000000000002</v>
          </cell>
          <cell r="F73">
            <v>58.478000000000002</v>
          </cell>
          <cell r="G73">
            <v>1</v>
          </cell>
        </row>
        <row r="74">
          <cell r="A74" t="str">
            <v xml:space="preserve"> 260  Сосиски Сливочные по-стародворски, ВЕС.  ПОКОМ</v>
          </cell>
          <cell r="B74" t="str">
            <v>кг</v>
          </cell>
          <cell r="C74">
            <v>170.11199999999999</v>
          </cell>
          <cell r="E74">
            <v>1.24</v>
          </cell>
          <cell r="F74">
            <v>168.87200000000001</v>
          </cell>
          <cell r="G74">
            <v>1</v>
          </cell>
        </row>
        <row r="75">
          <cell r="A75" t="str">
            <v xml:space="preserve"> 263  Шпикачки Стародворские, ВЕС.  ПОКОМ</v>
          </cell>
          <cell r="B75" t="str">
            <v>кг</v>
          </cell>
          <cell r="C75">
            <v>53.993000000000002</v>
          </cell>
          <cell r="E75">
            <v>5.26</v>
          </cell>
          <cell r="F75">
            <v>40.847000000000001</v>
          </cell>
          <cell r="G75">
            <v>1</v>
          </cell>
        </row>
        <row r="76">
          <cell r="A76" t="str">
            <v xml:space="preserve"> 264  Колбаса Молочная стародворская, амифлекс, ВЕС, ТМ Стародворье  ПОКОМ</v>
          </cell>
          <cell r="B76" t="str">
            <v>кг</v>
          </cell>
          <cell r="C76">
            <v>130.70400000000001</v>
          </cell>
          <cell r="E76">
            <v>21.515000000000001</v>
          </cell>
          <cell r="F76">
            <v>109.18899999999999</v>
          </cell>
          <cell r="G76">
            <v>1</v>
          </cell>
        </row>
        <row r="77">
          <cell r="A77" t="str">
            <v xml:space="preserve"> 265  Колбаса Балыкбургская, ВЕС, ТМ Баварушка  ПОКОМ</v>
          </cell>
          <cell r="B77" t="str">
            <v>кг</v>
          </cell>
          <cell r="C77">
            <v>22.832000000000001</v>
          </cell>
          <cell r="E77">
            <v>9.9939999999999998</v>
          </cell>
          <cell r="F77">
            <v>12.837999999999999</v>
          </cell>
          <cell r="G77">
            <v>1</v>
          </cell>
        </row>
        <row r="78">
          <cell r="A78" t="str">
            <v xml:space="preserve"> 266  Колбаса Филейбургская с сочным окороком, ВЕС, ТМ Баварушка  ПОКОМ</v>
          </cell>
          <cell r="B78" t="str">
            <v>кг</v>
          </cell>
          <cell r="C78">
            <v>25.72</v>
          </cell>
          <cell r="D78">
            <v>12.901</v>
          </cell>
          <cell r="E78">
            <v>12.891999999999999</v>
          </cell>
          <cell r="F78">
            <v>21.436</v>
          </cell>
          <cell r="G78">
            <v>1</v>
          </cell>
        </row>
        <row r="79">
          <cell r="A79" t="str">
            <v xml:space="preserve"> 267  Колбаса Салями Филейбургская зернистая, оболочка фиброуз, ВЕС, ТМ Баварушка  ПОКОМ</v>
          </cell>
          <cell r="B79" t="str">
            <v>кг</v>
          </cell>
          <cell r="C79">
            <v>104.782</v>
          </cell>
          <cell r="D79">
            <v>51.613999999999997</v>
          </cell>
          <cell r="E79">
            <v>8.6460000000000008</v>
          </cell>
          <cell r="F79">
            <v>91.674999999999997</v>
          </cell>
          <cell r="G79">
            <v>1</v>
          </cell>
        </row>
        <row r="80">
          <cell r="A80" t="str">
            <v xml:space="preserve"> 271  Колбаса Сервелат Левантский ТМ Особый Рецепт, ВЕС. ПОКОМ</v>
          </cell>
          <cell r="B80" t="str">
            <v>кг</v>
          </cell>
          <cell r="D80">
            <v>13.111000000000001</v>
          </cell>
          <cell r="F80">
            <v>13.111000000000001</v>
          </cell>
          <cell r="G80">
            <v>1</v>
          </cell>
        </row>
        <row r="81">
          <cell r="A81" t="str">
            <v xml:space="preserve"> 272  Колбаса Сервелат Филедворский, фиброуз, в/у 0,35 кг срез,  ПОКОМ</v>
          </cell>
          <cell r="B81" t="str">
            <v>шт</v>
          </cell>
          <cell r="E81">
            <v>1</v>
          </cell>
          <cell r="F81">
            <v>-1</v>
          </cell>
          <cell r="G81">
            <v>0.35</v>
          </cell>
        </row>
        <row r="82">
          <cell r="A82" t="str">
            <v xml:space="preserve"> 273  Сосиски Сочинки с сочной грудинкой, МГС 0.4кг,   ПОКОМ</v>
          </cell>
          <cell r="B82" t="str">
            <v>шт</v>
          </cell>
          <cell r="D82">
            <v>32</v>
          </cell>
          <cell r="E82">
            <v>11</v>
          </cell>
          <cell r="F82">
            <v>21</v>
          </cell>
          <cell r="G82">
            <v>0.4</v>
          </cell>
        </row>
        <row r="83">
          <cell r="A83" t="str">
            <v xml:space="preserve"> 277  Колбаса Мясорубская ТМ Стародворье с сочной грудинкой , 0,35 кг срез  ПОКОМ</v>
          </cell>
          <cell r="B83" t="str">
            <v>шт</v>
          </cell>
          <cell r="C83">
            <v>21</v>
          </cell>
          <cell r="G83">
            <v>0.35</v>
          </cell>
        </row>
        <row r="84">
          <cell r="A84" t="str">
            <v xml:space="preserve"> 278  Сосиски Сочинки с сочным окороком, МГС 0.4кг,   ПОКОМ</v>
          </cell>
          <cell r="B84" t="str">
            <v>шт</v>
          </cell>
          <cell r="D84">
            <v>12</v>
          </cell>
          <cell r="E84">
            <v>10</v>
          </cell>
          <cell r="F84">
            <v>2</v>
          </cell>
          <cell r="G84">
            <v>0.4</v>
          </cell>
        </row>
        <row r="85">
          <cell r="A85" t="str">
            <v xml:space="preserve"> 279  Колбаса Докторский гарант, Вязанка вектор, 0,4 кг.  ПОКОМ</v>
          </cell>
          <cell r="B85" t="str">
            <v>шт</v>
          </cell>
          <cell r="C85">
            <v>194</v>
          </cell>
          <cell r="E85">
            <v>4</v>
          </cell>
          <cell r="F85">
            <v>190</v>
          </cell>
          <cell r="G85">
            <v>0.4</v>
          </cell>
        </row>
        <row r="86">
          <cell r="A86" t="str">
            <v xml:space="preserve"> 281  Сосиски Молочные для завтрака ТМ Особый рецепт, 0,4кг  ПОКОМ</v>
          </cell>
          <cell r="B86" t="str">
            <v>шт</v>
          </cell>
          <cell r="C86">
            <v>18</v>
          </cell>
          <cell r="D86">
            <v>24</v>
          </cell>
          <cell r="F86">
            <v>42</v>
          </cell>
          <cell r="G86">
            <v>0.4</v>
          </cell>
        </row>
        <row r="87">
          <cell r="A87" t="str">
            <v xml:space="preserve"> 282  Колбаса Балыкбургская рубленая, в/у 0,35 кг срез, БАВАРУШКА ПОКОМ</v>
          </cell>
          <cell r="B87" t="str">
            <v>шт</v>
          </cell>
          <cell r="C87">
            <v>8</v>
          </cell>
          <cell r="D87">
            <v>6</v>
          </cell>
          <cell r="E87">
            <v>-1</v>
          </cell>
          <cell r="F87">
            <v>7</v>
          </cell>
          <cell r="G87">
            <v>0.35</v>
          </cell>
        </row>
        <row r="88">
          <cell r="A88" t="str">
            <v xml:space="preserve"> 283  Сосиски Сочинки, ВЕС, ТМ Стародворье ПОКОМ</v>
          </cell>
          <cell r="B88" t="str">
            <v>кг</v>
          </cell>
          <cell r="C88">
            <v>3.9319999999999999</v>
          </cell>
          <cell r="D88">
            <v>210.21</v>
          </cell>
          <cell r="E88">
            <v>1.3580000000000001</v>
          </cell>
          <cell r="F88">
            <v>212.78399999999999</v>
          </cell>
          <cell r="G88">
            <v>1</v>
          </cell>
        </row>
        <row r="89">
          <cell r="A89" t="str">
            <v xml:space="preserve"> 284  Сосиски Молокуши миникушай ТМ Вязанка, 0.45кг, ПОКОМ</v>
          </cell>
          <cell r="B89" t="str">
            <v>шт</v>
          </cell>
          <cell r="C89">
            <v>27</v>
          </cell>
          <cell r="E89">
            <v>2</v>
          </cell>
          <cell r="F89">
            <v>25</v>
          </cell>
          <cell r="G89">
            <v>0.45</v>
          </cell>
        </row>
        <row r="90">
          <cell r="A90" t="str">
            <v xml:space="preserve"> 286  Колбаса Сервелат Левантский ТМ Особый Рецепт, 0,35 кг.  ПОКОМ</v>
          </cell>
          <cell r="B90" t="str">
            <v>шт</v>
          </cell>
          <cell r="D90">
            <v>16</v>
          </cell>
          <cell r="F90">
            <v>16</v>
          </cell>
          <cell r="G90">
            <v>0.35</v>
          </cell>
        </row>
        <row r="91">
          <cell r="A91" t="str">
            <v xml:space="preserve"> 291  Сосиски Молокуши миникушай ТМ Вязанка, 0.33кг, ПОКОМ</v>
          </cell>
          <cell r="B91" t="str">
            <v>шт</v>
          </cell>
          <cell r="C91">
            <v>40</v>
          </cell>
          <cell r="E91">
            <v>1</v>
          </cell>
          <cell r="F91">
            <v>21</v>
          </cell>
          <cell r="G91">
            <v>0.33</v>
          </cell>
        </row>
        <row r="92">
          <cell r="A92" t="str">
            <v xml:space="preserve"> 296  Колбаса Мясорубская с рубленой грудинкой 0,35кг срез ТМ Стародворье  ПОКОМ</v>
          </cell>
          <cell r="B92" t="str">
            <v>шт</v>
          </cell>
          <cell r="C92">
            <v>13</v>
          </cell>
          <cell r="F92">
            <v>13</v>
          </cell>
          <cell r="G92">
            <v>0.35</v>
          </cell>
        </row>
        <row r="93">
          <cell r="A93" t="str">
            <v xml:space="preserve"> 299 Колбаса Классическая, Вязанка п/а 0,6кг, ПОКОМ</v>
          </cell>
          <cell r="B93" t="str">
            <v>шт</v>
          </cell>
          <cell r="C93">
            <v>192</v>
          </cell>
          <cell r="E93">
            <v>5</v>
          </cell>
          <cell r="F93">
            <v>187</v>
          </cell>
          <cell r="G93">
            <v>0.6</v>
          </cell>
        </row>
        <row r="94">
          <cell r="A94" t="str">
            <v xml:space="preserve"> 300  Колбаса Сервелат Мясорубский ТМ Стародворье, в/у 0,35кг  ПОКОМКОМ</v>
          </cell>
          <cell r="B94" t="str">
            <v>шт</v>
          </cell>
          <cell r="D94">
            <v>2</v>
          </cell>
          <cell r="F94">
            <v>2</v>
          </cell>
          <cell r="G94">
            <v>0.35</v>
          </cell>
        </row>
        <row r="95">
          <cell r="A95" t="str">
            <v xml:space="preserve"> 301  Сосиски Сочинки по-баварски с сыром,  0.4кг, ТМ Стародворье  ПОКОМ</v>
          </cell>
          <cell r="B95" t="str">
            <v>шт</v>
          </cell>
          <cell r="C95">
            <v>36</v>
          </cell>
          <cell r="D95">
            <v>24</v>
          </cell>
          <cell r="E95">
            <v>4</v>
          </cell>
          <cell r="F95">
            <v>56</v>
          </cell>
          <cell r="G95">
            <v>0.4</v>
          </cell>
        </row>
        <row r="96">
          <cell r="A96" t="str">
            <v xml:space="preserve"> 302  Сосиски Сочинки по-баварски,  0.4кг, ТМ Стародворье  ПОКОМ</v>
          </cell>
          <cell r="B96" t="str">
            <v>шт</v>
          </cell>
          <cell r="C96">
            <v>95</v>
          </cell>
          <cell r="E96">
            <v>12</v>
          </cell>
          <cell r="F96">
            <v>83</v>
          </cell>
          <cell r="G96">
            <v>0.4</v>
          </cell>
        </row>
        <row r="97">
          <cell r="A97" t="str">
            <v xml:space="preserve"> 309  Сосиски Сочинки с сыром 0,4 кг ТМ Стародворье  ПОКОМ</v>
          </cell>
          <cell r="B97" t="str">
            <v>шт</v>
          </cell>
          <cell r="C97">
            <v>24</v>
          </cell>
          <cell r="E97">
            <v>8</v>
          </cell>
          <cell r="F97">
            <v>16</v>
          </cell>
          <cell r="G97">
            <v>0.4</v>
          </cell>
        </row>
        <row r="98">
          <cell r="A98" t="str">
            <v xml:space="preserve"> 311 Ветчина Запекуша с сочным окороком Вязанка ВЕС  ПОКОМ</v>
          </cell>
          <cell r="B98" t="str">
            <v>кг</v>
          </cell>
          <cell r="C98">
            <v>30.155999999999999</v>
          </cell>
          <cell r="F98">
            <v>24.134</v>
          </cell>
          <cell r="G98">
            <v>1</v>
          </cell>
        </row>
        <row r="99">
          <cell r="A99" t="str">
            <v xml:space="preserve"> 312  Ветчина Филейская ВЕС ТМ  Вязанка ТС Столичная  ПОКОМ</v>
          </cell>
          <cell r="B99" t="str">
            <v>кг</v>
          </cell>
          <cell r="C99">
            <v>293.55</v>
          </cell>
          <cell r="E99">
            <v>171.03</v>
          </cell>
          <cell r="F99">
            <v>111.755</v>
          </cell>
          <cell r="G99">
            <v>1</v>
          </cell>
        </row>
        <row r="100">
          <cell r="A100" t="str">
            <v xml:space="preserve"> 315  Колбаса вареная Молокуша ТМ Вязанка ВЕС, ПОКОМ</v>
          </cell>
          <cell r="B100" t="str">
            <v>кг</v>
          </cell>
          <cell r="C100">
            <v>25.72</v>
          </cell>
          <cell r="D100">
            <v>10.85</v>
          </cell>
          <cell r="E100">
            <v>6.66</v>
          </cell>
          <cell r="F100">
            <v>29.91</v>
          </cell>
          <cell r="G100">
            <v>1</v>
          </cell>
        </row>
        <row r="101">
          <cell r="A101" t="str">
            <v xml:space="preserve"> 316  Колбаса Нежная ТМ Зареченские ВЕС  ПОКОМ</v>
          </cell>
          <cell r="B101" t="str">
            <v>кг</v>
          </cell>
          <cell r="C101">
            <v>84.26</v>
          </cell>
          <cell r="F101">
            <v>84.26</v>
          </cell>
          <cell r="G101">
            <v>1</v>
          </cell>
        </row>
        <row r="102">
          <cell r="A102" t="str">
            <v xml:space="preserve"> 317 Колбаса Сервелат Рижский ТМ Зареченские, ВЕС  ПОКОМ</v>
          </cell>
          <cell r="B102" t="str">
            <v>кг</v>
          </cell>
          <cell r="C102">
            <v>178.43700000000001</v>
          </cell>
          <cell r="D102">
            <v>8.3670000000000009</v>
          </cell>
          <cell r="E102">
            <v>127.919</v>
          </cell>
          <cell r="F102">
            <v>41.171999999999997</v>
          </cell>
          <cell r="G102">
            <v>1</v>
          </cell>
        </row>
        <row r="103">
          <cell r="A103" t="str">
            <v xml:space="preserve"> 319  Колбаса вареная Филейская ТМ Вязанка ТС Классическая, 0,45 кг. ПОКОМ</v>
          </cell>
          <cell r="B103" t="str">
            <v>шт</v>
          </cell>
          <cell r="C103">
            <v>177</v>
          </cell>
          <cell r="D103">
            <v>2</v>
          </cell>
          <cell r="E103">
            <v>49</v>
          </cell>
          <cell r="F103">
            <v>30</v>
          </cell>
          <cell r="G103">
            <v>0.45</v>
          </cell>
        </row>
        <row r="104">
          <cell r="A104" t="str">
            <v xml:space="preserve"> 320  Ветчина Нежная ТМ Зареченские,большой батон, ВЕС ПОКОМ</v>
          </cell>
          <cell r="B104" t="str">
            <v>кг</v>
          </cell>
          <cell r="C104">
            <v>506.87700000000001</v>
          </cell>
          <cell r="F104">
            <v>506.87700000000001</v>
          </cell>
          <cell r="G104">
            <v>1</v>
          </cell>
        </row>
        <row r="105">
          <cell r="A105" t="str">
            <v xml:space="preserve"> 321  Колбаса Сервелат Пражский ТМ Зареченские, ВЕС ПОКОМ</v>
          </cell>
          <cell r="B105" t="str">
            <v>кг</v>
          </cell>
          <cell r="C105">
            <v>348.88799999999998</v>
          </cell>
          <cell r="D105">
            <v>0.02</v>
          </cell>
          <cell r="E105">
            <v>60.884</v>
          </cell>
          <cell r="F105">
            <v>288.024</v>
          </cell>
          <cell r="G105">
            <v>1</v>
          </cell>
        </row>
        <row r="106">
          <cell r="A106" t="str">
            <v xml:space="preserve"> 322  Колбаса вареная Молокуша 0,45кг ТМ Вязанка  ПОКОМ</v>
          </cell>
          <cell r="B106" t="str">
            <v>шт</v>
          </cell>
          <cell r="C106">
            <v>277</v>
          </cell>
          <cell r="E106">
            <v>8</v>
          </cell>
          <cell r="F106">
            <v>269</v>
          </cell>
          <cell r="G106">
            <v>0.45</v>
          </cell>
        </row>
        <row r="107">
          <cell r="A107" t="str">
            <v xml:space="preserve"> 324  Ветчина Филейская ТМ Вязанка Столичная 0,45 кг ПОКОМ</v>
          </cell>
          <cell r="B107" t="str">
            <v>шт</v>
          </cell>
          <cell r="C107">
            <v>168</v>
          </cell>
          <cell r="E107">
            <v>1</v>
          </cell>
          <cell r="F107">
            <v>149</v>
          </cell>
          <cell r="G107">
            <v>0.45</v>
          </cell>
        </row>
        <row r="108">
          <cell r="A108" t="str">
            <v xml:space="preserve"> 325  Сосиски Сочинки по-баварски с сыром Стародворье, ВЕС ПОКОМ</v>
          </cell>
          <cell r="B108" t="str">
            <v>кг</v>
          </cell>
          <cell r="D108">
            <v>21.382999999999999</v>
          </cell>
          <cell r="F108">
            <v>21.382999999999999</v>
          </cell>
          <cell r="G108">
            <v>1</v>
          </cell>
        </row>
        <row r="109">
          <cell r="A109" t="str">
            <v xml:space="preserve"> 330  Колбаса вареная Филейская ТМ Вязанка ТС Классическая ВЕС  ПОКОМ</v>
          </cell>
          <cell r="B109" t="str">
            <v>кг</v>
          </cell>
          <cell r="C109">
            <v>1318.365</v>
          </cell>
          <cell r="E109">
            <v>202.24</v>
          </cell>
          <cell r="F109">
            <v>987.45500000000004</v>
          </cell>
          <cell r="G109">
            <v>1</v>
          </cell>
        </row>
        <row r="110">
          <cell r="A110" t="str">
            <v xml:space="preserve"> 331  Сосиски Сочинки по-баварски ВЕС ТМ Стародворье  Поком</v>
          </cell>
          <cell r="B110" t="str">
            <v>кг</v>
          </cell>
          <cell r="C110">
            <v>132.41399999999999</v>
          </cell>
          <cell r="E110">
            <v>1.04</v>
          </cell>
          <cell r="F110">
            <v>131.374</v>
          </cell>
          <cell r="G110">
            <v>1</v>
          </cell>
        </row>
        <row r="111">
          <cell r="A111" t="str">
            <v xml:space="preserve"> 333  Колбаса Балыковая, Вязанка фиброуз в/у, ВЕС ПОКОМ</v>
          </cell>
          <cell r="B111" t="str">
            <v>кг</v>
          </cell>
          <cell r="C111">
            <v>35.232999999999997</v>
          </cell>
          <cell r="F111">
            <v>35.232999999999997</v>
          </cell>
          <cell r="G111">
            <v>1</v>
          </cell>
        </row>
        <row r="112">
          <cell r="A112" t="str">
            <v xml:space="preserve"> 352  Ветчина Нежная с нежным филе 0,4 кг ТМ Особый рецепт  ПОКОМ</v>
          </cell>
          <cell r="B112" t="str">
            <v>шт</v>
          </cell>
          <cell r="D112">
            <v>20</v>
          </cell>
          <cell r="F112">
            <v>20</v>
          </cell>
          <cell r="G112">
            <v>0.4</v>
          </cell>
        </row>
        <row r="113">
          <cell r="A113" t="str">
            <v xml:space="preserve"> 358  Колбаса Молочная стародворская, амифлекс, 0,5кг, ТМ Стародворье</v>
          </cell>
          <cell r="B113" t="str">
            <v>шт</v>
          </cell>
          <cell r="C113">
            <v>12</v>
          </cell>
          <cell r="F113">
            <v>12</v>
          </cell>
          <cell r="G113">
            <v>0.5</v>
          </cell>
        </row>
        <row r="114">
          <cell r="A114" t="str">
            <v xml:space="preserve"> 361  Колбаса Сервелат Филейбургский с копченой грудинкой, в/у 0,35 кг срез, БАВАРУШКА ПОКОМ</v>
          </cell>
          <cell r="B114" t="str">
            <v>шт</v>
          </cell>
          <cell r="D114">
            <v>24</v>
          </cell>
          <cell r="E114">
            <v>2</v>
          </cell>
          <cell r="F114">
            <v>22</v>
          </cell>
          <cell r="G114">
            <v>0.35</v>
          </cell>
        </row>
        <row r="115">
          <cell r="A115" t="str">
            <v xml:space="preserve"> 364  Сардельки Филейские Вязанка ВЕС NDX ТМ Вязанка  ПОКОМ</v>
          </cell>
          <cell r="B115" t="str">
            <v>кг</v>
          </cell>
          <cell r="C115">
            <v>39.906999999999996</v>
          </cell>
          <cell r="E115">
            <v>2.66</v>
          </cell>
          <cell r="F115">
            <v>37.247</v>
          </cell>
          <cell r="G115">
            <v>1</v>
          </cell>
        </row>
        <row r="116">
          <cell r="A116" t="str">
            <v xml:space="preserve"> 369  Колбаса Русская стародворская, амифлекс ВЕС, ТМ Стародворье  ПОКОМ</v>
          </cell>
          <cell r="B116" t="str">
            <v>кг</v>
          </cell>
          <cell r="C116">
            <v>92.37</v>
          </cell>
          <cell r="D116">
            <v>5.4550000000000001</v>
          </cell>
          <cell r="E116">
            <v>34.799999999999997</v>
          </cell>
          <cell r="F116">
            <v>63.024999999999999</v>
          </cell>
          <cell r="G116">
            <v>1</v>
          </cell>
        </row>
        <row r="117">
          <cell r="A117" t="str">
            <v xml:space="preserve"> 379  Колбаса Балыкбургская с копченым балыком ТМ Баварушка 0,28 кг срез ПОКОМ</v>
          </cell>
          <cell r="B117" t="str">
            <v>шт</v>
          </cell>
          <cell r="D117">
            <v>12</v>
          </cell>
          <cell r="F117">
            <v>12</v>
          </cell>
          <cell r="G117">
            <v>0.28000000000000003</v>
          </cell>
        </row>
        <row r="118">
          <cell r="A118" t="str">
            <v>298  Колбаса Сливушка ТМ Вязанка, 0,375кг,  ПОКОМ</v>
          </cell>
          <cell r="B118" t="str">
            <v>шт</v>
          </cell>
          <cell r="C118">
            <v>1</v>
          </cell>
          <cell r="E118">
            <v>1</v>
          </cell>
          <cell r="G118">
            <v>0.375</v>
          </cell>
        </row>
        <row r="119">
          <cell r="A119" t="str">
            <v>В/к колбасы Салями Филейбургская зернистая срез Филейбургская Фикс.вес 0,35 фиброуз Баварушка</v>
          </cell>
          <cell r="B119" t="str">
            <v>шт</v>
          </cell>
          <cell r="G119">
            <v>0.35</v>
          </cell>
        </row>
        <row r="120">
          <cell r="A120" t="str">
            <v>Вареные колбасы Докторская оригинальная Особая Без свинины Весовые П/а Особый рецепт большой батон</v>
          </cell>
          <cell r="B120" t="str">
            <v>кг</v>
          </cell>
          <cell r="G120">
            <v>1</v>
          </cell>
        </row>
        <row r="121">
          <cell r="A121" t="str">
            <v>С/к колбасы Княжеская Бордо Весовые б/о терм/п Стародворье</v>
          </cell>
          <cell r="B121" t="str">
            <v>кг</v>
          </cell>
          <cell r="G121">
            <v>1</v>
          </cell>
        </row>
        <row r="122">
          <cell r="A122" t="str">
            <v>Сосиски Датские Зареченские продукты Весовые П/а мгс Зареченские</v>
          </cell>
          <cell r="B122" t="str">
            <v>кг</v>
          </cell>
          <cell r="G122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26.09.2023 - 02.10.2023</v>
          </cell>
        </row>
        <row r="3">
          <cell r="A3" t="str">
            <v>Отбор:</v>
          </cell>
          <cell r="C3" t="str">
            <v>Номенклатура В группе из списка "ПОКОМ Логистический Партн..." И
Склад / комиссионер  / подразделение В группе из списка "ПОКОМ - КРАСНОДАР (склад)"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1.36</v>
          </cell>
          <cell r="F7">
            <v>1.36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11.92</v>
          </cell>
          <cell r="F8">
            <v>11.92</v>
          </cell>
        </row>
        <row r="9">
          <cell r="A9" t="str">
            <v xml:space="preserve"> 011  Колбаса Салями Финская, Вязанка фиброуз в/у, ПОКОМ</v>
          </cell>
          <cell r="D9">
            <v>0.71799999999999997</v>
          </cell>
          <cell r="F9">
            <v>0.71799999999999997</v>
          </cell>
        </row>
        <row r="10">
          <cell r="A10" t="str">
            <v xml:space="preserve"> 012  Колбаса Сервелат Столичный, Вязанка фиброуз в/у, ПОКОМ</v>
          </cell>
          <cell r="D10">
            <v>7.907</v>
          </cell>
          <cell r="F10">
            <v>7.907</v>
          </cell>
        </row>
        <row r="11">
          <cell r="A11" t="str">
            <v xml:space="preserve"> 016  Сосиски Вязанка Молочные, Вязанка вискофан  ВЕС.ПОКОМ</v>
          </cell>
          <cell r="D11">
            <v>3.0409999999999999</v>
          </cell>
          <cell r="F11">
            <v>3.0409999999999999</v>
          </cell>
        </row>
        <row r="12">
          <cell r="A12" t="str">
            <v xml:space="preserve"> 017  Сосиски Вязанка Сливочные, Вязанка амицел ВЕС.ПОКОМ</v>
          </cell>
          <cell r="D12">
            <v>5.4619999999999997</v>
          </cell>
          <cell r="F12">
            <v>5.4619999999999997</v>
          </cell>
        </row>
        <row r="13">
          <cell r="A13" t="str">
            <v xml:space="preserve"> 018  Сосиски Рубленые, Вязанка вискофан  ВЕС.ПОКОМ</v>
          </cell>
          <cell r="D13">
            <v>2.2010000000000001</v>
          </cell>
          <cell r="F13">
            <v>2.2010000000000001</v>
          </cell>
        </row>
        <row r="14">
          <cell r="A14" t="str">
            <v xml:space="preserve"> 020  Ветчина Столичная Вязанка, вектор 0.5кг, ПОКОМ</v>
          </cell>
          <cell r="D14">
            <v>1.5</v>
          </cell>
          <cell r="F14">
            <v>3</v>
          </cell>
        </row>
        <row r="15">
          <cell r="A15" t="str">
            <v xml:space="preserve"> 023  Колбаса Докторская ГОСТ, Вязанка вектор, 0,4 кг, ПОКОМ</v>
          </cell>
          <cell r="D15">
            <v>16.8</v>
          </cell>
          <cell r="F15">
            <v>42</v>
          </cell>
        </row>
        <row r="16">
          <cell r="A16" t="str">
            <v xml:space="preserve"> 025  Колбаса Молочная стародворская, Вязанка вектор 0,5 кг,ПОКОМ</v>
          </cell>
        </row>
        <row r="17">
          <cell r="A17" t="str">
            <v xml:space="preserve"> 029  Сосиски Венские, Вязанка NDX МГС, 0.5кг, ПОКОМ</v>
          </cell>
          <cell r="D17">
            <v>1</v>
          </cell>
          <cell r="F17">
            <v>2</v>
          </cell>
        </row>
        <row r="18">
          <cell r="A18" t="str">
            <v xml:space="preserve"> 030  Сосиски Вязанка Молочные, Вязанка вискофан МГС, 0.45кг, ПОКОМ</v>
          </cell>
          <cell r="D18">
            <v>8.5500000000000007</v>
          </cell>
          <cell r="F18">
            <v>19</v>
          </cell>
        </row>
        <row r="19">
          <cell r="A19" t="str">
            <v xml:space="preserve"> 032  Сосиски Вязанка Сливочные, Вязанка амицел МГС, 0.45кг, ПОКОМ</v>
          </cell>
          <cell r="D19">
            <v>2.7</v>
          </cell>
          <cell r="F19">
            <v>6</v>
          </cell>
        </row>
        <row r="20">
          <cell r="A20" t="str">
            <v xml:space="preserve"> 034  Сосиски Рубленые, Вязанка вискофан МГС, 0.5кг, ПОКОМ</v>
          </cell>
          <cell r="D20">
            <v>1.5</v>
          </cell>
          <cell r="F20">
            <v>3</v>
          </cell>
        </row>
        <row r="21">
          <cell r="A21" t="str">
            <v xml:space="preserve"> 043  Ветчина Нежная ТМ Особый рецепт, п/а, 0,4кг    ПОКОМ</v>
          </cell>
          <cell r="D21">
            <v>4.4000000000000004</v>
          </cell>
          <cell r="F21">
            <v>11</v>
          </cell>
        </row>
        <row r="22">
          <cell r="A22" t="str">
            <v xml:space="preserve"> 047  Кол Баварская, белков.обол. в термоусад. пакете 0.17 кг, ТМ Стародворье  ПОКОМ</v>
          </cell>
          <cell r="D22">
            <v>0.34</v>
          </cell>
          <cell r="F22">
            <v>2</v>
          </cell>
        </row>
        <row r="23">
          <cell r="A23" t="str">
            <v xml:space="preserve"> 068  Колбаса Особая ТМ Особый рецепт, 0,5 кг, ПОКОМ</v>
          </cell>
          <cell r="D23">
            <v>2</v>
          </cell>
          <cell r="F23">
            <v>4</v>
          </cell>
        </row>
        <row r="24">
          <cell r="A24" t="str">
            <v xml:space="preserve"> 079  Колбаса Сервелат Кремлевский,  0.35 кг, ПОКОМ</v>
          </cell>
          <cell r="D24">
            <v>4.2</v>
          </cell>
          <cell r="F24">
            <v>12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4.42</v>
          </cell>
          <cell r="F25">
            <v>26</v>
          </cell>
        </row>
        <row r="26">
          <cell r="A26" t="str">
            <v xml:space="preserve"> 096  Сосиски Баварские,  0.42кг,ПОКОМ</v>
          </cell>
          <cell r="D26">
            <v>13.86</v>
          </cell>
          <cell r="F26">
            <v>33</v>
          </cell>
        </row>
        <row r="27">
          <cell r="A27" t="str">
            <v xml:space="preserve"> 102  Сосиски Ганноверские, амилюкс МГС, 0.6кг, ТМ Стародворье    ПОКОМ</v>
          </cell>
          <cell r="D27">
            <v>43.2</v>
          </cell>
          <cell r="F27">
            <v>72</v>
          </cell>
        </row>
        <row r="28">
          <cell r="A28" t="str">
            <v xml:space="preserve"> 103  Сосиски Классические, 0.42кг,ядрена копотьПОКОМ</v>
          </cell>
          <cell r="D28">
            <v>3.36</v>
          </cell>
          <cell r="F28">
            <v>8</v>
          </cell>
        </row>
        <row r="29">
          <cell r="A29" t="str">
            <v xml:space="preserve"> 116  Колбаса Балыкбургская с копченым балыком, в/у 0,35 кг срез, БАВАРУШКА ПОКОМ</v>
          </cell>
          <cell r="D29">
            <v>1.4</v>
          </cell>
          <cell r="F29">
            <v>4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1.75</v>
          </cell>
          <cell r="F30">
            <v>5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3.5</v>
          </cell>
          <cell r="F31">
            <v>10</v>
          </cell>
        </row>
        <row r="32">
          <cell r="A32" t="str">
            <v xml:space="preserve"> 200  Ветчина Дугушка ТМ Стародворье, вектор в/у    ПОКОМ</v>
          </cell>
          <cell r="D32">
            <v>20.225999999999999</v>
          </cell>
          <cell r="F32">
            <v>20.225999999999999</v>
          </cell>
        </row>
        <row r="33">
          <cell r="A33" t="str">
            <v xml:space="preserve"> 201  Ветчина Нежная ТМ Особый рецепт, (2,5кг), ПОКОМ</v>
          </cell>
          <cell r="D33">
            <v>364.59</v>
          </cell>
          <cell r="F33">
            <v>364.59</v>
          </cell>
        </row>
        <row r="34">
          <cell r="A34" t="str">
            <v xml:space="preserve"> 207  ВСД Колбаса Княжеская, ВЕС.    </v>
          </cell>
          <cell r="D34">
            <v>0.78100000000000003</v>
          </cell>
          <cell r="F34">
            <v>0.78100000000000003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2.641</v>
          </cell>
          <cell r="F35">
            <v>2.641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33.9</v>
          </cell>
          <cell r="F36">
            <v>33.9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D37">
            <v>25.545000000000002</v>
          </cell>
          <cell r="F37">
            <v>25.545000000000002</v>
          </cell>
        </row>
        <row r="38">
          <cell r="A38" t="str">
            <v xml:space="preserve"> 222  Колбаса Докторская стародворская, ВЕС, ВсхЗв   ПОКОМ</v>
          </cell>
          <cell r="D38">
            <v>45.07</v>
          </cell>
          <cell r="F38">
            <v>45.07</v>
          </cell>
        </row>
        <row r="39">
          <cell r="A39" t="str">
            <v xml:space="preserve"> 226  Колбаса Княжеская, с/к белков.обол в термоусад. пакете, ВЕС, ТМ Стародворье ПОКОМ</v>
          </cell>
          <cell r="D39">
            <v>1.556</v>
          </cell>
          <cell r="F39">
            <v>1.556</v>
          </cell>
        </row>
        <row r="40">
          <cell r="A40" t="str">
            <v xml:space="preserve"> 230  Колбаса Молочная Особая ТМ Особый рецепт, п/а, ВЕС. ПОКОМ</v>
          </cell>
          <cell r="D40">
            <v>116.82</v>
          </cell>
          <cell r="F40">
            <v>116.82</v>
          </cell>
        </row>
        <row r="41">
          <cell r="A41" t="str">
            <v xml:space="preserve"> 232  Колбаса Молочная по-стародворски, ВЕС,  ВсхЗв,   ПОКОМ_</v>
          </cell>
          <cell r="D41">
            <v>5.32</v>
          </cell>
          <cell r="F41">
            <v>5.32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D42">
            <v>69.819999999999993</v>
          </cell>
          <cell r="F42">
            <v>69.819999999999993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D43">
            <v>8.7899999999999991</v>
          </cell>
          <cell r="F43">
            <v>8.7899999999999991</v>
          </cell>
        </row>
        <row r="44">
          <cell r="A44" t="str">
            <v xml:space="preserve"> 237  Колбаса Русская по-стародворски, ВЕС.  ПОКОМ</v>
          </cell>
          <cell r="D44">
            <v>4.04</v>
          </cell>
          <cell r="F44">
            <v>4.04</v>
          </cell>
        </row>
        <row r="45">
          <cell r="A45" t="str">
            <v xml:space="preserve"> 239  Колбаса Салями запеч Дугушка, оболочка вектор, ВЕС, ТМ Стародворье  ПОКОМ</v>
          </cell>
          <cell r="D45">
            <v>3.4870000000000001</v>
          </cell>
          <cell r="F45">
            <v>3.4870000000000001</v>
          </cell>
        </row>
        <row r="46">
          <cell r="A46" t="str">
            <v xml:space="preserve"> 240  Колбаса Салями охотничья, ВЕС. ПОКОМ</v>
          </cell>
          <cell r="D46">
            <v>1.863</v>
          </cell>
          <cell r="F46">
            <v>1.863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D47">
            <v>5.2619999999999996</v>
          </cell>
          <cell r="F47">
            <v>5.2619999999999996</v>
          </cell>
        </row>
        <row r="48">
          <cell r="A48" t="str">
            <v xml:space="preserve"> 243  Колбаса Сервелат Зернистый, ВЕС.  ПОКОМ</v>
          </cell>
          <cell r="D48">
            <v>63.892000000000003</v>
          </cell>
          <cell r="F48">
            <v>63.892000000000003</v>
          </cell>
        </row>
        <row r="49">
          <cell r="A49" t="str">
            <v xml:space="preserve"> 244  Колбаса Сервелат Кремлевский, ВЕС. ПОКОМ</v>
          </cell>
          <cell r="D49">
            <v>74.745000000000005</v>
          </cell>
          <cell r="F49">
            <v>74.745000000000005</v>
          </cell>
        </row>
        <row r="50">
          <cell r="A50" t="str">
            <v xml:space="preserve"> 247  Сардельки Нежные, ВЕС.  ПОКОМ</v>
          </cell>
          <cell r="D50">
            <v>9.1</v>
          </cell>
          <cell r="F50">
            <v>9.1</v>
          </cell>
        </row>
        <row r="51">
          <cell r="A51" t="str">
            <v xml:space="preserve"> 250  Сардельки стародворские с говядиной в обол. NDX, ВЕС. ПОКОМ</v>
          </cell>
          <cell r="D51">
            <v>10.622999999999999</v>
          </cell>
          <cell r="F51">
            <v>10.622999999999999</v>
          </cell>
        </row>
        <row r="52">
          <cell r="A52" t="str">
            <v xml:space="preserve"> 253  Сосиски Ганноверские   ПОКОМ</v>
          </cell>
          <cell r="D52">
            <v>579.78200000000004</v>
          </cell>
          <cell r="F52">
            <v>579.78200000000004</v>
          </cell>
        </row>
        <row r="53">
          <cell r="A53" t="str">
            <v xml:space="preserve"> 260  Сосиски Сливочные по-стародворски, ВЕС.  ПОКОМ</v>
          </cell>
        </row>
        <row r="54">
          <cell r="A54" t="str">
            <v xml:space="preserve"> 265  Колбаса Балыкбургская, ВЕС, ТМ Баварушка  ПОКОМ</v>
          </cell>
          <cell r="D54">
            <v>0.70099999999999996</v>
          </cell>
          <cell r="F54">
            <v>0.70099999999999996</v>
          </cell>
        </row>
        <row r="55">
          <cell r="A55" t="str">
            <v xml:space="preserve"> 266  Колбаса Филейбургская с сочным окороком, ВЕС, ТМ Баварушка  ПОКОМ</v>
          </cell>
          <cell r="D55">
            <v>10.821</v>
          </cell>
          <cell r="F55">
            <v>10.821</v>
          </cell>
        </row>
        <row r="56">
          <cell r="A56" t="str">
            <v xml:space="preserve"> 267  Колбаса Салями Филейбургская зернистая, оболочка фиброуз, ВЕС, ТМ Баварушка  ПОКОМ</v>
          </cell>
          <cell r="D56">
            <v>2.1539999999999999</v>
          </cell>
          <cell r="F56">
            <v>2.1539999999999999</v>
          </cell>
        </row>
        <row r="57">
          <cell r="A57" t="str">
            <v xml:space="preserve"> 272  Колбаса Сервелат Филедворский, фиброуз, в/у 0,35 кг срез,  ПОКОМ</v>
          </cell>
          <cell r="D57">
            <v>2.1</v>
          </cell>
          <cell r="F57">
            <v>6</v>
          </cell>
        </row>
        <row r="58">
          <cell r="A58" t="str">
            <v xml:space="preserve"> 273  Сосиски Сочинки с сочной грудинкой, МГС 0.4кг,   ПОКОМ</v>
          </cell>
          <cell r="D58">
            <v>4</v>
          </cell>
          <cell r="F58">
            <v>10</v>
          </cell>
        </row>
        <row r="59">
          <cell r="A59" t="str">
            <v xml:space="preserve"> 278  Сосиски Сочинки с сочным окороком, МГС 0.4кг,   ПОКОМ</v>
          </cell>
          <cell r="D59">
            <v>1.6</v>
          </cell>
          <cell r="F59">
            <v>4</v>
          </cell>
        </row>
        <row r="60">
          <cell r="A60" t="str">
            <v xml:space="preserve"> 279  Колбаса Докторский гарант, Вязанка вектор, 0,4 кг.  ПОКОМ</v>
          </cell>
          <cell r="D60">
            <v>12</v>
          </cell>
          <cell r="F60">
            <v>30</v>
          </cell>
        </row>
        <row r="61">
          <cell r="A61" t="str">
            <v xml:space="preserve"> 281  Сосиски Молочные для завтрака ТМ Особый рецепт, 0,4кг  ПОКОМ</v>
          </cell>
          <cell r="D61">
            <v>4</v>
          </cell>
          <cell r="F61">
            <v>10</v>
          </cell>
        </row>
        <row r="62">
          <cell r="A62" t="str">
            <v xml:space="preserve"> 282  Колбаса Балыкбургская рубленая, в/у 0,35 кг срез, БАВАРУШКА ПОКОМ</v>
          </cell>
          <cell r="D62">
            <v>0.35</v>
          </cell>
          <cell r="F62">
            <v>1</v>
          </cell>
        </row>
        <row r="63">
          <cell r="A63" t="str">
            <v xml:space="preserve"> 283  Сосиски Сочинки, ВЕС, ТМ Стародворье ПОКОМ</v>
          </cell>
          <cell r="D63">
            <v>5.39</v>
          </cell>
          <cell r="F63">
            <v>5.39</v>
          </cell>
        </row>
        <row r="64">
          <cell r="A64" t="str">
            <v xml:space="preserve"> 284  Сосиски Молокуши миникушай ТМ Вязанка, 0.45кг, ПОКОМ</v>
          </cell>
          <cell r="D64">
            <v>4.5</v>
          </cell>
          <cell r="F64">
            <v>10</v>
          </cell>
        </row>
        <row r="65">
          <cell r="A65" t="str">
            <v xml:space="preserve"> 296  Колбаса Мясорубская с рубленой грудинкой 0,35кг срез ТМ Стародворье  ПОКОМ</v>
          </cell>
          <cell r="D65">
            <v>4.2</v>
          </cell>
          <cell r="F65">
            <v>12</v>
          </cell>
        </row>
        <row r="66">
          <cell r="A66" t="str">
            <v xml:space="preserve"> 299 Колбаса Классическая, Вязанка п/а 0,6кг, ПОКОМ</v>
          </cell>
          <cell r="D66">
            <v>3.6</v>
          </cell>
          <cell r="F66">
            <v>6</v>
          </cell>
        </row>
        <row r="67">
          <cell r="A67" t="str">
            <v xml:space="preserve"> 300  Колбаса Сервелат Мясорубский с мелкорубленным окороком ТМ Стародворье, в/у 0,35кг  ПОКОМ</v>
          </cell>
          <cell r="D67">
            <v>2.1</v>
          </cell>
          <cell r="F67">
            <v>6</v>
          </cell>
        </row>
        <row r="68">
          <cell r="A68" t="str">
            <v xml:space="preserve"> 301  Сосиски Сочинки по-баварски с сыром,  0.4кг, ТМ Стародворье  ПОКОМ</v>
          </cell>
          <cell r="D68">
            <v>0.4</v>
          </cell>
          <cell r="F68">
            <v>1</v>
          </cell>
        </row>
        <row r="69">
          <cell r="A69" t="str">
            <v xml:space="preserve"> 309  Сосиски Сочинки с сыром 0,4 кг ТМ Стародворье  ПОКОМ</v>
          </cell>
          <cell r="D69">
            <v>2</v>
          </cell>
          <cell r="F69">
            <v>5</v>
          </cell>
        </row>
        <row r="70">
          <cell r="A70" t="str">
            <v xml:space="preserve"> 312  Ветчина Филейская ВЕС ТМ  Вязанка ТС Столичная  ПОКОМ</v>
          </cell>
          <cell r="D70">
            <v>34.08</v>
          </cell>
          <cell r="F70">
            <v>34.08</v>
          </cell>
        </row>
        <row r="71">
          <cell r="A71" t="str">
            <v xml:space="preserve"> 317 Колбаса Сервелат Рижский ТМ Зареченские, ВЕС  ПОКОМ</v>
          </cell>
          <cell r="D71">
            <v>18.347000000000001</v>
          </cell>
          <cell r="F71">
            <v>18.347000000000001</v>
          </cell>
        </row>
        <row r="72">
          <cell r="A72" t="str">
            <v xml:space="preserve"> 318  Сосиски Датские ТМ Зареченские, ВЕС  ПОКОМ</v>
          </cell>
          <cell r="D72">
            <v>10.856</v>
          </cell>
          <cell r="F72">
            <v>10.856</v>
          </cell>
        </row>
        <row r="73">
          <cell r="A73" t="str">
            <v xml:space="preserve"> 319  Колбаса вареная Филейская ТМ Вязанка ТС Классическая, 0,45 кг. ПОКОМ</v>
          </cell>
          <cell r="D73">
            <v>50.85</v>
          </cell>
          <cell r="F73">
            <v>113</v>
          </cell>
        </row>
        <row r="74">
          <cell r="A74" t="str">
            <v xml:space="preserve"> 321  Колбаса Сервелат Пражский ТМ Зареченские, ВЕС ПОКОМ</v>
          </cell>
          <cell r="D74">
            <v>5.0670000000000002</v>
          </cell>
          <cell r="F74">
            <v>5.0670000000000002</v>
          </cell>
        </row>
        <row r="75">
          <cell r="A75" t="str">
            <v xml:space="preserve"> 322  Колбаса вареная Молокуша 0,45кг ТМ Вязанка  ПОКОМ</v>
          </cell>
          <cell r="D75">
            <v>27</v>
          </cell>
          <cell r="F75">
            <v>60</v>
          </cell>
        </row>
        <row r="76">
          <cell r="A76" t="str">
            <v xml:space="preserve"> 324  Ветчина Филейская ТМ Вязанка Столичная 0,45 кг ПОКОМ</v>
          </cell>
          <cell r="D76">
            <v>1.35</v>
          </cell>
          <cell r="F76">
            <v>3</v>
          </cell>
        </row>
        <row r="77">
          <cell r="A77" t="str">
            <v xml:space="preserve"> 325  Сосиски Сочинки по-баварски с сыром Стародворье, ВЕС ПОКОМ</v>
          </cell>
          <cell r="D77">
            <v>1.0660000000000001</v>
          </cell>
          <cell r="F77">
            <v>1.0660000000000001</v>
          </cell>
        </row>
        <row r="78">
          <cell r="A78" t="str">
            <v xml:space="preserve"> 330  Колбаса вареная Филейская ТМ Вязанка ТС Классическая ВЕС  ПОКОМ</v>
          </cell>
          <cell r="D78">
            <v>64.14</v>
          </cell>
          <cell r="F78">
            <v>64.14</v>
          </cell>
        </row>
        <row r="79">
          <cell r="A79" t="str">
            <v xml:space="preserve"> 331  Сосиски Сочинки по-баварски ВЕС ТМ Стародворье  Поком</v>
          </cell>
          <cell r="D79">
            <v>7.25</v>
          </cell>
          <cell r="F79">
            <v>7.25</v>
          </cell>
        </row>
        <row r="80">
          <cell r="A80" t="str">
            <v xml:space="preserve"> 333  Колбаса Балыковая, Вязанка фиброуз в/у, ВЕС ПОКОМ</v>
          </cell>
          <cell r="D80">
            <v>0.89800000000000002</v>
          </cell>
          <cell r="F80">
            <v>0.89800000000000002</v>
          </cell>
        </row>
        <row r="81">
          <cell r="A81" t="str">
            <v xml:space="preserve"> 358  Колбаса Молочная стародворская, амифлекс, 0,5кг, ТМ Стародворье</v>
          </cell>
          <cell r="D81">
            <v>0.5</v>
          </cell>
          <cell r="F81">
            <v>1</v>
          </cell>
        </row>
        <row r="82">
          <cell r="A82" t="str">
            <v xml:space="preserve"> 361  Колбаса Сервелат Филейбургский с копченой грудинкой, в/у 0,35 кг срез, БАВАРУШКА ПОКОМ</v>
          </cell>
          <cell r="D82">
            <v>1.75</v>
          </cell>
          <cell r="F82">
            <v>5</v>
          </cell>
        </row>
        <row r="83">
          <cell r="A83" t="str">
            <v xml:space="preserve"> 369  Колбаса Русская стародворская, амифлекс ВЕС, ТМ Стародворье  ПОКОМ</v>
          </cell>
          <cell r="D83">
            <v>2.7</v>
          </cell>
          <cell r="F83">
            <v>2.7</v>
          </cell>
        </row>
        <row r="84">
          <cell r="A84" t="str">
            <v xml:space="preserve"> 379  Колбаса Балыкбургская с копченым балыком ТМ Баварушка 0,28 кг срез ПОКОМ</v>
          </cell>
          <cell r="D84">
            <v>0.56000000000000005</v>
          </cell>
          <cell r="F84">
            <v>2</v>
          </cell>
        </row>
        <row r="85">
          <cell r="A85" t="str">
            <v>298  Колбаса Сливушка ТМ Вязанка, 0,375кг,  ПОКОМ</v>
          </cell>
          <cell r="D85">
            <v>0.375</v>
          </cell>
          <cell r="F85">
            <v>1</v>
          </cell>
        </row>
        <row r="86">
          <cell r="A86" t="str">
            <v>БОНУС_Колбаса вареная Филейская ТМ Вязанка ТС Классическая ВЕС  ПОКОМ</v>
          </cell>
          <cell r="D86">
            <v>2.62</v>
          </cell>
          <cell r="F86">
            <v>2.62</v>
          </cell>
        </row>
        <row r="87">
          <cell r="A87" t="str">
            <v>БОНУС_Сосиски Сочинки с сочной грудинкой, МГС 0.4кг,   ПОКОМ</v>
          </cell>
          <cell r="D87">
            <v>0.8</v>
          </cell>
          <cell r="F87">
            <v>2</v>
          </cell>
        </row>
        <row r="88">
          <cell r="A88" t="str">
            <v>Итого</v>
          </cell>
          <cell r="D88">
            <v>1885.067</v>
          </cell>
          <cell r="F88">
            <v>2196.5520000000001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03.10.2023 - 09.10.2023</v>
          </cell>
        </row>
        <row r="3">
          <cell r="A3" t="str">
            <v>Отбор:</v>
          </cell>
          <cell r="C3" t="str">
            <v>Номенклатура В группе из списка "ПОКОМ Логистический Партн..." И
Склад / комиссионер  / подразделение В группе из списка "ПОКОМ - КРАСНОДАР (склад)"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5.36</v>
          </cell>
          <cell r="F7">
            <v>5.36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16.8</v>
          </cell>
          <cell r="F8">
            <v>16.8</v>
          </cell>
        </row>
        <row r="9">
          <cell r="A9" t="str">
            <v xml:space="preserve"> 012  Колбаса Сервелат Столичный, Вязанка фиброуз в/у, ПОКОМ</v>
          </cell>
          <cell r="D9">
            <v>1.74</v>
          </cell>
          <cell r="F9">
            <v>1.74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17.8</v>
          </cell>
          <cell r="F10">
            <v>17.8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9.5530000000000008</v>
          </cell>
          <cell r="F11">
            <v>9.5530000000000008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7.0650000000000004</v>
          </cell>
          <cell r="F12">
            <v>7.0650000000000004</v>
          </cell>
        </row>
        <row r="13">
          <cell r="A13" t="str">
            <v xml:space="preserve"> 020  Ветчина Столичная Вязанка, вектор 0.5кг, ПОКОМ</v>
          </cell>
          <cell r="D13">
            <v>2.5</v>
          </cell>
          <cell r="F13">
            <v>5</v>
          </cell>
        </row>
        <row r="14">
          <cell r="A14" t="str">
            <v xml:space="preserve"> 022  Колбаса Вязанка со шпиком, вектор 0,5кг, ПОКОМ</v>
          </cell>
          <cell r="D14">
            <v>4</v>
          </cell>
          <cell r="F14">
            <v>8</v>
          </cell>
        </row>
        <row r="15">
          <cell r="A15" t="str">
            <v xml:space="preserve"> 023  Колбаса Докторская ГОСТ, Вязанка вектор, 0,4 кг, ПОКОМ</v>
          </cell>
          <cell r="D15">
            <v>24</v>
          </cell>
          <cell r="F15">
            <v>60</v>
          </cell>
        </row>
        <row r="16">
          <cell r="A16" t="str">
            <v xml:space="preserve"> 029  Сосиски Венские, Вязанка NDX МГС, 0.5кг, ПОКОМ</v>
          </cell>
          <cell r="D16">
            <v>1</v>
          </cell>
          <cell r="F16">
            <v>2</v>
          </cell>
        </row>
        <row r="17">
          <cell r="A17" t="str">
            <v xml:space="preserve"> 030  Сосиски Вязанка Молочные, Вязанка вискофан МГС, 0.45кг, ПОКОМ</v>
          </cell>
          <cell r="D17">
            <v>4.5</v>
          </cell>
          <cell r="F17">
            <v>10</v>
          </cell>
        </row>
        <row r="18">
          <cell r="A18" t="str">
            <v xml:space="preserve"> 031  Сосиски Вязанка Сливочные, Вязанка амицел МГС, 0.33кг, ТМ Стародворские колбасы</v>
          </cell>
          <cell r="D18">
            <v>0.66</v>
          </cell>
          <cell r="F18">
            <v>2</v>
          </cell>
        </row>
        <row r="19">
          <cell r="A19" t="str">
            <v xml:space="preserve"> 043  Ветчина Нежная ТМ Особый рецепт, п/а, 0,4кг    ПОКОМ</v>
          </cell>
          <cell r="D19">
            <v>2</v>
          </cell>
          <cell r="F19">
            <v>5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D20">
            <v>1.02</v>
          </cell>
          <cell r="F20">
            <v>6</v>
          </cell>
        </row>
        <row r="21">
          <cell r="A21" t="str">
            <v xml:space="preserve"> 055  Колбаса вареная Филейбургская, 0,45 кг, БАВАРУШКА ПОКОМ</v>
          </cell>
          <cell r="D21">
            <v>0.45</v>
          </cell>
          <cell r="F21">
            <v>1</v>
          </cell>
        </row>
        <row r="22">
          <cell r="A22" t="str">
            <v xml:space="preserve"> 058  Колбаса Докторская Особая ТМ Особый рецепт,  0,5кг, ПОКОМ</v>
          </cell>
          <cell r="D22">
            <v>25.5</v>
          </cell>
          <cell r="F22">
            <v>51</v>
          </cell>
        </row>
        <row r="23">
          <cell r="A23" t="str">
            <v xml:space="preserve"> 059  Колбаса Докторская по-стародворски  0.5 кг, ПОКОМ</v>
          </cell>
          <cell r="D23">
            <v>11.5</v>
          </cell>
          <cell r="F23">
            <v>23</v>
          </cell>
        </row>
        <row r="24">
          <cell r="A24" t="str">
            <v xml:space="preserve"> 060  Колбаса Докторская стародворская  0,5 кг,ПОКОМ</v>
          </cell>
          <cell r="D24">
            <v>29.5</v>
          </cell>
          <cell r="F24">
            <v>59</v>
          </cell>
        </row>
        <row r="25">
          <cell r="A25" t="str">
            <v xml:space="preserve"> 062  Колбаса Кракушка пряная с сальцем, 0.3кг в/у п/к, БАВАРУШКА ПОКОМ</v>
          </cell>
          <cell r="D25">
            <v>5.0999999999999996</v>
          </cell>
          <cell r="F25">
            <v>17</v>
          </cell>
        </row>
        <row r="26">
          <cell r="A26" t="str">
            <v xml:space="preserve"> 068  Колбаса Особая ТМ Особый рецепт, 0,5 кг, ПОКОМ</v>
          </cell>
          <cell r="D26">
            <v>1</v>
          </cell>
          <cell r="F26">
            <v>2</v>
          </cell>
        </row>
        <row r="27">
          <cell r="A27" t="str">
            <v xml:space="preserve"> 079  Колбаса Сервелат Кремлевский,  0.35 кг, ПОКОМ</v>
          </cell>
          <cell r="D27">
            <v>18.55</v>
          </cell>
          <cell r="F27">
            <v>53</v>
          </cell>
        </row>
        <row r="28">
          <cell r="A28" t="str">
            <v xml:space="preserve"> 083  Колбаса Швейцарская 0,17 кг., ШТ., сырокопченая   ПОКОМ</v>
          </cell>
          <cell r="D28">
            <v>3.74</v>
          </cell>
          <cell r="F28">
            <v>22</v>
          </cell>
        </row>
        <row r="29">
          <cell r="A29" t="str">
            <v xml:space="preserve"> 091  Сардельки Баварские, МГС 0.38кг, ТМ Стародворье  ПОКОМ</v>
          </cell>
          <cell r="D29">
            <v>4.18</v>
          </cell>
          <cell r="F29">
            <v>11</v>
          </cell>
        </row>
        <row r="30">
          <cell r="A30" t="str">
            <v xml:space="preserve"> 092  Сосиски Баварские с сыром,  0.42кг,ПОКОМ</v>
          </cell>
          <cell r="D30">
            <v>12.6</v>
          </cell>
          <cell r="F30">
            <v>30</v>
          </cell>
        </row>
        <row r="31">
          <cell r="A31" t="str">
            <v xml:space="preserve"> 096  Сосиски Баварские,  0.42кг,ПОКОМ</v>
          </cell>
          <cell r="D31">
            <v>16.8</v>
          </cell>
          <cell r="F31">
            <v>40</v>
          </cell>
        </row>
        <row r="32">
          <cell r="A32" t="str">
            <v xml:space="preserve"> 102  Сосиски Ганноверские, амилюкс МГС, 0.6кг, ТМ Стародворье    ПОКОМ</v>
          </cell>
          <cell r="D32">
            <v>61.2</v>
          </cell>
          <cell r="F32">
            <v>102</v>
          </cell>
        </row>
        <row r="33">
          <cell r="A33" t="str">
            <v xml:space="preserve"> 103  Сосиски Классические, 0.42кг,ядрена копотьПОКОМ</v>
          </cell>
          <cell r="D33">
            <v>-1.26</v>
          </cell>
          <cell r="F33">
            <v>-3</v>
          </cell>
        </row>
        <row r="34">
          <cell r="A34" t="str">
            <v xml:space="preserve"> 115  Колбаса Салями Филейбургская зернистая, в/у 0,35 кг срез, БАВАРУШКА ПОКОМ</v>
          </cell>
          <cell r="D34">
            <v>4.2</v>
          </cell>
          <cell r="F34">
            <v>12</v>
          </cell>
        </row>
        <row r="35">
          <cell r="A35" t="str">
            <v xml:space="preserve"> 116  Колбаса Балыкбургская с копченым балыком, в/у 0,35 кг срез, БАВАРУШКА ПОКОМ</v>
          </cell>
          <cell r="D35">
            <v>2.4500000000000002</v>
          </cell>
          <cell r="F35">
            <v>7</v>
          </cell>
        </row>
        <row r="36">
          <cell r="A36" t="str">
            <v xml:space="preserve"> 117  Колбаса Сервелат Филейбургский с ароматными пряностями, в/у 0,35 кг срез, БАВАРУШКА ПОКОМ</v>
          </cell>
          <cell r="D36">
            <v>6.65</v>
          </cell>
          <cell r="F36">
            <v>19</v>
          </cell>
        </row>
        <row r="37">
          <cell r="A37" t="str">
            <v xml:space="preserve"> 118  Колбаса Сервелат Филейбургский с филе сочного окорока, в/у 0,35 кг срез, БАВАРУШКА ПОКОМ</v>
          </cell>
          <cell r="D37">
            <v>9.4499999999999993</v>
          </cell>
          <cell r="F37">
            <v>27</v>
          </cell>
        </row>
        <row r="38">
          <cell r="A38" t="str">
            <v xml:space="preserve"> 200  Ветчина Дугушка ТМ Стародворье, вектор в/у    ПОКОМ</v>
          </cell>
          <cell r="D38">
            <v>96.813999999999993</v>
          </cell>
          <cell r="F38">
            <v>96.813999999999993</v>
          </cell>
        </row>
        <row r="39">
          <cell r="A39" t="str">
            <v xml:space="preserve"> 201  Ветчина Нежная ТМ Особый рецепт, (2,5кг), ПОКОМ</v>
          </cell>
          <cell r="D39">
            <v>337.5</v>
          </cell>
          <cell r="F39">
            <v>337.5</v>
          </cell>
        </row>
        <row r="40">
          <cell r="A40" t="str">
            <v xml:space="preserve"> 215  Колбаса Докторская Дугушка ГОСТ, ВЕС, ТМ Стародворье ПОКОМ</v>
          </cell>
          <cell r="D40">
            <v>73.06</v>
          </cell>
          <cell r="F40">
            <v>73.06</v>
          </cell>
        </row>
        <row r="41">
          <cell r="A41" t="str">
            <v xml:space="preserve"> 217  Колбаса Докторская Дугушка, ВЕС, НЕ ГОСТ, ТМ Стародворье ПОКОМ</v>
          </cell>
          <cell r="D41">
            <v>97.396000000000001</v>
          </cell>
          <cell r="F41">
            <v>97.396000000000001</v>
          </cell>
        </row>
        <row r="42">
          <cell r="A42" t="str">
            <v xml:space="preserve"> 218  Колбаса Докторская оригинальная ТМ Особый рецепт БОЛЬШОЙ БАТОН, п/а ВЕС, ТМ Стародворье ПОКОМ</v>
          </cell>
          <cell r="D42">
            <v>1.8</v>
          </cell>
          <cell r="F42">
            <v>1.8</v>
          </cell>
        </row>
        <row r="43">
          <cell r="A43" t="str">
            <v xml:space="preserve"> 219  Колбаса Докторская Особая ТМ Особый рецепт, ВЕС  ПОКОМ</v>
          </cell>
          <cell r="D43">
            <v>724.36699999999996</v>
          </cell>
          <cell r="F43">
            <v>724.36699999999996</v>
          </cell>
        </row>
        <row r="44">
          <cell r="A44" t="str">
            <v xml:space="preserve"> 220  Колбаса Докторская по-стародворски, амифлекс, ВЕС,   ПОКОМ</v>
          </cell>
          <cell r="D44">
            <v>48.88</v>
          </cell>
          <cell r="F44">
            <v>48.88</v>
          </cell>
        </row>
        <row r="45">
          <cell r="A45" t="str">
            <v xml:space="preserve"> 222  Колбаса Докторская стародворская, ВЕС, ВсхЗв   ПОКОМ</v>
          </cell>
          <cell r="D45">
            <v>122.639</v>
          </cell>
          <cell r="F45">
            <v>122.639</v>
          </cell>
        </row>
        <row r="46">
          <cell r="A46" t="str">
            <v xml:space="preserve"> 225  Колбаса Дугушка со шпиком, ВЕС, ТМ Стародворье   ПОКОМ</v>
          </cell>
        </row>
        <row r="47">
          <cell r="A47" t="str">
            <v xml:space="preserve"> 229  Колбаса Молочная Дугушка, в/у, ВЕС, ТМ Стародворье   ПОКОМ</v>
          </cell>
          <cell r="D47">
            <v>54.491999999999997</v>
          </cell>
          <cell r="F47">
            <v>54.491999999999997</v>
          </cell>
        </row>
        <row r="48">
          <cell r="A48" t="str">
            <v xml:space="preserve"> 230  Колбаса Молочная Особая ТМ Особый рецепт, п/а, ВЕС. ПОКОМ</v>
          </cell>
          <cell r="D48">
            <v>44.064999999999998</v>
          </cell>
          <cell r="F48">
            <v>44.064999999999998</v>
          </cell>
        </row>
        <row r="49">
          <cell r="A49" t="str">
            <v xml:space="preserve"> 232  Колбаса Молочная по-стародворски, ВЕС,  ВсхЗв,   ПОКОМ_</v>
          </cell>
          <cell r="D49">
            <v>-5.32</v>
          </cell>
          <cell r="F49">
            <v>-5.32</v>
          </cell>
        </row>
        <row r="50">
          <cell r="A50" t="str">
            <v xml:space="preserve"> 235  Колбаса Особая ТМ Особый рецепт, ВЕС, ТМ Стародворье ПОКОМ</v>
          </cell>
          <cell r="D50">
            <v>366.245</v>
          </cell>
          <cell r="F50">
            <v>366.245</v>
          </cell>
        </row>
        <row r="51">
          <cell r="A51" t="str">
            <v xml:space="preserve"> 236  Колбаса Рубленая ЗАПЕЧ. Дугушка ТМ Стародворье, вектор, в/к    ПОКОМ</v>
          </cell>
          <cell r="D51">
            <v>30.742000000000001</v>
          </cell>
          <cell r="F51">
            <v>30.742000000000001</v>
          </cell>
        </row>
        <row r="52">
          <cell r="A52" t="str">
            <v xml:space="preserve"> 237  Колбаса Русская по-стародворски, ВЕС.  ПОКОМ</v>
          </cell>
          <cell r="D52">
            <v>2.7</v>
          </cell>
          <cell r="F52">
            <v>2.7</v>
          </cell>
        </row>
        <row r="53">
          <cell r="A53" t="str">
            <v xml:space="preserve"> 239  Колбаса Салями запеч Дугушка, оболочка вектор, ВЕС, ТМ Стародворье  ПОКОМ</v>
          </cell>
          <cell r="D53">
            <v>14.879</v>
          </cell>
          <cell r="F53">
            <v>14.879</v>
          </cell>
        </row>
        <row r="54">
          <cell r="A54" t="str">
            <v xml:space="preserve"> 240  Колбаса Салями охотничья, ВЕС. ПОКОМ</v>
          </cell>
          <cell r="D54">
            <v>0.753</v>
          </cell>
          <cell r="F54">
            <v>0.753</v>
          </cell>
        </row>
        <row r="55">
          <cell r="A55" t="str">
            <v xml:space="preserve"> 243  Колбаса Сервелат Зернистый, ВЕС.  ПОКОМ</v>
          </cell>
          <cell r="D55">
            <v>77.641999999999996</v>
          </cell>
          <cell r="F55">
            <v>77.641999999999996</v>
          </cell>
        </row>
        <row r="56">
          <cell r="A56" t="str">
            <v xml:space="preserve"> 244  Колбаса Сервелат Кремлевский, ВЕС. ПОКОМ</v>
          </cell>
          <cell r="D56">
            <v>97.427999999999997</v>
          </cell>
          <cell r="F56">
            <v>97.427999999999997</v>
          </cell>
        </row>
        <row r="57">
          <cell r="A57" t="str">
            <v xml:space="preserve"> 246  Колбаса Стародворская,ТС Старый двор  ПОКОМ</v>
          </cell>
          <cell r="D57">
            <v>2.66</v>
          </cell>
          <cell r="F57">
            <v>2.66</v>
          </cell>
        </row>
        <row r="58">
          <cell r="A58" t="str">
            <v xml:space="preserve"> 247  Сардельки Нежные, ВЕС.  ПОКОМ</v>
          </cell>
          <cell r="D58">
            <v>20.701000000000001</v>
          </cell>
          <cell r="F58">
            <v>20.701000000000001</v>
          </cell>
        </row>
        <row r="59">
          <cell r="A59" t="str">
            <v xml:space="preserve"> 248  Сардельки Сочные ТМ Особый рецепт,   ПОКОМ</v>
          </cell>
          <cell r="D59">
            <v>1.2410000000000001</v>
          </cell>
          <cell r="F59">
            <v>1.2410000000000001</v>
          </cell>
        </row>
        <row r="60">
          <cell r="A60" t="str">
            <v xml:space="preserve"> 250  Сардельки стародворские с говядиной в обол. NDX, ВЕС. ПОКОМ</v>
          </cell>
          <cell r="D60">
            <v>44.353999999999999</v>
          </cell>
          <cell r="F60">
            <v>44.353999999999999</v>
          </cell>
        </row>
        <row r="61">
          <cell r="A61" t="str">
            <v xml:space="preserve"> 251  Сосиски Баварские, ВЕС.  ПОКОМ</v>
          </cell>
          <cell r="D61">
            <v>35.713000000000001</v>
          </cell>
          <cell r="F61">
            <v>35.713000000000001</v>
          </cell>
        </row>
        <row r="62">
          <cell r="A62" t="str">
            <v xml:space="preserve"> 253  Сосиски Ганноверские   ПОКОМ</v>
          </cell>
          <cell r="D62">
            <v>28.265999999999998</v>
          </cell>
          <cell r="F62">
            <v>28.265999999999998</v>
          </cell>
        </row>
        <row r="63">
          <cell r="A63" t="str">
            <v xml:space="preserve"> 255  Сосиски Молочные для завтрака ТМ Особый рецепт, п/а МГС, ВЕС, ТМ Стародворье  ПОКОМ</v>
          </cell>
          <cell r="D63">
            <v>13.206</v>
          </cell>
          <cell r="F63">
            <v>13.206</v>
          </cell>
        </row>
        <row r="64">
          <cell r="A64" t="str">
            <v xml:space="preserve"> 263  Шпикачки Стародворские, ВЕС.  ПОКОМ</v>
          </cell>
          <cell r="D64">
            <v>19.768999999999998</v>
          </cell>
          <cell r="F64">
            <v>19.768999999999998</v>
          </cell>
        </row>
        <row r="65">
          <cell r="A65" t="str">
            <v xml:space="preserve"> 265  Колбаса Балыкбургская, ВЕС, ТМ Баварушка  ПОКОМ</v>
          </cell>
          <cell r="D65">
            <v>11.975</v>
          </cell>
          <cell r="F65">
            <v>11.975</v>
          </cell>
        </row>
        <row r="66">
          <cell r="A66" t="str">
            <v xml:space="preserve"> 266  Колбаса Филейбургская с сочным окороком, ВЕС, ТМ Баварушка  ПОКОМ</v>
          </cell>
          <cell r="D66">
            <v>25.766999999999999</v>
          </cell>
          <cell r="F66">
            <v>25.766999999999999</v>
          </cell>
        </row>
        <row r="67">
          <cell r="A67" t="str">
            <v xml:space="preserve"> 267  Колбаса Салями Филейбургская зернистая, оболочка фиброуз, ВЕС, ТМ Баварушка  ПОКОМ</v>
          </cell>
          <cell r="D67">
            <v>13.72</v>
          </cell>
          <cell r="F67">
            <v>13.72</v>
          </cell>
        </row>
        <row r="68">
          <cell r="A68" t="str">
            <v xml:space="preserve"> 272  Колбаса Сервелат Филедворский, фиброуз, в/у 0,35 кг срез,  ПОКОМ</v>
          </cell>
          <cell r="D68">
            <v>7</v>
          </cell>
          <cell r="F68">
            <v>20</v>
          </cell>
        </row>
        <row r="69">
          <cell r="A69" t="str">
            <v xml:space="preserve"> 273  Сосиски Сочинки с сочной грудинкой, МГС 0.4кг,   ПОКОМ</v>
          </cell>
          <cell r="D69">
            <v>5.2</v>
          </cell>
          <cell r="F69">
            <v>13</v>
          </cell>
        </row>
        <row r="70">
          <cell r="A70" t="str">
            <v xml:space="preserve"> 278  Сосиски Сочинки с сочным окороком, МГС 0.4кг,   ПОКОМ</v>
          </cell>
          <cell r="D70">
            <v>4.8</v>
          </cell>
          <cell r="F70">
            <v>12</v>
          </cell>
        </row>
        <row r="71">
          <cell r="A71" t="str">
            <v xml:space="preserve"> 279  Колбаса Докторский гарант, Вязанка вектор, 0,4 кг.  ПОКОМ</v>
          </cell>
          <cell r="D71">
            <v>6.8</v>
          </cell>
          <cell r="F71">
            <v>17</v>
          </cell>
        </row>
        <row r="72">
          <cell r="A72" t="str">
            <v xml:space="preserve"> 281  Сосиски Молочные для завтрака ТМ Особый рецепт, 0,4кг  ПОКОМ</v>
          </cell>
          <cell r="D72">
            <v>0.4</v>
          </cell>
          <cell r="F72">
            <v>1</v>
          </cell>
        </row>
        <row r="73">
          <cell r="A73" t="str">
            <v xml:space="preserve"> 283  Сосиски Сочинки, ВЕС, ТМ Стародворье ПОКОМ</v>
          </cell>
          <cell r="D73">
            <v>58.697000000000003</v>
          </cell>
          <cell r="F73">
            <v>58.697000000000003</v>
          </cell>
        </row>
        <row r="74">
          <cell r="A74" t="str">
            <v xml:space="preserve"> 284  Сосиски Молокуши миникушай ТМ Вязанка, 0.45кг, ПОКОМ</v>
          </cell>
          <cell r="D74">
            <v>1.35</v>
          </cell>
          <cell r="F74">
            <v>3</v>
          </cell>
        </row>
        <row r="75">
          <cell r="A75" t="str">
            <v xml:space="preserve"> 291  Сосиски Молокуши миникушай ТМ Вязанка, 0.33кг, ПОКОМ</v>
          </cell>
          <cell r="D75">
            <v>1.98</v>
          </cell>
          <cell r="F75">
            <v>6</v>
          </cell>
        </row>
        <row r="76">
          <cell r="A76" t="str">
            <v xml:space="preserve"> 296  Колбаса Мясорубская с рубленой грудинкой 0,35кг срез ТМ Стародворье  ПОКОМ</v>
          </cell>
          <cell r="D76">
            <v>6.3</v>
          </cell>
          <cell r="F76">
            <v>18</v>
          </cell>
        </row>
        <row r="77">
          <cell r="A77" t="str">
            <v xml:space="preserve"> 300  Колбаса Сервелат Мясорубский с мелкорубленным окороком ТМ Стародворье, в/у 0,35кг  ПОКОМ</v>
          </cell>
          <cell r="D77">
            <v>7</v>
          </cell>
          <cell r="F77">
            <v>20</v>
          </cell>
        </row>
        <row r="78">
          <cell r="A78" t="str">
            <v xml:space="preserve"> 301  Сосиски Сочинки по-баварски с сыром,  0.4кг, ТМ Стародворье  ПОКОМ</v>
          </cell>
          <cell r="D78">
            <v>3.2</v>
          </cell>
          <cell r="F78">
            <v>8</v>
          </cell>
        </row>
        <row r="79">
          <cell r="A79" t="str">
            <v xml:space="preserve"> 309  Сосиски Сочинки с сыром 0,4 кг ТМ Стародворье  ПОКОМ</v>
          </cell>
          <cell r="D79">
            <v>-1.2</v>
          </cell>
          <cell r="F79">
            <v>-3</v>
          </cell>
        </row>
        <row r="80">
          <cell r="A80" t="str">
            <v xml:space="preserve"> 312  Ветчина Филейская ВЕС ТМ  Вязанка ТС Столичная  ПОКОМ</v>
          </cell>
          <cell r="D80">
            <v>57.87</v>
          </cell>
          <cell r="F80">
            <v>57.87</v>
          </cell>
        </row>
        <row r="81">
          <cell r="A81" t="str">
            <v xml:space="preserve"> 317 Колбаса Сервелат Рижский ТМ Зареченские, ВЕС  ПОКОМ</v>
          </cell>
          <cell r="D81">
            <v>19.113</v>
          </cell>
          <cell r="F81">
            <v>19.113</v>
          </cell>
        </row>
        <row r="82">
          <cell r="A82" t="str">
            <v xml:space="preserve"> 319  Колбаса вареная Филейская ТМ Вязанка ТС Классическая, 0,45 кг. ПОКОМ</v>
          </cell>
          <cell r="D82">
            <v>70.2</v>
          </cell>
          <cell r="F82">
            <v>156</v>
          </cell>
        </row>
        <row r="83">
          <cell r="A83" t="str">
            <v xml:space="preserve"> 321  Колбаса Сервелат Пражский ТМ Зареченские, ВЕС ПОКОМ</v>
          </cell>
          <cell r="D83">
            <v>-0.72899999999999998</v>
          </cell>
          <cell r="F83">
            <v>-0.72899999999999998</v>
          </cell>
        </row>
        <row r="84">
          <cell r="A84" t="str">
            <v xml:space="preserve"> 322  Колбаса вареная Молокуша 0,45кг ТМ Вязанка  ПОКОМ</v>
          </cell>
          <cell r="D84">
            <v>27.9</v>
          </cell>
          <cell r="F84">
            <v>62</v>
          </cell>
        </row>
        <row r="85">
          <cell r="A85" t="str">
            <v xml:space="preserve"> 324  Ветчина Филейская ТМ Вязанка Столичная 0,45 кг ПОКОМ</v>
          </cell>
          <cell r="D85">
            <v>25.65</v>
          </cell>
          <cell r="F85">
            <v>57</v>
          </cell>
        </row>
        <row r="86">
          <cell r="A86" t="str">
            <v xml:space="preserve"> 328  Сардельки Сочинки Стародворье ТМ  0,4 кг ПОКОМ</v>
          </cell>
          <cell r="D86">
            <v>1.6</v>
          </cell>
          <cell r="F86">
            <v>4</v>
          </cell>
        </row>
        <row r="87">
          <cell r="A87" t="str">
            <v xml:space="preserve"> 329  Сардельки Сочинки с сыром Стародворье ТМ, 0,4 кг. ПОКОМ</v>
          </cell>
          <cell r="D87">
            <v>2</v>
          </cell>
          <cell r="F87">
            <v>5</v>
          </cell>
        </row>
        <row r="88">
          <cell r="A88" t="str">
            <v xml:space="preserve"> 330  Колбаса вареная Филейская ТМ Вязанка ТС Классическая ВЕС  ПОКОМ</v>
          </cell>
          <cell r="D88">
            <v>33.566000000000003</v>
          </cell>
          <cell r="F88">
            <v>33.566000000000003</v>
          </cell>
        </row>
        <row r="89">
          <cell r="A89" t="str">
            <v xml:space="preserve"> 338  Паштет печеночный с морковью ТМ Стародворье ламистер 0,1 кг.  ПОКОМ</v>
          </cell>
          <cell r="D89">
            <v>0.4</v>
          </cell>
          <cell r="F89">
            <v>4</v>
          </cell>
        </row>
        <row r="90">
          <cell r="A90" t="str">
            <v xml:space="preserve"> 353  Колбаса Салями запеченная ТМ Стародворье ТС Дугушка. 0,6 кг ПОКОМ</v>
          </cell>
          <cell r="D90">
            <v>0.6</v>
          </cell>
          <cell r="F90">
            <v>1</v>
          </cell>
        </row>
        <row r="91">
          <cell r="A91" t="str">
            <v xml:space="preserve"> 354  Колбаса Рубленая запеченная ТМ Стародворье,ТС Дугушка  0,6 кг ПОКОМ</v>
          </cell>
          <cell r="D91">
            <v>0.6</v>
          </cell>
          <cell r="F91">
            <v>1</v>
          </cell>
        </row>
        <row r="92">
          <cell r="A92" t="str">
            <v xml:space="preserve"> 355  Колбаса Сервелат запеченный ТМ Стародворье ТС Дугушка. 0,6 кг. ПОКОМ</v>
          </cell>
          <cell r="D92">
            <v>0.6</v>
          </cell>
          <cell r="F92">
            <v>1</v>
          </cell>
        </row>
        <row r="93">
          <cell r="A93" t="str">
            <v xml:space="preserve"> 358  Колбаса Молочная стародворская, амифлекс, 0,5кг, ТМ Стародворье</v>
          </cell>
          <cell r="D93">
            <v>1</v>
          </cell>
          <cell r="F93">
            <v>2</v>
          </cell>
        </row>
        <row r="94">
          <cell r="A94" t="str">
            <v xml:space="preserve"> 361  Колбаса Сервелат Филейбургский с копченой грудинкой, в/у 0,35 кг срез, БАВАРУШКА ПОКОМ</v>
          </cell>
          <cell r="D94">
            <v>1.05</v>
          </cell>
          <cell r="F94">
            <v>3</v>
          </cell>
        </row>
        <row r="95">
          <cell r="A95" t="str">
            <v xml:space="preserve"> 369  Колбаса Русская стародворская, амифлекс ВЕС, ТМ Стародворье  ПОКОМ</v>
          </cell>
          <cell r="D95">
            <v>21.515000000000001</v>
          </cell>
          <cell r="F95">
            <v>21.515000000000001</v>
          </cell>
        </row>
        <row r="96">
          <cell r="A96" t="str">
            <v>298  Колбаса Сливушка ТМ Вязанка, 0,375кг,  ПОКОМ</v>
          </cell>
          <cell r="D96">
            <v>7.125</v>
          </cell>
          <cell r="F96">
            <v>19</v>
          </cell>
        </row>
        <row r="97">
          <cell r="A97" t="str">
            <v>БОНУС_Колбаса вареная Филейская ТМ Вязанка ТС Классическая ВЕС  ПОКОМ</v>
          </cell>
          <cell r="D97">
            <v>1.33</v>
          </cell>
          <cell r="F97">
            <v>1.33</v>
          </cell>
        </row>
        <row r="98">
          <cell r="A98" t="str">
            <v>БОНУС_Колбаса Сервелат Филедворский, фиброуз, в/у 0,35 кг срез,  ПОКОМ</v>
          </cell>
          <cell r="D98">
            <v>0.7</v>
          </cell>
          <cell r="F98">
            <v>2</v>
          </cell>
        </row>
        <row r="99">
          <cell r="A99" t="str">
            <v>Итого</v>
          </cell>
          <cell r="D99">
            <v>3086.6790000000001</v>
          </cell>
          <cell r="F99">
            <v>3656.134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10.10.2023 - 16.10.2023</v>
          </cell>
        </row>
        <row r="3">
          <cell r="A3" t="str">
            <v>Отбор:</v>
          </cell>
          <cell r="C3" t="str">
            <v>Номенклатура В группе из списка "ПОКОМ Логистический Партн..." И
Склад / комиссионер  / подразделение В группе из списка "ПОКОМ - КРАСНОДАР (склад)"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11.16</v>
          </cell>
          <cell r="F7">
            <v>11.16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17.440000000000001</v>
          </cell>
          <cell r="F8">
            <v>17.440000000000001</v>
          </cell>
        </row>
        <row r="9">
          <cell r="A9" t="str">
            <v xml:space="preserve"> 011  Колбаса Салями Финская, Вязанка фиброуз в/у, ПОКОМ</v>
          </cell>
          <cell r="D9">
            <v>2.1389999999999998</v>
          </cell>
          <cell r="F9">
            <v>2.1389999999999998</v>
          </cell>
        </row>
        <row r="10">
          <cell r="A10" t="str">
            <v xml:space="preserve"> 012  Колбаса Сервелат Столичный, Вязанка фиброуз в/у, ПОКОМ</v>
          </cell>
          <cell r="D10">
            <v>13.04</v>
          </cell>
          <cell r="F10">
            <v>13.04</v>
          </cell>
        </row>
        <row r="11">
          <cell r="A11" t="str">
            <v xml:space="preserve"> 013  Сардельки Вязанка Стародворские NDX, ВЕС.  ПОКОМ</v>
          </cell>
          <cell r="D11">
            <v>4.9880000000000004</v>
          </cell>
          <cell r="F11">
            <v>4.9880000000000004</v>
          </cell>
        </row>
        <row r="12">
          <cell r="A12" t="str">
            <v xml:space="preserve"> 016  Сосиски Вязанка Молочные, Вязанка вискофан  ВЕС.ПОКОМ</v>
          </cell>
          <cell r="D12">
            <v>-1.3580000000000001</v>
          </cell>
          <cell r="F12">
            <v>-1.3580000000000001</v>
          </cell>
        </row>
        <row r="13">
          <cell r="A13" t="str">
            <v xml:space="preserve"> 017  Сосиски Вязанка Сливочные, Вязанка амицел ВЕС.ПОКОМ</v>
          </cell>
          <cell r="D13">
            <v>12.281000000000001</v>
          </cell>
          <cell r="F13">
            <v>12.281000000000001</v>
          </cell>
        </row>
        <row r="14">
          <cell r="A14" t="str">
            <v xml:space="preserve"> 018  Сосиски Рубленые, Вязанка вискофан  ВЕС.ПОКОМ</v>
          </cell>
          <cell r="D14">
            <v>9.9160000000000004</v>
          </cell>
          <cell r="F14">
            <v>9.9160000000000004</v>
          </cell>
        </row>
        <row r="15">
          <cell r="A15" t="str">
            <v xml:space="preserve"> 020  Ветчина Столичная Вязанка, вектор 0.5кг, ПОКОМ</v>
          </cell>
          <cell r="D15">
            <v>1</v>
          </cell>
          <cell r="F15">
            <v>2</v>
          </cell>
        </row>
        <row r="16">
          <cell r="A16" t="str">
            <v xml:space="preserve"> 022  Колбаса Вязанка со шпиком, вектор 0,5кг, ПОКОМ</v>
          </cell>
          <cell r="D16">
            <v>8.5</v>
          </cell>
          <cell r="F16">
            <v>17</v>
          </cell>
        </row>
        <row r="17">
          <cell r="A17" t="str">
            <v xml:space="preserve"> 023  Колбаса Докторская ГОСТ, Вязанка вектор, 0,4 кг, ПОКОМ</v>
          </cell>
          <cell r="D17">
            <v>29.2</v>
          </cell>
          <cell r="F17">
            <v>73</v>
          </cell>
        </row>
        <row r="18">
          <cell r="A18" t="str">
            <v xml:space="preserve"> 025  Колбаса Молочная стародворская, Вязанка вектор 0,5 кг,ПОКОМ</v>
          </cell>
          <cell r="D18">
            <v>13.9055</v>
          </cell>
          <cell r="F18">
            <v>27.811</v>
          </cell>
        </row>
        <row r="19">
          <cell r="A19" t="str">
            <v xml:space="preserve"> 029  Сосиски Венские, Вязанка NDX МГС, 0.5кг, ПОКОМ</v>
          </cell>
          <cell r="D19">
            <v>4</v>
          </cell>
          <cell r="F19">
            <v>8</v>
          </cell>
        </row>
        <row r="20">
          <cell r="A20" t="str">
            <v xml:space="preserve"> 030  Сосиски Вязанка Молочные, Вязанка вискофан МГС, 0.45кг, ПОКОМ</v>
          </cell>
          <cell r="D20">
            <v>18</v>
          </cell>
          <cell r="F20">
            <v>40</v>
          </cell>
        </row>
        <row r="21">
          <cell r="A21" t="str">
            <v xml:space="preserve"> 031  Сосиски Вязанка Сливочные, Вязанка амицел МГС, 0.33кг, ТМ Стародворские колбасы</v>
          </cell>
          <cell r="D21">
            <v>11.55</v>
          </cell>
          <cell r="F21">
            <v>35</v>
          </cell>
        </row>
        <row r="22">
          <cell r="A22" t="str">
            <v xml:space="preserve"> 032  Сосиски Вязанка Сливочные, Вязанка амицел МГС, 0.45кг, ПОКОМ</v>
          </cell>
          <cell r="D22">
            <v>4.95</v>
          </cell>
          <cell r="F22">
            <v>11</v>
          </cell>
        </row>
        <row r="23">
          <cell r="A23" t="str">
            <v xml:space="preserve"> 043  Ветчина Нежная ТМ Особый рецепт, п/а, 0,4кг    ПОКОМ</v>
          </cell>
          <cell r="D23">
            <v>4.4000000000000004</v>
          </cell>
          <cell r="F23">
            <v>11</v>
          </cell>
        </row>
        <row r="24">
          <cell r="A24" t="str">
            <v xml:space="preserve"> 047  Кол Баварская, белков.обол. в термоусад. пакете 0.17 кг, ТМ Стародворье  ПОКОМ</v>
          </cell>
          <cell r="D24">
            <v>4.08</v>
          </cell>
          <cell r="F24">
            <v>24</v>
          </cell>
        </row>
        <row r="25">
          <cell r="A25" t="str">
            <v xml:space="preserve"> 054  Колбаса вареная Филейбургская с филе сочного окорока, 0,45 кг, БАВАРУШКА ПОКОМ</v>
          </cell>
          <cell r="D25">
            <v>2.7</v>
          </cell>
          <cell r="F25">
            <v>6</v>
          </cell>
        </row>
        <row r="26">
          <cell r="A26" t="str">
            <v xml:space="preserve"> 055  Колбаса вареная Филейбургская, 0,45 кг, БАВАРУШКА ПОКОМ</v>
          </cell>
          <cell r="D26">
            <v>6.75</v>
          </cell>
          <cell r="F26">
            <v>15</v>
          </cell>
        </row>
        <row r="27">
          <cell r="A27" t="str">
            <v xml:space="preserve"> 058  Колбаса Докторская Особая ТМ Особый рецепт,  0,5кг, ПОКОМ</v>
          </cell>
          <cell r="D27">
            <v>10.5</v>
          </cell>
          <cell r="F27">
            <v>21</v>
          </cell>
        </row>
        <row r="28">
          <cell r="A28" t="str">
            <v xml:space="preserve"> 059  Колбаса Докторская по-стародворски  0.5 кг, ПОКОМ</v>
          </cell>
          <cell r="D28">
            <v>10.5</v>
          </cell>
          <cell r="F28">
            <v>21</v>
          </cell>
        </row>
        <row r="29">
          <cell r="A29" t="str">
            <v xml:space="preserve"> 062  Колбаса Кракушка пряная с сальцем, 0.3кг в/у п/к, БАВАРУШКА ПОКОМ</v>
          </cell>
          <cell r="D29">
            <v>7.2</v>
          </cell>
          <cell r="F29">
            <v>24</v>
          </cell>
        </row>
        <row r="30">
          <cell r="A30" t="str">
            <v xml:space="preserve"> 065  Колбаса Молочная по-стародворски, 0,5кг,ПОКОМ</v>
          </cell>
          <cell r="D30">
            <v>4</v>
          </cell>
          <cell r="F30">
            <v>8</v>
          </cell>
        </row>
        <row r="31">
          <cell r="A31" t="str">
            <v xml:space="preserve"> 068  Колбаса Особая ТМ Особый рецепт, 0,5 кг, ПОКОМ</v>
          </cell>
          <cell r="D31">
            <v>8</v>
          </cell>
          <cell r="F31">
            <v>16</v>
          </cell>
        </row>
        <row r="32">
          <cell r="A32" t="str">
            <v xml:space="preserve"> 079  Колбаса Сервелат Кремлевский,  0.35 кг, ПОКОМ</v>
          </cell>
          <cell r="D32">
            <v>23.45</v>
          </cell>
          <cell r="F32">
            <v>67</v>
          </cell>
        </row>
        <row r="33">
          <cell r="A33" t="str">
            <v xml:space="preserve"> 083  Колбаса Швейцарская 0,17 кг., ШТ., сырокопченая   ПОКОМ</v>
          </cell>
          <cell r="D33">
            <v>5.27</v>
          </cell>
          <cell r="F33">
            <v>31</v>
          </cell>
        </row>
        <row r="34">
          <cell r="A34" t="str">
            <v xml:space="preserve"> 084  Колбаски Баварские копченые, NDX в МГС 0,28 кг, ТМ Стародворье  ПОКОМ</v>
          </cell>
          <cell r="D34">
            <v>-0.56000000000000005</v>
          </cell>
          <cell r="F34">
            <v>-2</v>
          </cell>
        </row>
        <row r="35">
          <cell r="A35" t="str">
            <v xml:space="preserve"> 090  Мини-салями со вкусом бекона,  0.05кг, ядрена копоть   ПОКОМ</v>
          </cell>
          <cell r="D35">
            <v>0.6</v>
          </cell>
          <cell r="F35">
            <v>12</v>
          </cell>
        </row>
        <row r="36">
          <cell r="A36" t="str">
            <v xml:space="preserve"> 091  Сардельки Баварские, МГС 0.38кг, ТМ Стародворье  ПОКОМ</v>
          </cell>
          <cell r="D36">
            <v>5.32</v>
          </cell>
          <cell r="F36">
            <v>14</v>
          </cell>
        </row>
        <row r="37">
          <cell r="A37" t="str">
            <v xml:space="preserve"> 092  Сосиски Баварские с сыром,  0.42кг,ПОКОМ</v>
          </cell>
          <cell r="D37">
            <v>32.340000000000003</v>
          </cell>
          <cell r="F37">
            <v>77</v>
          </cell>
        </row>
        <row r="38">
          <cell r="A38" t="str">
            <v xml:space="preserve"> 096  Сосиски Баварские,  0.42кг,ПОКОМ</v>
          </cell>
          <cell r="D38">
            <v>51.66</v>
          </cell>
          <cell r="F38">
            <v>123</v>
          </cell>
        </row>
        <row r="39">
          <cell r="A39" t="str">
            <v xml:space="preserve"> 102  Сосиски Ганноверские, амилюкс МГС, 0.6кг, ТМ Стародворье    ПОКОМ</v>
          </cell>
          <cell r="D39">
            <v>75</v>
          </cell>
          <cell r="F39">
            <v>125</v>
          </cell>
        </row>
        <row r="40">
          <cell r="A40" t="str">
            <v xml:space="preserve"> 103  Сосиски Классические, 0.42кг,ядрена копотьПОКОМ</v>
          </cell>
          <cell r="D40">
            <v>-0.84</v>
          </cell>
          <cell r="F40">
            <v>-2</v>
          </cell>
        </row>
        <row r="41">
          <cell r="A41" t="str">
            <v xml:space="preserve"> 104  Сосиски Молочные по-стародворски, амицел МГС 0.45кг, ТМ Стародворье    ПОКОМ</v>
          </cell>
          <cell r="D41">
            <v>0.9</v>
          </cell>
          <cell r="F41">
            <v>2</v>
          </cell>
        </row>
        <row r="42">
          <cell r="A42" t="str">
            <v xml:space="preserve"> 114  Сосиски Филейбургские с филе сочного окорока, 0,55 кг, БАВАРУШКА ПОКОМ</v>
          </cell>
          <cell r="D42">
            <v>5.5</v>
          </cell>
          <cell r="F42">
            <v>10</v>
          </cell>
        </row>
        <row r="43">
          <cell r="A43" t="str">
            <v xml:space="preserve"> 115  Колбаса Салями Филейбургская зернистая, в/у 0,35 кг срез, БАВАРУШКА ПОКОМ</v>
          </cell>
          <cell r="D43">
            <v>7</v>
          </cell>
          <cell r="F43">
            <v>20</v>
          </cell>
        </row>
        <row r="44">
          <cell r="A44" t="str">
            <v xml:space="preserve"> 116  Колбаса Балыкбургская с копченым балыком, в/у 0,35 кг срез, БАВАРУШКА ПОКОМ</v>
          </cell>
          <cell r="D44">
            <v>7.35</v>
          </cell>
          <cell r="F44">
            <v>21</v>
          </cell>
        </row>
        <row r="45">
          <cell r="A45" t="str">
            <v xml:space="preserve"> 117  Колбаса Сервелат Филейбургский с ароматными пряностями, в/у 0,35 кг срез, БАВАРУШКА ПОКОМ</v>
          </cell>
          <cell r="D45">
            <v>9.4499999999999993</v>
          </cell>
          <cell r="F45">
            <v>27</v>
          </cell>
        </row>
        <row r="46">
          <cell r="A46" t="str">
            <v xml:space="preserve"> 118  Колбаса Сервелат Филейбургский с филе сочного окорока, в/у 0,35 кг срез, БАВАРУШКА ПОКОМ</v>
          </cell>
          <cell r="D46">
            <v>11.9</v>
          </cell>
          <cell r="F46">
            <v>34</v>
          </cell>
        </row>
        <row r="47">
          <cell r="A47" t="str">
            <v xml:space="preserve"> 200  Ветчина Дугушка ТМ Стародворье, вектор в/у    ПОКОМ</v>
          </cell>
          <cell r="D47">
            <v>124.074</v>
          </cell>
          <cell r="F47">
            <v>124.074</v>
          </cell>
        </row>
        <row r="48">
          <cell r="A48" t="str">
            <v xml:space="preserve"> 201  Ветчина Нежная ТМ Особый рецепт, (2,5кг), ПОКОМ</v>
          </cell>
          <cell r="D48">
            <v>534.80700000000002</v>
          </cell>
          <cell r="F48">
            <v>534.80700000000002</v>
          </cell>
        </row>
        <row r="49">
          <cell r="A49" t="str">
            <v xml:space="preserve"> 215  Колбаса Докторская Дугушка ГОСТ, ВЕС, ТМ Стародворье ПОКОМ</v>
          </cell>
          <cell r="D49">
            <v>48.45</v>
          </cell>
          <cell r="F49">
            <v>48.45</v>
          </cell>
        </row>
        <row r="50">
          <cell r="A50" t="str">
            <v xml:space="preserve"> 217  Колбаса Докторская Дугушка, ВЕС, НЕ ГОСТ, ТМ Стародворье ПОКОМ</v>
          </cell>
          <cell r="D50">
            <v>143.98699999999999</v>
          </cell>
          <cell r="F50">
            <v>143.98699999999999</v>
          </cell>
        </row>
        <row r="51">
          <cell r="A51" t="str">
            <v xml:space="preserve"> 218  Колбаса Докторская оригинальная ТМ Особый рецепт БОЛЬШОЙ БАТОН, п/а ВЕС, ТМ Стародворье ПОКОМ</v>
          </cell>
        </row>
        <row r="52">
          <cell r="A52" t="str">
            <v xml:space="preserve"> 219  Колбаса Докторская Особая ТМ Особый рецепт, ВЕС  ПОКОМ</v>
          </cell>
          <cell r="D52">
            <v>523.005</v>
          </cell>
          <cell r="F52">
            <v>523.005</v>
          </cell>
        </row>
        <row r="53">
          <cell r="A53" t="str">
            <v xml:space="preserve"> 220  Колбаса Докторская по-стародворски, амифлекс, ВЕС,   ПОКОМ</v>
          </cell>
          <cell r="D53">
            <v>51.784999999999997</v>
          </cell>
          <cell r="F53">
            <v>51.784999999999997</v>
          </cell>
        </row>
        <row r="54">
          <cell r="A54" t="str">
            <v xml:space="preserve"> 222  Колбаса Докторская стародворская, ВЕС, ВсхЗв   ПОКОМ</v>
          </cell>
          <cell r="D54">
            <v>190.89099999999999</v>
          </cell>
          <cell r="F54">
            <v>190.89099999999999</v>
          </cell>
        </row>
        <row r="55">
          <cell r="A55" t="str">
            <v xml:space="preserve"> 225  Колбаса Дугушка со шпиком, ВЕС, ТМ Стародворье   ПОКОМ</v>
          </cell>
          <cell r="D55">
            <v>15</v>
          </cell>
          <cell r="F55">
            <v>15</v>
          </cell>
        </row>
        <row r="56">
          <cell r="A56" t="str">
            <v xml:space="preserve"> 226  Колбаса Княжеская, с/к белков.обол в термоусад. пакете, ВЕС, ТМ Стародворье ПОКОМ</v>
          </cell>
          <cell r="D56">
            <v>0.373</v>
          </cell>
          <cell r="F56">
            <v>0.373</v>
          </cell>
        </row>
        <row r="57">
          <cell r="A57" t="str">
            <v xml:space="preserve"> 229  Колбаса Молочная Дугушка, в/у, ВЕС, ТМ Стародворье   ПОКОМ</v>
          </cell>
          <cell r="D57">
            <v>90.876000000000005</v>
          </cell>
          <cell r="F57">
            <v>90.876000000000005</v>
          </cell>
        </row>
        <row r="58">
          <cell r="A58" t="str">
            <v xml:space="preserve"> 230  Колбаса Молочная Особая ТМ Особый рецепт, п/а, ВЕС. ПОКОМ</v>
          </cell>
          <cell r="D58">
            <v>110.26</v>
          </cell>
          <cell r="F58">
            <v>110.26</v>
          </cell>
        </row>
        <row r="59">
          <cell r="A59" t="str">
            <v xml:space="preserve"> 235  Колбаса Особая ТМ Особый рецепт, ВЕС, ТМ Стародворье ПОКОМ</v>
          </cell>
          <cell r="D59">
            <v>72.19</v>
          </cell>
          <cell r="F59">
            <v>72.19</v>
          </cell>
        </row>
        <row r="60">
          <cell r="A60" t="str">
            <v xml:space="preserve"> 236  Колбаса Рубленая ЗАПЕЧ. Дугушка ТМ Стародворье, вектор, в/к    ПОКОМ</v>
          </cell>
          <cell r="D60">
            <v>30.675000000000001</v>
          </cell>
          <cell r="F60">
            <v>30.675000000000001</v>
          </cell>
        </row>
        <row r="61">
          <cell r="A61" t="str">
            <v xml:space="preserve"> 237  Колбаса Русская по-стародворски, ВЕС.  ПОКОМ</v>
          </cell>
          <cell r="D61">
            <v>29.52</v>
          </cell>
          <cell r="F61">
            <v>29.52</v>
          </cell>
        </row>
        <row r="62">
          <cell r="A62" t="str">
            <v xml:space="preserve"> 239  Колбаса Салями запеч Дугушка, оболочка вектор, ВЕС, ТМ Стародворье  ПОКОМ</v>
          </cell>
          <cell r="D62">
            <v>12.188000000000001</v>
          </cell>
          <cell r="F62">
            <v>12.188000000000001</v>
          </cell>
        </row>
        <row r="63">
          <cell r="A63" t="str">
            <v xml:space="preserve"> 240  Колбаса Салями охотничья, ВЕС. ПОКОМ</v>
          </cell>
          <cell r="D63">
            <v>0.67700000000000005</v>
          </cell>
          <cell r="F63">
            <v>0.67700000000000005</v>
          </cell>
        </row>
        <row r="64">
          <cell r="A64" t="str">
            <v xml:space="preserve"> 242  Колбаса Сервелат ЗАПЕЧ.Дугушка ТМ Стародворье, вектор, в/к     ПОКОМ</v>
          </cell>
          <cell r="D64">
            <v>109.777</v>
          </cell>
          <cell r="F64">
            <v>109.777</v>
          </cell>
        </row>
        <row r="65">
          <cell r="A65" t="str">
            <v xml:space="preserve"> 243  Колбаса Сервелат Зернистый, ВЕС.  ПОКОМ</v>
          </cell>
          <cell r="D65">
            <v>69.210999999999999</v>
          </cell>
          <cell r="F65">
            <v>69.210999999999999</v>
          </cell>
        </row>
        <row r="66">
          <cell r="A66" t="str">
            <v xml:space="preserve"> 244  Колбаса Сервелат Кремлевский, ВЕС. ПОКОМ</v>
          </cell>
          <cell r="D66">
            <v>92.94</v>
          </cell>
          <cell r="F66">
            <v>92.94</v>
          </cell>
        </row>
        <row r="67">
          <cell r="A67" t="str">
            <v xml:space="preserve"> 246  Колбаса Стародворская,ТС Старый двор  ПОКОМ</v>
          </cell>
          <cell r="D67">
            <v>6.76</v>
          </cell>
          <cell r="F67">
            <v>6.76</v>
          </cell>
        </row>
        <row r="68">
          <cell r="A68" t="str">
            <v xml:space="preserve"> 247  Сардельки Нежные, ВЕС.  ПОКОМ</v>
          </cell>
          <cell r="D68">
            <v>88.567999999999998</v>
          </cell>
          <cell r="F68">
            <v>88.567999999999998</v>
          </cell>
        </row>
        <row r="69">
          <cell r="A69" t="str">
            <v xml:space="preserve"> 248  Сардельки Сочные ТМ Особый рецепт,   ПОКОМ</v>
          </cell>
          <cell r="D69">
            <v>11.446</v>
          </cell>
          <cell r="F69">
            <v>11.446</v>
          </cell>
        </row>
        <row r="70">
          <cell r="A70" t="str">
            <v xml:space="preserve"> 250  Сардельки стародворские с говядиной в обол. NDX, ВЕС. ПОКОМ</v>
          </cell>
          <cell r="D70">
            <v>20.277000000000001</v>
          </cell>
          <cell r="F70">
            <v>20.277000000000001</v>
          </cell>
        </row>
        <row r="71">
          <cell r="A71" t="str">
            <v xml:space="preserve"> 251  Сосиски Баварские, ВЕС.  ПОКОМ</v>
          </cell>
          <cell r="D71">
            <v>1.292</v>
          </cell>
          <cell r="F71">
            <v>1.292</v>
          </cell>
        </row>
        <row r="72">
          <cell r="A72" t="str">
            <v xml:space="preserve"> 253  Сосиски Ганноверские   ПОКОМ</v>
          </cell>
          <cell r="D72">
            <v>1267.028</v>
          </cell>
          <cell r="F72">
            <v>1267.028</v>
          </cell>
        </row>
        <row r="73">
          <cell r="A73" t="str">
            <v xml:space="preserve"> 255  Сосиски Молочные для завтрака ТМ Особый рецепт, п/а МГС, ВЕС, ТМ Стародворье  ПОКОМ</v>
          </cell>
          <cell r="D73">
            <v>25.376999999999999</v>
          </cell>
          <cell r="F73">
            <v>25.376999999999999</v>
          </cell>
        </row>
        <row r="74">
          <cell r="A74" t="str">
            <v xml:space="preserve"> 257  Сосиски Молочные оригинальные ТМ Особый рецепт, ВЕС.   ПОКОМ</v>
          </cell>
          <cell r="D74">
            <v>5.3129999999999997</v>
          </cell>
          <cell r="F74">
            <v>5.3129999999999997</v>
          </cell>
        </row>
        <row r="75">
          <cell r="A75" t="str">
            <v xml:space="preserve"> 263  Шпикачки Стародворские, ВЕС.  ПОКОМ</v>
          </cell>
          <cell r="D75">
            <v>35.259</v>
          </cell>
          <cell r="F75">
            <v>35.259</v>
          </cell>
        </row>
        <row r="76">
          <cell r="A76" t="str">
            <v xml:space="preserve"> 266  Колбаса Филейбургская с сочным окороком, ВЕС, ТМ Баварушка  ПОКОМ</v>
          </cell>
          <cell r="D76">
            <v>7.8490000000000002</v>
          </cell>
          <cell r="F76">
            <v>7.8490000000000002</v>
          </cell>
        </row>
        <row r="77">
          <cell r="A77" t="str">
            <v xml:space="preserve"> 267  Колбаса Салями Филейбургская зернистая, оболочка фиброуз, ВЕС, ТМ Баварушка  ПОКОМ</v>
          </cell>
          <cell r="D77">
            <v>-0.71599999999999997</v>
          </cell>
          <cell r="F77">
            <v>-0.71599999999999997</v>
          </cell>
        </row>
        <row r="78">
          <cell r="A78" t="str">
            <v xml:space="preserve"> 272  Колбаса Сервелат Филедворский, фиброуз, в/у 0,35 кг срез,  ПОКОМ</v>
          </cell>
          <cell r="D78">
            <v>3.85</v>
          </cell>
          <cell r="F78">
            <v>11</v>
          </cell>
        </row>
        <row r="79">
          <cell r="A79" t="str">
            <v xml:space="preserve"> 273  Сосиски Сочинки с сочной грудинкой, МГС 0.4кг,   ПОКОМ</v>
          </cell>
          <cell r="D79">
            <v>15.2</v>
          </cell>
          <cell r="F79">
            <v>38</v>
          </cell>
        </row>
        <row r="80">
          <cell r="A80" t="str">
            <v xml:space="preserve"> 278  Сосиски Сочинки с сочным окороком, МГС 0.4кг,   ПОКОМ</v>
          </cell>
          <cell r="D80">
            <v>9.6</v>
          </cell>
          <cell r="F80">
            <v>24</v>
          </cell>
        </row>
        <row r="81">
          <cell r="A81" t="str">
            <v xml:space="preserve"> 279  Колбаса Докторский гарант, Вязанка вектор, 0,4 кг.  ПОКОМ</v>
          </cell>
          <cell r="D81">
            <v>15.6</v>
          </cell>
          <cell r="F81">
            <v>39</v>
          </cell>
        </row>
        <row r="82">
          <cell r="A82" t="str">
            <v xml:space="preserve"> 281  Сосиски Молочные для завтрака ТМ Особый рецепт, 0,4кг  ПОКОМ</v>
          </cell>
          <cell r="D82">
            <v>6.4</v>
          </cell>
          <cell r="F82">
            <v>16</v>
          </cell>
        </row>
        <row r="83">
          <cell r="A83" t="str">
            <v xml:space="preserve"> 282  Колбаса Балыкбургская рубленая, в/у 0,35 кг срез, БАВАРУШКА ПОКОМ</v>
          </cell>
          <cell r="D83">
            <v>3.15</v>
          </cell>
          <cell r="F83">
            <v>9</v>
          </cell>
        </row>
        <row r="84">
          <cell r="A84" t="str">
            <v xml:space="preserve"> 283  Сосиски Сочинки, ВЕС, ТМ Стародворье ПОКОМ</v>
          </cell>
          <cell r="D84">
            <v>77.850999999999999</v>
          </cell>
          <cell r="F84">
            <v>77.850999999999999</v>
          </cell>
        </row>
        <row r="85">
          <cell r="A85" t="str">
            <v xml:space="preserve"> 284  Сосиски Молокуши миникушай ТМ Вязанка, 0.45кг, ПОКОМ</v>
          </cell>
          <cell r="D85">
            <v>5.4</v>
          </cell>
          <cell r="F85">
            <v>12</v>
          </cell>
        </row>
        <row r="86">
          <cell r="A86" t="str">
            <v xml:space="preserve"> 285  Паштет печеночный со слив.маслом ТМ Стародворье ламистер 0,1 кг  ПОКОМ</v>
          </cell>
          <cell r="D86">
            <v>0.5</v>
          </cell>
          <cell r="F86">
            <v>5</v>
          </cell>
        </row>
        <row r="87">
          <cell r="A87" t="str">
            <v xml:space="preserve"> 291  Сосиски Молокуши миникушай ТМ Вязанка, 0.33кг, ПОКОМ</v>
          </cell>
          <cell r="D87">
            <v>4.62</v>
          </cell>
          <cell r="F87">
            <v>14</v>
          </cell>
        </row>
        <row r="88">
          <cell r="A88" t="str">
            <v xml:space="preserve"> 296  Колбаса Мясорубская с рубленой грудинкой 0,35кг срез ТМ Стародворье  ПОКОМ</v>
          </cell>
          <cell r="D88">
            <v>11.9</v>
          </cell>
          <cell r="F88">
            <v>34</v>
          </cell>
        </row>
        <row r="89">
          <cell r="A89" t="str">
            <v xml:space="preserve"> 299 Колбаса Классическая, Вязанка п/а 0,6кг, ПОКОМ</v>
          </cell>
          <cell r="D89">
            <v>2.4</v>
          </cell>
          <cell r="F89">
            <v>4</v>
          </cell>
        </row>
        <row r="90">
          <cell r="A90" t="str">
            <v xml:space="preserve"> 300  Колбаса Сервелат Мясорубский с мелкорубленным окороком ТМ Стародворье, в/у 0,35кг  ПОКОМ</v>
          </cell>
          <cell r="D90">
            <v>7.35</v>
          </cell>
          <cell r="F90">
            <v>21</v>
          </cell>
        </row>
        <row r="91">
          <cell r="A91" t="str">
            <v xml:space="preserve"> 301  Сосиски Сочинки по-баварски с сыром,  0.4кг, ТМ Стародворье  ПОКОМ</v>
          </cell>
          <cell r="D91">
            <v>16</v>
          </cell>
          <cell r="F91">
            <v>40</v>
          </cell>
        </row>
        <row r="92">
          <cell r="A92" t="str">
            <v xml:space="preserve"> 305  Колбаса Сервелат Мясорубский с мелкорубленным окороком в/у  ТМ Стародворье ВЕС   ПОКОМ</v>
          </cell>
          <cell r="D92">
            <v>2.1269999999999998</v>
          </cell>
          <cell r="F92">
            <v>2.1269999999999998</v>
          </cell>
        </row>
        <row r="93">
          <cell r="A93" t="str">
            <v xml:space="preserve"> 309  Сосиски Сочинки с сыром 0,4 кг ТМ Стародворье  ПОКОМ</v>
          </cell>
          <cell r="D93">
            <v>2.4</v>
          </cell>
          <cell r="F93">
            <v>6</v>
          </cell>
        </row>
        <row r="94">
          <cell r="A94" t="str">
            <v xml:space="preserve"> 312  Ветчина Филейская ВЕС ТМ  Вязанка ТС Столичная  ПОКОМ</v>
          </cell>
          <cell r="D94">
            <v>118.623</v>
          </cell>
          <cell r="F94">
            <v>118.623</v>
          </cell>
        </row>
        <row r="95">
          <cell r="A95" t="str">
            <v xml:space="preserve"> 315  Колбаса вареная Молокуша ТМ Вязанка ВЕС, ПОКОМ</v>
          </cell>
          <cell r="D95">
            <v>10.72</v>
          </cell>
          <cell r="F95">
            <v>10.72</v>
          </cell>
        </row>
        <row r="96">
          <cell r="A96" t="str">
            <v xml:space="preserve"> 317 Колбаса Сервелат Рижский ТМ Зареченские, ВЕС  ПОКОМ</v>
          </cell>
          <cell r="D96">
            <v>14.656000000000001</v>
          </cell>
          <cell r="F96">
            <v>14.656000000000001</v>
          </cell>
        </row>
        <row r="97">
          <cell r="A97" t="str">
            <v xml:space="preserve"> 318  Сосиски Датские ТМ Зареченские, ВЕС  ПОКОМ</v>
          </cell>
          <cell r="D97">
            <v>5.1059999999999999</v>
          </cell>
          <cell r="F97">
            <v>5.1059999999999999</v>
          </cell>
        </row>
        <row r="98">
          <cell r="A98" t="str">
            <v xml:space="preserve"> 319  Колбаса вареная Филейская ТМ Вязанка ТС Классическая, 0,45 кг. ПОКОМ</v>
          </cell>
          <cell r="D98">
            <v>72.900000000000006</v>
          </cell>
          <cell r="F98">
            <v>162</v>
          </cell>
        </row>
        <row r="99">
          <cell r="A99" t="str">
            <v xml:space="preserve"> 320  Ветчина Нежная ТМ Зареченские,большой батон, ВЕС ПОКОМ</v>
          </cell>
          <cell r="D99">
            <v>1.8</v>
          </cell>
          <cell r="F99">
            <v>1.8</v>
          </cell>
        </row>
        <row r="100">
          <cell r="A100" t="str">
            <v xml:space="preserve"> 321  Колбаса Сервелат Пражский ТМ Зареченские, ВЕС ПОКОМ</v>
          </cell>
          <cell r="D100">
            <v>26.140999999999998</v>
          </cell>
          <cell r="F100">
            <v>26.140999999999998</v>
          </cell>
        </row>
        <row r="101">
          <cell r="A101" t="str">
            <v xml:space="preserve"> 322  Колбаса вареная Молокуша 0,45кг ТМ Вязанка  ПОКОМ</v>
          </cell>
          <cell r="D101">
            <v>31.5</v>
          </cell>
          <cell r="F101">
            <v>70</v>
          </cell>
        </row>
        <row r="102">
          <cell r="A102" t="str">
            <v xml:space="preserve"> 323  Колбаса Сервелат Запекуша с сочным окороком, Вязанка ВЕС,  ПОКОМ</v>
          </cell>
          <cell r="D102">
            <v>0.78900000000000003</v>
          </cell>
          <cell r="F102">
            <v>0.78900000000000003</v>
          </cell>
        </row>
        <row r="103">
          <cell r="A103" t="str">
            <v xml:space="preserve"> 324  Ветчина Филейская ТМ Вязанка Столичная 0,45 кг ПОКОМ</v>
          </cell>
          <cell r="D103">
            <v>27.45</v>
          </cell>
          <cell r="F103">
            <v>61</v>
          </cell>
        </row>
        <row r="104">
          <cell r="A104" t="str">
            <v xml:space="preserve"> 325  Сосиски Сочинки по-баварски с сыром Стародворье, ВЕС ПОКОМ</v>
          </cell>
          <cell r="D104">
            <v>1.042</v>
          </cell>
          <cell r="F104">
            <v>1.042</v>
          </cell>
        </row>
        <row r="105">
          <cell r="A105" t="str">
            <v xml:space="preserve"> 328  Сардельки Сочинки Стародворье ТМ  0,4 кг ПОКОМ</v>
          </cell>
          <cell r="D105">
            <v>4</v>
          </cell>
          <cell r="F105">
            <v>10</v>
          </cell>
        </row>
        <row r="106">
          <cell r="A106" t="str">
            <v xml:space="preserve"> 329  Сардельки Сочинки с сыром Стародворье ТМ, 0,4 кг. ПОКОМ</v>
          </cell>
          <cell r="D106">
            <v>7.6</v>
          </cell>
          <cell r="F106">
            <v>19</v>
          </cell>
        </row>
        <row r="107">
          <cell r="A107" t="str">
            <v xml:space="preserve"> 330  Колбаса вареная Филейская ТМ Вязанка ТС Классическая ВЕС  ПОКОМ</v>
          </cell>
          <cell r="D107">
            <v>130.34700000000001</v>
          </cell>
          <cell r="F107">
            <v>130.34700000000001</v>
          </cell>
        </row>
        <row r="108">
          <cell r="A108" t="str">
            <v xml:space="preserve"> 331  Сосиски Сочинки по-баварски ВЕС ТМ Стародворье  Поком</v>
          </cell>
          <cell r="D108">
            <v>6.7779999999999996</v>
          </cell>
          <cell r="F108">
            <v>6.7779999999999996</v>
          </cell>
        </row>
        <row r="109">
          <cell r="A109" t="str">
            <v xml:space="preserve"> 333  Колбаса Балыковая, Вязанка фиброуз в/у, ВЕС ПОКОМ</v>
          </cell>
          <cell r="D109">
            <v>6.2619999999999996</v>
          </cell>
          <cell r="F109">
            <v>6.2619999999999996</v>
          </cell>
        </row>
        <row r="110">
          <cell r="A110" t="str">
            <v xml:space="preserve"> 334  Паштет Любительский ТМ Стародворье ламистер 0,1 кг  ПОКОМ</v>
          </cell>
          <cell r="D110">
            <v>0.5</v>
          </cell>
          <cell r="F110">
            <v>5</v>
          </cell>
        </row>
        <row r="111">
          <cell r="A111" t="str">
            <v xml:space="preserve"> 338  Паштет печеночный с морковью ТМ Стародворье ламистер 0,1 кг.  ПОКОМ</v>
          </cell>
          <cell r="D111">
            <v>3.1</v>
          </cell>
          <cell r="F111">
            <v>31</v>
          </cell>
        </row>
        <row r="112">
          <cell r="A112" t="str">
            <v xml:space="preserve"> 344  Колбаса Сочинка по-европейски с сочной грудинкой ТМ Стародворье, ВЕС ПОКОМ</v>
          </cell>
          <cell r="D112">
            <v>1.629</v>
          </cell>
          <cell r="F112">
            <v>1.629</v>
          </cell>
        </row>
        <row r="113">
          <cell r="A113" t="str">
            <v xml:space="preserve"> 352  Ветчина Нежная с нежным филе 0,4 кг ТМ Особый рецепт  ПОКОМ</v>
          </cell>
          <cell r="D113">
            <v>1.2</v>
          </cell>
          <cell r="F113">
            <v>3</v>
          </cell>
        </row>
        <row r="114">
          <cell r="A114" t="str">
            <v xml:space="preserve"> 353  Колбаса Салями запеченная ТМ Стародворье ТС Дугушка. 0,6 кг ПОКОМ</v>
          </cell>
          <cell r="D114">
            <v>10.199999999999999</v>
          </cell>
          <cell r="F114">
            <v>17</v>
          </cell>
        </row>
        <row r="115">
          <cell r="A115" t="str">
            <v xml:space="preserve"> 354  Колбаса Рубленая запеченная ТМ Стародворье,ТС Дугушка  0,6 кг ПОКОМ</v>
          </cell>
          <cell r="D115">
            <v>7.8</v>
          </cell>
          <cell r="F115">
            <v>13</v>
          </cell>
        </row>
        <row r="116">
          <cell r="A116" t="str">
            <v xml:space="preserve"> 355  Колбаса Сервелат запеченный ТМ Стародворье ТС Дугушка. 0,6 кг. ПОКОМ</v>
          </cell>
          <cell r="D116">
            <v>7.8</v>
          </cell>
          <cell r="F116">
            <v>13</v>
          </cell>
        </row>
        <row r="117">
          <cell r="A117" t="str">
            <v xml:space="preserve"> 358  Колбаса Молочная стародворская, амифлекс, 0,5кг, ТМ Стародворье</v>
          </cell>
          <cell r="D117">
            <v>4</v>
          </cell>
          <cell r="F117">
            <v>8</v>
          </cell>
        </row>
        <row r="118">
          <cell r="A118" t="str">
            <v xml:space="preserve"> 369  Колбаса Русская стародворская, амифлекс ВЕС, ТМ Стародворье  ПОКОМ</v>
          </cell>
          <cell r="D118">
            <v>28.324999999999999</v>
          </cell>
          <cell r="F118">
            <v>28.324999999999999</v>
          </cell>
        </row>
        <row r="119">
          <cell r="A119" t="str">
            <v xml:space="preserve"> 370  Колбаса Сервелат Мясорубский с мелкорубленным окороком 0,4 кг срез ТМ Стародворье   ПОКОМ</v>
          </cell>
          <cell r="D119">
            <v>2.4</v>
          </cell>
          <cell r="F119">
            <v>6</v>
          </cell>
        </row>
        <row r="120">
          <cell r="A120" t="str">
            <v xml:space="preserve"> 379  Колбаса Балыкбургская с копченым балыком ТМ Баварушка 0,28 кг срез ПОКОМ</v>
          </cell>
          <cell r="D120">
            <v>1.4</v>
          </cell>
          <cell r="F120">
            <v>5</v>
          </cell>
        </row>
        <row r="121">
          <cell r="A121" t="str">
            <v xml:space="preserve"> 385  Колбаски Филейбургские с филе сочного окорока, 0,28кг ТМ Баварушка  ПОКОМ</v>
          </cell>
          <cell r="D121">
            <v>7.56</v>
          </cell>
          <cell r="F121">
            <v>27</v>
          </cell>
        </row>
        <row r="122">
          <cell r="A122" t="str">
            <v xml:space="preserve"> 389  Колбаса Сервелат Филейбургский с ароматными пряностями. Баварушка ТМ 0,28 кг срез ПОКОМ</v>
          </cell>
          <cell r="D122">
            <v>1.68</v>
          </cell>
          <cell r="F122">
            <v>6</v>
          </cell>
        </row>
        <row r="123">
          <cell r="A123" t="str">
            <v xml:space="preserve"> 390  Колбаса Сервелат Филейбургский с филе сочного окорока ТМ Баварушка 0,28 кг срез ПОКОМ</v>
          </cell>
          <cell r="D123">
            <v>1.96</v>
          </cell>
          <cell r="F123">
            <v>7</v>
          </cell>
        </row>
        <row r="124">
          <cell r="A124" t="str">
            <v xml:space="preserve"> 391  Колбаса Филейбургская с душистым чесноком ТМ Баварушка 0,28 кг срез. ПОКОМ</v>
          </cell>
          <cell r="D124">
            <v>0.84</v>
          </cell>
          <cell r="F124">
            <v>3</v>
          </cell>
        </row>
        <row r="125">
          <cell r="A125" t="str">
            <v xml:space="preserve"> 392  Колбаса Докторская Дугушка ТМ Стародворье ТС Дугушка 0,6 кг. ПОКОМ</v>
          </cell>
          <cell r="D125">
            <v>0.6</v>
          </cell>
          <cell r="F125">
            <v>1</v>
          </cell>
        </row>
        <row r="126">
          <cell r="A126" t="str">
            <v>298  Колбаса Сливушка ТМ Вязанка, 0,375кг,  ПОКОМ</v>
          </cell>
          <cell r="D126">
            <v>7.125</v>
          </cell>
          <cell r="F126">
            <v>19</v>
          </cell>
        </row>
        <row r="127">
          <cell r="A127" t="str">
            <v>БОНУС_Колбаса Докторская Особая ТМ Особый рецепт,  0,5кг, ПОКОМ</v>
          </cell>
          <cell r="D127">
            <v>2</v>
          </cell>
          <cell r="F127">
            <v>4</v>
          </cell>
        </row>
        <row r="128">
          <cell r="A128" t="str">
            <v>БОНУС_Сосиски Сочинки с сочной грудинкой, МГС 0.4кг,   ПОКОМ</v>
          </cell>
          <cell r="D128">
            <v>1.2</v>
          </cell>
          <cell r="F128">
            <v>3</v>
          </cell>
        </row>
        <row r="129">
          <cell r="A129" t="str">
            <v>Итого</v>
          </cell>
          <cell r="D129">
            <v>4913.7015000000001</v>
          </cell>
          <cell r="F129">
            <v>5905.7520000000004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bi.ru/products/&#1054;&#1093;&#1083;&#1072;&#1078;&#1076;&#1077;&#1085;&#1085;&#1099;&#1077;/&#1041;&#1072;&#1074;&#1072;&#1088;&#1091;&#1096;&#1082;&#1072;/&#1060;&#1080;&#1083;&#1077;&#1081;&#1073;&#1091;&#1088;&#1075;&#1089;&#1082;&#1072;&#1103;/&#1050;&#1086;&#1087;&#1095;&#1077;&#1085;&#1099;&#1077;%20&#1082;&#1086;&#1083;&#1073;&#1072;&#1089;&#1099;/P003136/" TargetMode="External"/><Relationship Id="rId3" Type="http://schemas.openxmlformats.org/officeDocument/2006/relationships/hyperlink" Target="https://abi.ru/products/&#1054;&#1093;&#1083;&#1072;&#1078;&#1076;&#1077;&#1085;&#1085;&#1099;&#1077;/&#1041;&#1072;&#1074;&#1072;&#1088;&#1091;&#1096;&#1082;&#1072;/&#1060;&#1080;&#1083;&#1077;&#1081;&#1073;&#1091;&#1088;&#1075;&#1089;&#1082;&#1072;&#1103;/&#1057;&#1099;&#1088;&#1086;&#1082;&#1086;&#1087;&#1095;&#1077;&#1085;&#1099;&#1077;%20&#1082;&#1086;&#1083;&#1073;&#1072;&#1089;&#1099;/P003619/" TargetMode="External"/><Relationship Id="rId7" Type="http://schemas.openxmlformats.org/officeDocument/2006/relationships/hyperlink" Target="https://abi.ru/products/&#1054;&#1093;&#1083;&#1072;&#1078;&#1076;&#1077;&#1085;&#1085;&#1099;&#1077;/&#1057;&#1090;&#1072;&#1088;&#1086;&#1076;&#1074;&#1086;&#1088;&#1100;&#1077;/&#1057;&#1086;&#1095;&#1080;&#1085;&#1082;&#1072;/&#1050;&#1086;&#1087;&#1095;&#1077;&#1085;&#1099;&#1077;%20&#1082;&#1086;&#1083;&#1073;&#1072;&#1089;&#1099;/P003384/" TargetMode="External"/><Relationship Id="rId2" Type="http://schemas.openxmlformats.org/officeDocument/2006/relationships/hyperlink" Target="https://abi.ru/products/&#1054;&#1093;&#1083;&#1072;&#1078;&#1076;&#1077;&#1085;&#1085;&#1099;&#1077;/&#1041;&#1072;&#1074;&#1072;&#1088;&#1091;&#1096;&#1082;&#1072;/&#1060;&#1080;&#1083;&#1077;&#1081;&#1073;&#1091;&#1088;&#1075;&#1089;&#1082;&#1072;&#1103;/&#1057;&#1099;&#1088;&#1086;&#1082;&#1086;&#1087;&#1095;&#1077;&#1085;&#1099;&#1077;%20&#1082;&#1086;&#1083;&#1073;&#1072;&#1089;&#1099;/P003621/" TargetMode="External"/><Relationship Id="rId1" Type="http://schemas.openxmlformats.org/officeDocument/2006/relationships/hyperlink" Target="https://abi.ru/products/&#1054;&#1093;&#1083;&#1072;&#1078;&#1076;&#1077;&#1085;&#1085;&#1099;&#1077;/&#1041;&#1072;&#1074;&#1072;&#1088;&#1091;&#1096;&#1082;&#1072;/&#1060;&#1080;&#1083;&#1077;&#1081;&#1073;&#1091;&#1088;&#1075;&#1089;&#1082;&#1072;&#1103;/&#1057;&#1099;&#1088;&#1086;&#1082;&#1086;&#1087;&#1095;&#1077;&#1085;&#1099;&#1077;%20&#1082;&#1086;&#1083;&#1073;&#1072;&#1089;&#1099;/P003620/" TargetMode="External"/><Relationship Id="rId6" Type="http://schemas.openxmlformats.org/officeDocument/2006/relationships/hyperlink" Target="https://abi.ru/products/&#1054;&#1093;&#1083;&#1072;&#1078;&#1076;&#1077;&#1085;&#1085;&#1099;&#1077;/&#1057;&#1090;&#1072;&#1088;&#1086;&#1076;&#1074;&#1086;&#1088;&#1100;&#1077;/&#1057;&#1086;&#1095;&#1080;&#1085;&#1082;&#1072;/&#1050;&#1086;&#1087;&#1095;&#1077;&#1085;&#1099;&#1077;%20&#1082;&#1086;&#1083;&#1073;&#1072;&#1089;&#1099;/P003383/" TargetMode="External"/><Relationship Id="rId5" Type="http://schemas.openxmlformats.org/officeDocument/2006/relationships/hyperlink" Target="https://abi.ru/products/&#1054;&#1093;&#1083;&#1072;&#1078;&#1076;&#1077;&#1085;&#1085;&#1099;&#1077;/&#1057;&#1090;&#1072;&#1088;&#1086;&#1076;&#1074;&#1086;&#1088;&#1100;&#1077;/&#1057;&#1086;&#1095;&#1080;&#1085;&#1082;&#1072;/&#1050;&#1086;&#1087;&#1095;&#1077;&#1085;&#1099;&#1077;%20&#1082;&#1086;&#1083;&#1073;&#1072;&#1089;&#1099;/P003401/" TargetMode="External"/><Relationship Id="rId4" Type="http://schemas.openxmlformats.org/officeDocument/2006/relationships/hyperlink" Target="https://abi.ru/products/&#1054;&#1093;&#1083;&#1072;&#1078;&#1076;&#1077;&#1085;&#1085;&#1099;&#1077;/&#1041;&#1072;&#1074;&#1072;&#1088;&#1091;&#1096;&#1082;&#1072;/&#1041;&#1072;&#1083;&#1099;&#1082;&#1073;&#1091;&#1088;&#1075;&#1089;&#1082;&#1072;&#1103;/&#1057;&#1099;&#1088;&#1086;&#1082;&#1086;&#1087;&#1095;&#1077;&#1085;&#1099;&#1077;%20&#1082;&#1086;&#1083;&#1073;&#1072;&#1089;&#1099;/P003623/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X153"/>
  <sheetViews>
    <sheetView tabSelected="1" workbookViewId="0">
      <pane ySplit="5" topLeftCell="A6" activePane="bottomLeft" state="frozen"/>
      <selection pane="bottomLeft" activeCell="AA19" sqref="AA19"/>
    </sheetView>
  </sheetViews>
  <sheetFormatPr defaultColWidth="10.5" defaultRowHeight="11.45" customHeight="1" outlineLevelRow="1" x14ac:dyDescent="0.2"/>
  <cols>
    <col min="1" max="1" width="79.83203125" style="1" customWidth="1"/>
    <col min="2" max="2" width="4.5" style="1" customWidth="1"/>
    <col min="3" max="5" width="6" style="1" customWidth="1"/>
    <col min="6" max="6" width="19" style="1" customWidth="1"/>
    <col min="7" max="7" width="4.83203125" style="17" customWidth="1"/>
    <col min="8" max="9" width="1" style="2" customWidth="1"/>
    <col min="10" max="10" width="9" style="2" customWidth="1"/>
    <col min="11" max="11" width="1" style="2" customWidth="1"/>
    <col min="12" max="12" width="9.1640625" style="2" customWidth="1"/>
    <col min="13" max="15" width="10.5" style="2"/>
    <col min="16" max="16" width="23.1640625" style="2" customWidth="1"/>
    <col min="17" max="18" width="6.83203125" style="2" customWidth="1"/>
    <col min="19" max="21" width="8" style="2" customWidth="1"/>
    <col min="22" max="23" width="10.5" style="2"/>
    <col min="24" max="24" width="1.6640625" style="2" customWidth="1"/>
    <col min="25" max="16384" width="10.5" style="2"/>
  </cols>
  <sheetData>
    <row r="1" spans="1:24" ht="12.95" customHeight="1" outlineLevel="1" x14ac:dyDescent="0.2">
      <c r="A1" s="3" t="s">
        <v>0</v>
      </c>
      <c r="B1" s="3"/>
      <c r="C1" s="3"/>
    </row>
    <row r="2" spans="1:24" ht="12.95" customHeight="1" outlineLevel="1" x14ac:dyDescent="0.2">
      <c r="B2" s="3"/>
      <c r="C2" s="3"/>
    </row>
    <row r="3" spans="1:24" ht="12.95" customHeight="1" x14ac:dyDescent="0.2">
      <c r="A3" s="4" t="s">
        <v>1</v>
      </c>
      <c r="B3" s="4"/>
      <c r="C3" s="4" t="s">
        <v>2</v>
      </c>
      <c r="D3" s="4"/>
      <c r="E3" s="4"/>
      <c r="F3" s="4"/>
      <c r="G3" s="11" t="s">
        <v>144</v>
      </c>
      <c r="H3" s="12" t="s">
        <v>145</v>
      </c>
      <c r="I3" s="12" t="s">
        <v>146</v>
      </c>
      <c r="J3" s="12" t="s">
        <v>147</v>
      </c>
      <c r="K3" s="12" t="s">
        <v>147</v>
      </c>
      <c r="L3" s="12" t="s">
        <v>148</v>
      </c>
      <c r="M3" s="12" t="s">
        <v>147</v>
      </c>
      <c r="N3" s="12"/>
      <c r="O3" s="13" t="s">
        <v>149</v>
      </c>
      <c r="P3" s="14"/>
      <c r="Q3" s="12" t="s">
        <v>150</v>
      </c>
      <c r="R3" s="12" t="s">
        <v>151</v>
      </c>
      <c r="S3" s="26" t="s">
        <v>159</v>
      </c>
      <c r="T3" s="26" t="s">
        <v>158</v>
      </c>
      <c r="U3" s="26" t="s">
        <v>157</v>
      </c>
      <c r="V3" s="12" t="s">
        <v>152</v>
      </c>
      <c r="W3" s="12" t="s">
        <v>153</v>
      </c>
      <c r="X3" s="12" t="s">
        <v>153</v>
      </c>
    </row>
    <row r="4" spans="1:24" ht="26.1" customHeight="1" x14ac:dyDescent="0.2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11"/>
      <c r="H4" s="12"/>
      <c r="I4" s="12"/>
      <c r="J4" s="26" t="s">
        <v>160</v>
      </c>
      <c r="K4" s="12"/>
      <c r="L4" s="12"/>
      <c r="M4" s="12"/>
      <c r="N4" s="12"/>
      <c r="O4" s="13" t="s">
        <v>154</v>
      </c>
      <c r="P4" s="14" t="s">
        <v>155</v>
      </c>
      <c r="Q4" s="12"/>
      <c r="R4" s="12"/>
      <c r="S4" s="12"/>
      <c r="T4" s="12"/>
      <c r="U4" s="12"/>
      <c r="V4" s="12"/>
      <c r="W4" s="12"/>
      <c r="X4" s="12"/>
    </row>
    <row r="5" spans="1:24" ht="11.1" customHeight="1" x14ac:dyDescent="0.2">
      <c r="A5" s="5"/>
      <c r="B5" s="5"/>
      <c r="C5" s="6"/>
      <c r="D5" s="7"/>
      <c r="E5" s="15">
        <f t="shared" ref="E5" si="0">SUM(E6:E300)</f>
        <v>5178.916000000002</v>
      </c>
      <c r="F5" s="15">
        <f>SUM(F6:F140)</f>
        <v>4669.2909999999993</v>
      </c>
      <c r="G5" s="11"/>
      <c r="H5" s="15">
        <f t="shared" ref="H5:I5" si="1">SUM(H6:H70)</f>
        <v>0</v>
      </c>
      <c r="I5" s="15">
        <f t="shared" si="1"/>
        <v>0</v>
      </c>
      <c r="J5" s="15">
        <f t="shared" ref="J5:N5" si="2">SUM(J6:J300)</f>
        <v>6831</v>
      </c>
      <c r="K5" s="15">
        <f t="shared" si="2"/>
        <v>0</v>
      </c>
      <c r="L5" s="15">
        <f t="shared" si="2"/>
        <v>1035.7832000000003</v>
      </c>
      <c r="M5" s="15">
        <f t="shared" si="2"/>
        <v>4759.0047999999997</v>
      </c>
      <c r="N5" s="15">
        <f t="shared" si="2"/>
        <v>7088</v>
      </c>
      <c r="O5" s="15">
        <f>SUM(O6:O140)</f>
        <v>14715</v>
      </c>
      <c r="P5" s="25"/>
      <c r="Q5" s="16"/>
      <c r="R5" s="12"/>
      <c r="S5" s="15">
        <f t="shared" ref="S5:T5" si="3">SUM(S6:S300)</f>
        <v>2195.7709999999993</v>
      </c>
      <c r="T5" s="15">
        <f t="shared" si="3"/>
        <v>731.22680000000037</v>
      </c>
      <c r="U5" s="15">
        <f>SUM(U6:U300)</f>
        <v>1179.4063999999998</v>
      </c>
      <c r="V5" s="12"/>
      <c r="W5" s="15">
        <f t="shared" ref="W5:X5" si="4">SUM(W6:W300)</f>
        <v>5894.2270000000008</v>
      </c>
      <c r="X5" s="15">
        <f t="shared" si="4"/>
        <v>0</v>
      </c>
    </row>
    <row r="6" spans="1:24" ht="11.1" customHeight="1" outlineLevel="1" x14ac:dyDescent="0.2">
      <c r="A6" s="8" t="s">
        <v>9</v>
      </c>
      <c r="B6" s="8" t="s">
        <v>10</v>
      </c>
      <c r="C6" s="9">
        <v>98.74</v>
      </c>
      <c r="D6" s="9"/>
      <c r="E6" s="9"/>
      <c r="F6" s="9">
        <v>3.5000000000000003E-2</v>
      </c>
      <c r="G6" s="17">
        <f>VLOOKUP(A6,[1]TDSheet!$A:$G,7,0)</f>
        <v>1</v>
      </c>
      <c r="L6" s="2">
        <f>E6/5</f>
        <v>0</v>
      </c>
      <c r="M6" s="24">
        <v>10</v>
      </c>
      <c r="N6" s="36">
        <v>30</v>
      </c>
      <c r="O6" s="30">
        <v>90</v>
      </c>
      <c r="P6" s="31" t="s">
        <v>169</v>
      </c>
      <c r="Q6" s="2" t="e">
        <f>(F6+J6+N6)/L6</f>
        <v>#DIV/0!</v>
      </c>
      <c r="R6" s="2" t="e">
        <f>(F6+J6)/L6</f>
        <v>#DIV/0!</v>
      </c>
      <c r="S6" s="2">
        <f>VLOOKUP(A6,[2]TDSheet!$A:$F,6,0)</f>
        <v>1.36</v>
      </c>
      <c r="T6" s="2">
        <f>VLOOKUP(A6,[3]TDSheet!$A:$F,6,0)/5</f>
        <v>1.0720000000000001</v>
      </c>
      <c r="U6" s="2">
        <f>VLOOKUP(A6,[4]TDSheet!$A:$F,6,0)/5</f>
        <v>2.2320000000000002</v>
      </c>
      <c r="W6" s="2">
        <f>N6*G6</f>
        <v>30</v>
      </c>
    </row>
    <row r="7" spans="1:24" ht="11.1" customHeight="1" outlineLevel="1" x14ac:dyDescent="0.2">
      <c r="A7" s="8" t="s">
        <v>11</v>
      </c>
      <c r="B7" s="8" t="s">
        <v>10</v>
      </c>
      <c r="C7" s="9">
        <v>85.138999999999996</v>
      </c>
      <c r="D7" s="9">
        <v>10.755000000000001</v>
      </c>
      <c r="E7" s="9">
        <v>36.454999999999998</v>
      </c>
      <c r="F7" s="9">
        <v>38.140999999999998</v>
      </c>
      <c r="G7" s="17">
        <f>VLOOKUP(A7,[1]TDSheet!$A:$G,7,0)</f>
        <v>1</v>
      </c>
      <c r="L7" s="2">
        <f t="shared" ref="L7:L70" si="5">E7/5</f>
        <v>7.2909999999999995</v>
      </c>
      <c r="M7" s="18">
        <f>12*L7-J7-F7</f>
        <v>49.350999999999992</v>
      </c>
      <c r="N7" s="36">
        <v>70</v>
      </c>
      <c r="O7" s="30">
        <v>110</v>
      </c>
      <c r="P7" s="31" t="s">
        <v>169</v>
      </c>
      <c r="Q7" s="2">
        <f t="shared" ref="Q7:Q70" si="6">(F7+J7+N7)/L7</f>
        <v>14.832121793992593</v>
      </c>
      <c r="R7" s="2">
        <f t="shared" ref="R7:R70" si="7">(F7+J7)/L7</f>
        <v>5.2312439994513786</v>
      </c>
      <c r="S7" s="2">
        <f>VLOOKUP(A7,[2]TDSheet!$A:$F,6,0)</f>
        <v>11.92</v>
      </c>
      <c r="T7" s="2">
        <f>VLOOKUP(A7,[3]TDSheet!$A:$F,6,0)/5</f>
        <v>3.3600000000000003</v>
      </c>
      <c r="U7" s="2">
        <f>VLOOKUP(A7,[4]TDSheet!$A:$F,6,0)/5</f>
        <v>3.4880000000000004</v>
      </c>
      <c r="W7" s="2">
        <f t="shared" ref="W7:W70" si="8">N7*G7</f>
        <v>70</v>
      </c>
    </row>
    <row r="8" spans="1:24" ht="11.1" customHeight="1" outlineLevel="1" x14ac:dyDescent="0.2">
      <c r="A8" s="8" t="s">
        <v>12</v>
      </c>
      <c r="B8" s="8" t="s">
        <v>10</v>
      </c>
      <c r="C8" s="10"/>
      <c r="D8" s="9">
        <v>34.264000000000003</v>
      </c>
      <c r="E8" s="9">
        <v>11.398</v>
      </c>
      <c r="F8" s="9">
        <v>20.010000000000002</v>
      </c>
      <c r="G8" s="17">
        <f>VLOOKUP(A8,[1]TDSheet!$A:$G,7,0)</f>
        <v>1</v>
      </c>
      <c r="L8" s="2">
        <f t="shared" si="5"/>
        <v>2.2795999999999998</v>
      </c>
      <c r="M8" s="18">
        <v>10</v>
      </c>
      <c r="N8" s="36">
        <f t="shared" ref="N8:N69" si="9">M8</f>
        <v>10</v>
      </c>
      <c r="O8" s="30">
        <v>5</v>
      </c>
      <c r="P8" s="31" t="s">
        <v>169</v>
      </c>
      <c r="Q8" s="2">
        <f t="shared" si="6"/>
        <v>13.164590278996316</v>
      </c>
      <c r="R8" s="2">
        <f t="shared" si="7"/>
        <v>8.7778557641691535</v>
      </c>
      <c r="S8" s="2">
        <f>VLOOKUP(A8,[2]TDSheet!$A:$F,6,0)</f>
        <v>0.71799999999999997</v>
      </c>
      <c r="T8" s="2">
        <v>0</v>
      </c>
      <c r="U8" s="2">
        <f>VLOOKUP(A8,[4]TDSheet!$A:$F,6,0)/5</f>
        <v>0.42779999999999996</v>
      </c>
      <c r="W8" s="2">
        <f t="shared" si="8"/>
        <v>10</v>
      </c>
    </row>
    <row r="9" spans="1:24" ht="11.1" customHeight="1" outlineLevel="1" x14ac:dyDescent="0.2">
      <c r="A9" s="8" t="s">
        <v>13</v>
      </c>
      <c r="B9" s="8" t="s">
        <v>10</v>
      </c>
      <c r="C9" s="9">
        <v>93.858000000000004</v>
      </c>
      <c r="D9" s="9">
        <v>17.321000000000002</v>
      </c>
      <c r="E9" s="9">
        <v>0.93799999999999994</v>
      </c>
      <c r="F9" s="9"/>
      <c r="G9" s="17">
        <f>VLOOKUP(A9,[1]TDSheet!$A:$G,7,0)</f>
        <v>1</v>
      </c>
      <c r="J9" s="2">
        <v>35</v>
      </c>
      <c r="L9" s="2">
        <f t="shared" si="5"/>
        <v>0.18759999999999999</v>
      </c>
      <c r="M9" s="18"/>
      <c r="N9" s="36">
        <f t="shared" si="9"/>
        <v>0</v>
      </c>
      <c r="O9" s="30">
        <v>5</v>
      </c>
      <c r="P9" s="31" t="s">
        <v>169</v>
      </c>
      <c r="Q9" s="2">
        <f t="shared" si="6"/>
        <v>186.56716417910448</v>
      </c>
      <c r="R9" s="2">
        <f t="shared" si="7"/>
        <v>186.56716417910448</v>
      </c>
      <c r="S9" s="2">
        <f>VLOOKUP(A9,[2]TDSheet!$A:$F,6,0)</f>
        <v>7.907</v>
      </c>
      <c r="T9" s="2">
        <f>VLOOKUP(A9,[3]TDSheet!$A:$F,6,0)/5</f>
        <v>0.34799999999999998</v>
      </c>
      <c r="U9" s="2">
        <f>VLOOKUP(A9,[4]TDSheet!$A:$F,6,0)/5</f>
        <v>2.6079999999999997</v>
      </c>
      <c r="W9" s="2">
        <f t="shared" si="8"/>
        <v>0</v>
      </c>
    </row>
    <row r="10" spans="1:24" ht="11.1" customHeight="1" outlineLevel="1" x14ac:dyDescent="0.2">
      <c r="A10" s="8" t="s">
        <v>14</v>
      </c>
      <c r="B10" s="8" t="s">
        <v>10</v>
      </c>
      <c r="C10" s="9">
        <v>31.161999999999999</v>
      </c>
      <c r="D10" s="9">
        <v>1.0999999999999999E-2</v>
      </c>
      <c r="E10" s="9">
        <v>1.679</v>
      </c>
      <c r="F10" s="9"/>
      <c r="G10" s="17">
        <f>VLOOKUP(A10,[1]TDSheet!$A:$G,7,0)</f>
        <v>1</v>
      </c>
      <c r="L10" s="2">
        <f t="shared" si="5"/>
        <v>0.33579999999999999</v>
      </c>
      <c r="M10" s="24">
        <v>10</v>
      </c>
      <c r="N10" s="36">
        <f t="shared" si="9"/>
        <v>10</v>
      </c>
      <c r="O10" s="30">
        <v>10</v>
      </c>
      <c r="P10" s="31" t="s">
        <v>169</v>
      </c>
      <c r="Q10" s="2">
        <f t="shared" si="6"/>
        <v>29.779630732578916</v>
      </c>
      <c r="R10" s="2">
        <f t="shared" si="7"/>
        <v>0</v>
      </c>
      <c r="S10" s="2">
        <v>0</v>
      </c>
      <c r="T10" s="2">
        <v>0</v>
      </c>
      <c r="U10" s="2">
        <f>VLOOKUP(A10,[4]TDSheet!$A:$F,6,0)/5</f>
        <v>0.99760000000000004</v>
      </c>
      <c r="W10" s="2">
        <f t="shared" si="8"/>
        <v>10</v>
      </c>
    </row>
    <row r="11" spans="1:24" ht="11.1" customHeight="1" outlineLevel="1" x14ac:dyDescent="0.2">
      <c r="A11" s="8" t="s">
        <v>15</v>
      </c>
      <c r="B11" s="8" t="s">
        <v>10</v>
      </c>
      <c r="C11" s="10"/>
      <c r="D11" s="9">
        <v>40.304000000000002</v>
      </c>
      <c r="E11" s="9">
        <v>16.245999999999999</v>
      </c>
      <c r="F11" s="9">
        <v>-2.6779999999999999</v>
      </c>
      <c r="G11" s="17">
        <f>VLOOKUP(A11,[1]TDSheet!$A:$G,7,0)</f>
        <v>1</v>
      </c>
      <c r="J11" s="2">
        <v>66</v>
      </c>
      <c r="L11" s="2">
        <f t="shared" si="5"/>
        <v>3.2491999999999996</v>
      </c>
      <c r="M11" s="18"/>
      <c r="N11" s="36">
        <f t="shared" si="9"/>
        <v>0</v>
      </c>
      <c r="O11" s="30">
        <v>125</v>
      </c>
      <c r="P11" s="31" t="s">
        <v>169</v>
      </c>
      <c r="Q11" s="2">
        <f t="shared" si="6"/>
        <v>19.488489474332145</v>
      </c>
      <c r="R11" s="2">
        <f t="shared" si="7"/>
        <v>19.488489474332145</v>
      </c>
      <c r="S11" s="2">
        <f>VLOOKUP(A11,[2]TDSheet!$A:$F,6,0)</f>
        <v>3.0409999999999999</v>
      </c>
      <c r="T11" s="2">
        <f>VLOOKUP(A11,[3]TDSheet!$A:$F,6,0)/5</f>
        <v>3.56</v>
      </c>
      <c r="U11" s="2">
        <f>VLOOKUP(A11,[4]TDSheet!$A:$F,6,0)/5</f>
        <v>-0.27160000000000001</v>
      </c>
      <c r="W11" s="2">
        <f t="shared" si="8"/>
        <v>0</v>
      </c>
    </row>
    <row r="12" spans="1:24" ht="11.1" customHeight="1" outlineLevel="1" x14ac:dyDescent="0.2">
      <c r="A12" s="8" t="s">
        <v>16</v>
      </c>
      <c r="B12" s="8" t="s">
        <v>10</v>
      </c>
      <c r="C12" s="9">
        <v>92.65</v>
      </c>
      <c r="D12" s="9"/>
      <c r="E12" s="9">
        <v>13.595000000000001</v>
      </c>
      <c r="F12" s="9">
        <v>77.686999999999998</v>
      </c>
      <c r="G12" s="17">
        <f>VLOOKUP(A12,[1]TDSheet!$A:$G,7,0)</f>
        <v>1</v>
      </c>
      <c r="L12" s="2">
        <f t="shared" si="5"/>
        <v>2.7190000000000003</v>
      </c>
      <c r="M12" s="18"/>
      <c r="N12" s="36">
        <f t="shared" si="9"/>
        <v>0</v>
      </c>
      <c r="O12" s="30">
        <v>85</v>
      </c>
      <c r="P12" s="31" t="s">
        <v>169</v>
      </c>
      <c r="Q12" s="2">
        <f t="shared" si="6"/>
        <v>28.57190143435086</v>
      </c>
      <c r="R12" s="2">
        <f t="shared" si="7"/>
        <v>28.57190143435086</v>
      </c>
      <c r="S12" s="2">
        <f>VLOOKUP(A12,[2]TDSheet!$A:$F,6,0)</f>
        <v>5.4619999999999997</v>
      </c>
      <c r="T12" s="2">
        <f>VLOOKUP(A12,[3]TDSheet!$A:$F,6,0)/5</f>
        <v>1.9106000000000001</v>
      </c>
      <c r="U12" s="2">
        <f>VLOOKUP(A12,[4]TDSheet!$A:$F,6,0)/5</f>
        <v>2.4561999999999999</v>
      </c>
      <c r="W12" s="2">
        <f t="shared" si="8"/>
        <v>0</v>
      </c>
    </row>
    <row r="13" spans="1:24" ht="11.1" customHeight="1" outlineLevel="1" x14ac:dyDescent="0.2">
      <c r="A13" s="8" t="s">
        <v>17</v>
      </c>
      <c r="B13" s="8" t="s">
        <v>10</v>
      </c>
      <c r="C13" s="9">
        <v>73.352999999999994</v>
      </c>
      <c r="D13" s="9"/>
      <c r="E13" s="9">
        <v>-0.6</v>
      </c>
      <c r="F13" s="9"/>
      <c r="G13" s="17">
        <f>VLOOKUP(A13,[1]TDSheet!$A:$G,7,0)</f>
        <v>1</v>
      </c>
      <c r="J13" s="2">
        <v>58</v>
      </c>
      <c r="L13" s="2">
        <f t="shared" si="5"/>
        <v>-0.12</v>
      </c>
      <c r="M13" s="24">
        <v>10</v>
      </c>
      <c r="N13" s="36">
        <v>20</v>
      </c>
      <c r="O13" s="30">
        <v>50</v>
      </c>
      <c r="P13" s="31" t="s">
        <v>169</v>
      </c>
      <c r="Q13" s="2">
        <f t="shared" si="6"/>
        <v>-650</v>
      </c>
      <c r="R13" s="2">
        <f t="shared" si="7"/>
        <v>-483.33333333333337</v>
      </c>
      <c r="S13" s="2">
        <f>VLOOKUP(A13,[2]TDSheet!$A:$F,6,0)</f>
        <v>2.2010000000000001</v>
      </c>
      <c r="T13" s="2">
        <f>VLOOKUP(A13,[3]TDSheet!$A:$F,6,0)/5</f>
        <v>1.413</v>
      </c>
      <c r="U13" s="2">
        <f>VLOOKUP(A13,[4]TDSheet!$A:$F,6,0)/5</f>
        <v>1.9832000000000001</v>
      </c>
      <c r="W13" s="2">
        <f t="shared" si="8"/>
        <v>20</v>
      </c>
    </row>
    <row r="14" spans="1:24" ht="11.1" customHeight="1" outlineLevel="1" x14ac:dyDescent="0.2">
      <c r="A14" s="8" t="s">
        <v>18</v>
      </c>
      <c r="B14" s="8" t="s">
        <v>19</v>
      </c>
      <c r="C14" s="9">
        <v>21</v>
      </c>
      <c r="D14" s="9"/>
      <c r="E14" s="9">
        <v>5</v>
      </c>
      <c r="F14" s="9">
        <v>-5</v>
      </c>
      <c r="G14" s="17">
        <f>VLOOKUP(A14,[1]TDSheet!$A:$G,7,0)</f>
        <v>0.5</v>
      </c>
      <c r="J14" s="2">
        <v>36</v>
      </c>
      <c r="L14" s="2">
        <f t="shared" si="5"/>
        <v>1</v>
      </c>
      <c r="M14" s="18"/>
      <c r="N14" s="36">
        <f t="shared" si="9"/>
        <v>0</v>
      </c>
      <c r="O14" s="30">
        <v>100</v>
      </c>
      <c r="P14" s="31" t="s">
        <v>169</v>
      </c>
      <c r="Q14" s="2">
        <f t="shared" si="6"/>
        <v>31</v>
      </c>
      <c r="R14" s="2">
        <f t="shared" si="7"/>
        <v>31</v>
      </c>
      <c r="S14" s="2">
        <f>VLOOKUP(A14,[2]TDSheet!$A:$F,6,0)</f>
        <v>3</v>
      </c>
      <c r="T14" s="2">
        <f>VLOOKUP(A14,[3]TDSheet!$A:$F,6,0)/5</f>
        <v>1</v>
      </c>
      <c r="U14" s="2">
        <f>VLOOKUP(A14,[4]TDSheet!$A:$F,6,0)/5</f>
        <v>0.4</v>
      </c>
      <c r="W14" s="2">
        <f t="shared" si="8"/>
        <v>0</v>
      </c>
    </row>
    <row r="15" spans="1:24" ht="11.1" customHeight="1" outlineLevel="1" x14ac:dyDescent="0.2">
      <c r="A15" s="8" t="s">
        <v>20</v>
      </c>
      <c r="B15" s="8" t="s">
        <v>19</v>
      </c>
      <c r="C15" s="9">
        <v>1</v>
      </c>
      <c r="D15" s="9">
        <v>24</v>
      </c>
      <c r="E15" s="9">
        <v>20</v>
      </c>
      <c r="F15" s="9">
        <v>2</v>
      </c>
      <c r="G15" s="17">
        <f>VLOOKUP(A15,[1]TDSheet!$A:$G,7,0)</f>
        <v>0.5</v>
      </c>
      <c r="J15" s="2">
        <v>30</v>
      </c>
      <c r="L15" s="2">
        <f t="shared" si="5"/>
        <v>4</v>
      </c>
      <c r="M15" s="18">
        <f t="shared" ref="M15:M70" si="10">12*L15-J15-F15</f>
        <v>16</v>
      </c>
      <c r="N15" s="36">
        <v>20</v>
      </c>
      <c r="O15" s="30">
        <v>80</v>
      </c>
      <c r="P15" s="31" t="s">
        <v>169</v>
      </c>
      <c r="Q15" s="2">
        <f t="shared" si="6"/>
        <v>13</v>
      </c>
      <c r="R15" s="2">
        <f t="shared" si="7"/>
        <v>8</v>
      </c>
      <c r="S15" s="2">
        <v>0</v>
      </c>
      <c r="T15" s="2">
        <f>VLOOKUP(A15,[3]TDSheet!$A:$F,6,0)/5</f>
        <v>1.6</v>
      </c>
      <c r="U15" s="2">
        <f>VLOOKUP(A15,[4]TDSheet!$A:$F,6,0)/5</f>
        <v>3.4</v>
      </c>
      <c r="W15" s="2">
        <f t="shared" si="8"/>
        <v>10</v>
      </c>
    </row>
    <row r="16" spans="1:24" ht="11.1" customHeight="1" outlineLevel="1" x14ac:dyDescent="0.2">
      <c r="A16" s="8" t="s">
        <v>21</v>
      </c>
      <c r="B16" s="8" t="s">
        <v>19</v>
      </c>
      <c r="C16" s="9">
        <v>73</v>
      </c>
      <c r="D16" s="9"/>
      <c r="E16" s="9">
        <v>63</v>
      </c>
      <c r="F16" s="9">
        <v>-12</v>
      </c>
      <c r="G16" s="17">
        <f>VLOOKUP(A16,[1]TDSheet!$A:$G,7,0)</f>
        <v>0.4</v>
      </c>
      <c r="J16" s="2">
        <v>110</v>
      </c>
      <c r="L16" s="2">
        <f t="shared" si="5"/>
        <v>12.6</v>
      </c>
      <c r="M16" s="18">
        <f t="shared" si="10"/>
        <v>53.199999999999989</v>
      </c>
      <c r="N16" s="36">
        <v>60</v>
      </c>
      <c r="O16" s="30">
        <v>80</v>
      </c>
      <c r="P16" s="31" t="s">
        <v>169</v>
      </c>
      <c r="Q16" s="2">
        <f t="shared" si="6"/>
        <v>12.53968253968254</v>
      </c>
      <c r="R16" s="2">
        <f t="shared" si="7"/>
        <v>7.7777777777777777</v>
      </c>
      <c r="S16" s="2">
        <f>VLOOKUP(A16,[2]TDSheet!$A:$F,6,0)</f>
        <v>42</v>
      </c>
      <c r="T16" s="2">
        <f>VLOOKUP(A16,[3]TDSheet!$A:$F,6,0)/5</f>
        <v>12</v>
      </c>
      <c r="U16" s="2">
        <f>VLOOKUP(A16,[4]TDSheet!$A:$F,6,0)/5</f>
        <v>14.6</v>
      </c>
      <c r="W16" s="2">
        <f t="shared" si="8"/>
        <v>24</v>
      </c>
    </row>
    <row r="17" spans="1:23" ht="11.1" customHeight="1" outlineLevel="1" x14ac:dyDescent="0.2">
      <c r="A17" s="40" t="s">
        <v>22</v>
      </c>
      <c r="B17" s="8" t="s">
        <v>19</v>
      </c>
      <c r="C17" s="9">
        <v>35.189</v>
      </c>
      <c r="D17" s="9"/>
      <c r="E17" s="9">
        <v>20.189</v>
      </c>
      <c r="F17" s="9">
        <v>10.189</v>
      </c>
      <c r="G17" s="17">
        <f>VLOOKUP(A17,[1]TDSheet!$A:$G,7,0)</f>
        <v>0.5</v>
      </c>
      <c r="J17" s="2">
        <v>10</v>
      </c>
      <c r="L17" s="2">
        <f t="shared" si="5"/>
        <v>4.0377999999999998</v>
      </c>
      <c r="M17" s="18">
        <f t="shared" si="10"/>
        <v>28.264599999999994</v>
      </c>
      <c r="N17" s="36">
        <v>30</v>
      </c>
      <c r="O17" s="30">
        <v>60</v>
      </c>
      <c r="P17" s="31" t="s">
        <v>169</v>
      </c>
      <c r="Q17" s="2">
        <f t="shared" si="6"/>
        <v>12.429788498687405</v>
      </c>
      <c r="R17" s="2">
        <f t="shared" si="7"/>
        <v>5</v>
      </c>
      <c r="S17" s="2">
        <f>VLOOKUP(A17,[2]TDSheet!$A:$F,6,0)</f>
        <v>0</v>
      </c>
      <c r="T17" s="2">
        <v>0</v>
      </c>
      <c r="U17" s="2">
        <f>VLOOKUP(A17,[4]TDSheet!$A:$F,6,0)/5</f>
        <v>5.5621999999999998</v>
      </c>
      <c r="W17" s="2">
        <f t="shared" si="8"/>
        <v>15</v>
      </c>
    </row>
    <row r="18" spans="1:23" ht="11.1" customHeight="1" outlineLevel="1" x14ac:dyDescent="0.2">
      <c r="A18" s="8" t="s">
        <v>23</v>
      </c>
      <c r="B18" s="8" t="s">
        <v>19</v>
      </c>
      <c r="C18" s="9">
        <v>32</v>
      </c>
      <c r="D18" s="9">
        <v>8</v>
      </c>
      <c r="E18" s="9">
        <v>3</v>
      </c>
      <c r="F18" s="9"/>
      <c r="G18" s="17">
        <f>VLOOKUP(A18,[1]TDSheet!$A:$G,7,0)</f>
        <v>0.5</v>
      </c>
      <c r="L18" s="2">
        <f t="shared" si="5"/>
        <v>0.6</v>
      </c>
      <c r="M18" s="24">
        <v>10</v>
      </c>
      <c r="N18" s="36">
        <v>15</v>
      </c>
      <c r="O18" s="30">
        <v>20</v>
      </c>
      <c r="P18" s="31" t="s">
        <v>169</v>
      </c>
      <c r="Q18" s="2">
        <f t="shared" si="6"/>
        <v>25</v>
      </c>
      <c r="R18" s="2">
        <f t="shared" si="7"/>
        <v>0</v>
      </c>
      <c r="S18" s="2">
        <f>VLOOKUP(A18,[2]TDSheet!$A:$F,6,0)</f>
        <v>2</v>
      </c>
      <c r="T18" s="2">
        <f>VLOOKUP(A18,[3]TDSheet!$A:$F,6,0)/5</f>
        <v>0.4</v>
      </c>
      <c r="U18" s="2">
        <f>VLOOKUP(A18,[4]TDSheet!$A:$F,6,0)/5</f>
        <v>1.6</v>
      </c>
      <c r="W18" s="2">
        <f t="shared" si="8"/>
        <v>7.5</v>
      </c>
    </row>
    <row r="19" spans="1:23" ht="11.1" customHeight="1" outlineLevel="1" x14ac:dyDescent="0.2">
      <c r="A19" s="8" t="s">
        <v>24</v>
      </c>
      <c r="B19" s="8" t="s">
        <v>19</v>
      </c>
      <c r="C19" s="9">
        <v>6</v>
      </c>
      <c r="D19" s="9"/>
      <c r="E19" s="9">
        <v>7</v>
      </c>
      <c r="F19" s="9">
        <v>-1</v>
      </c>
      <c r="G19" s="17">
        <f>VLOOKUP(A19,[1]TDSheet!$A:$G,7,0)</f>
        <v>0.45</v>
      </c>
      <c r="J19" s="2">
        <v>96</v>
      </c>
      <c r="L19" s="2">
        <f t="shared" si="5"/>
        <v>1.4</v>
      </c>
      <c r="M19" s="18"/>
      <c r="N19" s="36">
        <v>40</v>
      </c>
      <c r="O19" s="30">
        <v>100</v>
      </c>
      <c r="P19" s="31" t="s">
        <v>169</v>
      </c>
      <c r="Q19" s="2">
        <f t="shared" si="6"/>
        <v>96.428571428571431</v>
      </c>
      <c r="R19" s="2">
        <f t="shared" si="7"/>
        <v>67.857142857142861</v>
      </c>
      <c r="S19" s="2">
        <f>VLOOKUP(A19,[2]TDSheet!$A:$F,6,0)</f>
        <v>19</v>
      </c>
      <c r="T19" s="2">
        <f>VLOOKUP(A19,[3]TDSheet!$A:$F,6,0)/5</f>
        <v>2</v>
      </c>
      <c r="U19" s="2">
        <f>VLOOKUP(A19,[4]TDSheet!$A:$F,6,0)/5</f>
        <v>8</v>
      </c>
      <c r="W19" s="2">
        <f t="shared" si="8"/>
        <v>18</v>
      </c>
    </row>
    <row r="20" spans="1:23" ht="21.95" customHeight="1" outlineLevel="1" x14ac:dyDescent="0.2">
      <c r="A20" s="8" t="s">
        <v>25</v>
      </c>
      <c r="B20" s="8" t="s">
        <v>19</v>
      </c>
      <c r="C20" s="9">
        <v>5</v>
      </c>
      <c r="D20" s="9"/>
      <c r="E20" s="9">
        <v>3</v>
      </c>
      <c r="F20" s="9">
        <v>2</v>
      </c>
      <c r="G20" s="17">
        <f>VLOOKUP(A20,[1]TDSheet!$A:$G,7,0)</f>
        <v>0.33</v>
      </c>
      <c r="J20" s="2">
        <v>60</v>
      </c>
      <c r="L20" s="2">
        <f t="shared" si="5"/>
        <v>0.6</v>
      </c>
      <c r="M20" s="18"/>
      <c r="N20" s="36">
        <f t="shared" si="9"/>
        <v>0</v>
      </c>
      <c r="O20" s="30">
        <v>80</v>
      </c>
      <c r="P20" s="31" t="s">
        <v>169</v>
      </c>
      <c r="Q20" s="2">
        <f t="shared" si="6"/>
        <v>103.33333333333334</v>
      </c>
      <c r="R20" s="2">
        <f t="shared" si="7"/>
        <v>103.33333333333334</v>
      </c>
      <c r="S20" s="2">
        <v>0</v>
      </c>
      <c r="T20" s="2">
        <f>VLOOKUP(A20,[3]TDSheet!$A:$F,6,0)/5</f>
        <v>0.4</v>
      </c>
      <c r="U20" s="2">
        <f>VLOOKUP(A20,[4]TDSheet!$A:$F,6,0)/5</f>
        <v>7</v>
      </c>
      <c r="W20" s="2">
        <f t="shared" si="8"/>
        <v>0</v>
      </c>
    </row>
    <row r="21" spans="1:23" ht="11.1" customHeight="1" outlineLevel="1" x14ac:dyDescent="0.2">
      <c r="A21" s="8" t="s">
        <v>26</v>
      </c>
      <c r="B21" s="8" t="s">
        <v>19</v>
      </c>
      <c r="C21" s="9">
        <v>13</v>
      </c>
      <c r="D21" s="9">
        <v>12</v>
      </c>
      <c r="E21" s="9">
        <v>21</v>
      </c>
      <c r="F21" s="9">
        <v>4</v>
      </c>
      <c r="G21" s="17">
        <f>VLOOKUP(A21,[1]TDSheet!$A:$G,7,0)</f>
        <v>0.45</v>
      </c>
      <c r="J21" s="2">
        <v>30</v>
      </c>
      <c r="L21" s="2">
        <f t="shared" si="5"/>
        <v>4.2</v>
      </c>
      <c r="M21" s="18">
        <f t="shared" si="10"/>
        <v>16.400000000000006</v>
      </c>
      <c r="N21" s="36">
        <v>25</v>
      </c>
      <c r="O21" s="30">
        <v>70</v>
      </c>
      <c r="P21" s="31" t="s">
        <v>169</v>
      </c>
      <c r="Q21" s="2">
        <f t="shared" si="6"/>
        <v>14.047619047619047</v>
      </c>
      <c r="R21" s="2">
        <f t="shared" si="7"/>
        <v>8.0952380952380949</v>
      </c>
      <c r="S21" s="2">
        <f>VLOOKUP(A21,[2]TDSheet!$A:$F,6,0)</f>
        <v>6</v>
      </c>
      <c r="T21" s="2">
        <v>0</v>
      </c>
      <c r="U21" s="2">
        <f>VLOOKUP(A21,[4]TDSheet!$A:$F,6,0)/5</f>
        <v>2.2000000000000002</v>
      </c>
      <c r="W21" s="2">
        <f t="shared" si="8"/>
        <v>11.25</v>
      </c>
    </row>
    <row r="22" spans="1:23" ht="11.1" customHeight="1" outlineLevel="1" x14ac:dyDescent="0.2">
      <c r="A22" s="8" t="s">
        <v>27</v>
      </c>
      <c r="B22" s="8" t="s">
        <v>19</v>
      </c>
      <c r="C22" s="10"/>
      <c r="D22" s="9">
        <v>60</v>
      </c>
      <c r="E22" s="9">
        <v>0</v>
      </c>
      <c r="F22" s="9">
        <v>55</v>
      </c>
      <c r="G22" s="17">
        <f>VLOOKUP(A22,[1]TDSheet!$A:$G,7,0)</f>
        <v>0.5</v>
      </c>
      <c r="J22" s="2">
        <v>12</v>
      </c>
      <c r="L22" s="2">
        <f t="shared" si="5"/>
        <v>0</v>
      </c>
      <c r="M22" s="18"/>
      <c r="N22" s="36">
        <f t="shared" si="9"/>
        <v>0</v>
      </c>
      <c r="O22" s="30">
        <v>30</v>
      </c>
      <c r="P22" s="31" t="s">
        <v>169</v>
      </c>
      <c r="Q22" s="2" t="e">
        <f t="shared" si="6"/>
        <v>#DIV/0!</v>
      </c>
      <c r="R22" s="2" t="e">
        <f t="shared" si="7"/>
        <v>#DIV/0!</v>
      </c>
      <c r="S22" s="2">
        <f>VLOOKUP(A22,[2]TDSheet!$A:$F,6,0)</f>
        <v>3</v>
      </c>
      <c r="T22" s="2">
        <v>0</v>
      </c>
      <c r="U22" s="2">
        <v>0</v>
      </c>
      <c r="W22" s="2">
        <f t="shared" si="8"/>
        <v>0</v>
      </c>
    </row>
    <row r="23" spans="1:23" ht="11.1" customHeight="1" outlineLevel="1" x14ac:dyDescent="0.2">
      <c r="A23" s="8" t="s">
        <v>28</v>
      </c>
      <c r="B23" s="8" t="s">
        <v>19</v>
      </c>
      <c r="C23" s="9">
        <v>22</v>
      </c>
      <c r="D23" s="9">
        <v>46</v>
      </c>
      <c r="E23" s="9">
        <v>13</v>
      </c>
      <c r="F23" s="9">
        <v>46</v>
      </c>
      <c r="G23" s="17">
        <f>VLOOKUP(A23,[1]TDSheet!$A:$G,7,0)</f>
        <v>0.4</v>
      </c>
      <c r="J23" s="2">
        <v>20</v>
      </c>
      <c r="L23" s="2">
        <f t="shared" si="5"/>
        <v>2.6</v>
      </c>
      <c r="M23" s="18"/>
      <c r="N23" s="36">
        <f t="shared" si="9"/>
        <v>0</v>
      </c>
      <c r="O23" s="30">
        <v>110</v>
      </c>
      <c r="P23" s="31" t="s">
        <v>169</v>
      </c>
      <c r="Q23" s="2">
        <f t="shared" si="6"/>
        <v>25.384615384615383</v>
      </c>
      <c r="R23" s="2">
        <f t="shared" si="7"/>
        <v>25.384615384615383</v>
      </c>
      <c r="S23" s="2">
        <f>VLOOKUP(A23,[2]TDSheet!$A:$F,6,0)</f>
        <v>11</v>
      </c>
      <c r="T23" s="2">
        <f>VLOOKUP(A23,[3]TDSheet!$A:$F,6,0)/5</f>
        <v>1</v>
      </c>
      <c r="U23" s="2">
        <f>VLOOKUP(A23,[4]TDSheet!$A:$F,6,0)/5</f>
        <v>2.2000000000000002</v>
      </c>
      <c r="W23" s="2">
        <f t="shared" si="8"/>
        <v>0</v>
      </c>
    </row>
    <row r="24" spans="1:23" ht="21.95" customHeight="1" outlineLevel="1" x14ac:dyDescent="0.2">
      <c r="A24" s="8" t="s">
        <v>29</v>
      </c>
      <c r="B24" s="8" t="s">
        <v>19</v>
      </c>
      <c r="C24" s="10"/>
      <c r="D24" s="9">
        <v>15</v>
      </c>
      <c r="E24" s="9">
        <v>15</v>
      </c>
      <c r="F24" s="9"/>
      <c r="G24" s="17">
        <f>VLOOKUP(A24,[1]TDSheet!$A:$G,7,0)</f>
        <v>0.17</v>
      </c>
      <c r="J24" s="2">
        <v>30</v>
      </c>
      <c r="L24" s="2">
        <f t="shared" si="5"/>
        <v>3</v>
      </c>
      <c r="M24" s="18">
        <v>10</v>
      </c>
      <c r="N24" s="36">
        <v>35</v>
      </c>
      <c r="O24" s="30">
        <v>85</v>
      </c>
      <c r="P24" s="31" t="s">
        <v>169</v>
      </c>
      <c r="Q24" s="2">
        <f t="shared" si="6"/>
        <v>21.666666666666668</v>
      </c>
      <c r="R24" s="2">
        <f t="shared" si="7"/>
        <v>10</v>
      </c>
      <c r="S24" s="2">
        <f>VLOOKUP(A24,[2]TDSheet!$A:$F,6,0)</f>
        <v>2</v>
      </c>
      <c r="T24" s="2">
        <f>VLOOKUP(A24,[3]TDSheet!$A:$F,6,0)/5</f>
        <v>1.2</v>
      </c>
      <c r="U24" s="2">
        <f>VLOOKUP(A24,[4]TDSheet!$A:$F,6,0)/5</f>
        <v>4.8</v>
      </c>
      <c r="W24" s="2">
        <f t="shared" si="8"/>
        <v>5.95</v>
      </c>
    </row>
    <row r="25" spans="1:23" ht="21.95" customHeight="1" outlineLevel="1" x14ac:dyDescent="0.2">
      <c r="A25" s="8" t="s">
        <v>30</v>
      </c>
      <c r="B25" s="8" t="s">
        <v>19</v>
      </c>
      <c r="C25" s="9">
        <v>3</v>
      </c>
      <c r="D25" s="9"/>
      <c r="E25" s="9"/>
      <c r="F25" s="9"/>
      <c r="G25" s="17">
        <v>0.45</v>
      </c>
      <c r="L25" s="2">
        <f t="shared" si="5"/>
        <v>0</v>
      </c>
      <c r="M25" s="24">
        <v>10</v>
      </c>
      <c r="N25" s="36">
        <v>20</v>
      </c>
      <c r="O25" s="30">
        <v>55</v>
      </c>
      <c r="P25" s="31" t="s">
        <v>169</v>
      </c>
      <c r="Q25" s="2" t="e">
        <f t="shared" si="6"/>
        <v>#DIV/0!</v>
      </c>
      <c r="R25" s="2" t="e">
        <f t="shared" si="7"/>
        <v>#DIV/0!</v>
      </c>
      <c r="S25" s="2">
        <v>0</v>
      </c>
      <c r="T25" s="2">
        <v>0</v>
      </c>
      <c r="U25" s="2">
        <f>VLOOKUP(A25,[4]TDSheet!$A:$F,6,0)/5</f>
        <v>1.2</v>
      </c>
      <c r="W25" s="2">
        <f t="shared" si="8"/>
        <v>9</v>
      </c>
    </row>
    <row r="26" spans="1:23" ht="11.1" customHeight="1" outlineLevel="1" x14ac:dyDescent="0.2">
      <c r="A26" s="8" t="s">
        <v>31</v>
      </c>
      <c r="B26" s="8" t="s">
        <v>19</v>
      </c>
      <c r="C26" s="9">
        <v>17</v>
      </c>
      <c r="D26" s="9"/>
      <c r="E26" s="9">
        <v>9</v>
      </c>
      <c r="F26" s="9">
        <v>5</v>
      </c>
      <c r="G26" s="17">
        <v>0.45</v>
      </c>
      <c r="L26" s="2">
        <f t="shared" si="5"/>
        <v>1.8</v>
      </c>
      <c r="M26" s="18">
        <f>10*L26-J26-F26</f>
        <v>13</v>
      </c>
      <c r="N26" s="36">
        <f t="shared" si="9"/>
        <v>13</v>
      </c>
      <c r="O26" s="30">
        <v>10</v>
      </c>
      <c r="P26" s="31" t="s">
        <v>169</v>
      </c>
      <c r="Q26" s="2">
        <f t="shared" si="6"/>
        <v>10</v>
      </c>
      <c r="R26" s="2">
        <f t="shared" si="7"/>
        <v>2.7777777777777777</v>
      </c>
      <c r="S26" s="2">
        <v>0</v>
      </c>
      <c r="T26" s="2">
        <f>VLOOKUP(A26,[3]TDSheet!$A:$F,6,0)/5</f>
        <v>0.2</v>
      </c>
      <c r="U26" s="2">
        <f>VLOOKUP(A26,[4]TDSheet!$A:$F,6,0)/5</f>
        <v>3</v>
      </c>
      <c r="W26" s="2">
        <f t="shared" si="8"/>
        <v>5.8500000000000005</v>
      </c>
    </row>
    <row r="27" spans="1:23" ht="11.1" customHeight="1" outlineLevel="1" x14ac:dyDescent="0.2">
      <c r="A27" s="8" t="s">
        <v>32</v>
      </c>
      <c r="B27" s="8" t="s">
        <v>19</v>
      </c>
      <c r="C27" s="9">
        <v>1</v>
      </c>
      <c r="D27" s="9">
        <v>80</v>
      </c>
      <c r="E27" s="9">
        <v>27</v>
      </c>
      <c r="F27" s="19">
        <f>51+F136</f>
        <v>34</v>
      </c>
      <c r="G27" s="17">
        <f>VLOOKUP(A27,[1]TDSheet!$A:$G,7,0)</f>
        <v>0.5</v>
      </c>
      <c r="J27" s="2">
        <v>70</v>
      </c>
      <c r="L27" s="2">
        <f t="shared" si="5"/>
        <v>5.4</v>
      </c>
      <c r="M27" s="18"/>
      <c r="N27" s="36">
        <v>30</v>
      </c>
      <c r="O27" s="30">
        <v>100</v>
      </c>
      <c r="P27" s="31" t="s">
        <v>169</v>
      </c>
      <c r="Q27" s="2">
        <f t="shared" si="6"/>
        <v>24.814814814814813</v>
      </c>
      <c r="R27" s="2">
        <f t="shared" si="7"/>
        <v>19.25925925925926</v>
      </c>
      <c r="S27" s="2">
        <v>0</v>
      </c>
      <c r="T27" s="2">
        <f>VLOOKUP(A27,[3]TDSheet!$A:$F,6,0)/5</f>
        <v>10.199999999999999</v>
      </c>
      <c r="U27" s="2">
        <f>VLOOKUP(A27,[4]TDSheet!$A:$F,6,0)/5</f>
        <v>4.2</v>
      </c>
      <c r="W27" s="2">
        <f t="shared" si="8"/>
        <v>15</v>
      </c>
    </row>
    <row r="28" spans="1:23" ht="11.1" customHeight="1" outlineLevel="1" x14ac:dyDescent="0.2">
      <c r="A28" s="8" t="s">
        <v>33</v>
      </c>
      <c r="B28" s="8" t="s">
        <v>19</v>
      </c>
      <c r="C28" s="9">
        <v>6</v>
      </c>
      <c r="D28" s="9"/>
      <c r="E28" s="9">
        <v>5</v>
      </c>
      <c r="F28" s="9"/>
      <c r="G28" s="17">
        <f>VLOOKUP(A28,[1]TDSheet!$A:$G,7,0)</f>
        <v>0.5</v>
      </c>
      <c r="J28" s="2">
        <v>40</v>
      </c>
      <c r="L28" s="2">
        <f t="shared" si="5"/>
        <v>1</v>
      </c>
      <c r="M28" s="18"/>
      <c r="N28" s="36">
        <v>20</v>
      </c>
      <c r="O28" s="30">
        <v>50</v>
      </c>
      <c r="P28" s="31" t="s">
        <v>169</v>
      </c>
      <c r="Q28" s="2">
        <f t="shared" si="6"/>
        <v>60</v>
      </c>
      <c r="R28" s="2">
        <f t="shared" si="7"/>
        <v>40</v>
      </c>
      <c r="S28" s="2">
        <v>0</v>
      </c>
      <c r="T28" s="2">
        <f>VLOOKUP(A28,[3]TDSheet!$A:$F,6,0)/5</f>
        <v>4.5999999999999996</v>
      </c>
      <c r="U28" s="2">
        <f>VLOOKUP(A28,[4]TDSheet!$A:$F,6,0)/5</f>
        <v>4.2</v>
      </c>
      <c r="W28" s="2">
        <f t="shared" si="8"/>
        <v>10</v>
      </c>
    </row>
    <row r="29" spans="1:23" ht="11.1" customHeight="1" outlineLevel="1" x14ac:dyDescent="0.2">
      <c r="A29" s="8" t="s">
        <v>34</v>
      </c>
      <c r="B29" s="8" t="s">
        <v>19</v>
      </c>
      <c r="C29" s="10"/>
      <c r="D29" s="9">
        <v>80</v>
      </c>
      <c r="E29" s="9">
        <v>65</v>
      </c>
      <c r="F29" s="9">
        <v>15</v>
      </c>
      <c r="G29" s="17">
        <f>VLOOKUP(A29,[1]TDSheet!$A:$G,7,0)</f>
        <v>0.5</v>
      </c>
      <c r="J29" s="2">
        <v>40</v>
      </c>
      <c r="L29" s="2">
        <f t="shared" si="5"/>
        <v>13</v>
      </c>
      <c r="M29" s="18">
        <f>11*L29-J29-F29</f>
        <v>88</v>
      </c>
      <c r="N29" s="36">
        <v>90</v>
      </c>
      <c r="O29" s="30">
        <v>90</v>
      </c>
      <c r="P29" s="31" t="s">
        <v>169</v>
      </c>
      <c r="Q29" s="2">
        <f t="shared" si="6"/>
        <v>11.153846153846153</v>
      </c>
      <c r="R29" s="2">
        <f t="shared" si="7"/>
        <v>4.2307692307692308</v>
      </c>
      <c r="S29" s="2">
        <v>0</v>
      </c>
      <c r="T29" s="2">
        <f>VLOOKUP(A29,[3]TDSheet!$A:$F,6,0)/5</f>
        <v>11.8</v>
      </c>
      <c r="U29" s="2">
        <v>0</v>
      </c>
      <c r="W29" s="2">
        <f t="shared" si="8"/>
        <v>45</v>
      </c>
    </row>
    <row r="30" spans="1:23" ht="11.1" customHeight="1" outlineLevel="1" x14ac:dyDescent="0.2">
      <c r="A30" s="8" t="s">
        <v>35</v>
      </c>
      <c r="B30" s="8" t="s">
        <v>19</v>
      </c>
      <c r="C30" s="9">
        <v>1</v>
      </c>
      <c r="D30" s="9">
        <v>42</v>
      </c>
      <c r="E30" s="9">
        <v>28</v>
      </c>
      <c r="F30" s="9">
        <v>14</v>
      </c>
      <c r="G30" s="17">
        <v>0.3</v>
      </c>
      <c r="J30" s="2">
        <v>30</v>
      </c>
      <c r="L30" s="2">
        <f t="shared" si="5"/>
        <v>5.6</v>
      </c>
      <c r="M30" s="18">
        <f t="shared" si="10"/>
        <v>23.199999999999989</v>
      </c>
      <c r="N30" s="36">
        <v>30</v>
      </c>
      <c r="O30" s="30">
        <v>70</v>
      </c>
      <c r="P30" s="31" t="s">
        <v>169</v>
      </c>
      <c r="Q30" s="2">
        <f t="shared" si="6"/>
        <v>13.214285714285715</v>
      </c>
      <c r="R30" s="2">
        <f t="shared" si="7"/>
        <v>7.8571428571428577</v>
      </c>
      <c r="S30" s="2">
        <v>0</v>
      </c>
      <c r="T30" s="2">
        <f>VLOOKUP(A30,[3]TDSheet!$A:$F,6,0)/5</f>
        <v>3.4</v>
      </c>
      <c r="U30" s="2">
        <f>VLOOKUP(A30,[4]TDSheet!$A:$F,6,0)/5</f>
        <v>4.8</v>
      </c>
      <c r="W30" s="2">
        <f t="shared" si="8"/>
        <v>9</v>
      </c>
    </row>
    <row r="31" spans="1:23" ht="11.1" customHeight="1" outlineLevel="1" x14ac:dyDescent="0.2">
      <c r="A31" s="8" t="s">
        <v>36</v>
      </c>
      <c r="B31" s="8" t="s">
        <v>19</v>
      </c>
      <c r="C31" s="9">
        <v>5</v>
      </c>
      <c r="D31" s="9"/>
      <c r="E31" s="9">
        <v>4</v>
      </c>
      <c r="F31" s="9">
        <v>-3</v>
      </c>
      <c r="G31" s="17">
        <v>0.5</v>
      </c>
      <c r="L31" s="2">
        <f t="shared" si="5"/>
        <v>0.8</v>
      </c>
      <c r="M31" s="18">
        <v>10</v>
      </c>
      <c r="N31" s="36">
        <f t="shared" si="9"/>
        <v>10</v>
      </c>
      <c r="O31" s="30">
        <v>60</v>
      </c>
      <c r="P31" s="31" t="s">
        <v>169</v>
      </c>
      <c r="Q31" s="2">
        <f t="shared" si="6"/>
        <v>8.75</v>
      </c>
      <c r="R31" s="2">
        <f t="shared" si="7"/>
        <v>-3.75</v>
      </c>
      <c r="S31" s="2">
        <v>0</v>
      </c>
      <c r="T31" s="2">
        <v>0</v>
      </c>
      <c r="U31" s="2">
        <f>VLOOKUP(A31,[4]TDSheet!$A:$F,6,0)/5</f>
        <v>1.6</v>
      </c>
      <c r="W31" s="2">
        <f t="shared" si="8"/>
        <v>5</v>
      </c>
    </row>
    <row r="32" spans="1:23" ht="11.1" customHeight="1" outlineLevel="1" x14ac:dyDescent="0.2">
      <c r="A32" s="8" t="s">
        <v>37</v>
      </c>
      <c r="B32" s="8" t="s">
        <v>19</v>
      </c>
      <c r="C32" s="9">
        <v>28</v>
      </c>
      <c r="D32" s="9">
        <v>10</v>
      </c>
      <c r="E32" s="9">
        <v>11</v>
      </c>
      <c r="F32" s="9">
        <v>-2</v>
      </c>
      <c r="G32" s="17">
        <f>VLOOKUP(A32,[1]TDSheet!$A:$G,7,0)</f>
        <v>0.5</v>
      </c>
      <c r="J32" s="2">
        <v>20</v>
      </c>
      <c r="L32" s="2">
        <f t="shared" si="5"/>
        <v>2.2000000000000002</v>
      </c>
      <c r="M32" s="18">
        <v>10</v>
      </c>
      <c r="N32" s="36">
        <f t="shared" si="9"/>
        <v>10</v>
      </c>
      <c r="O32" s="30">
        <v>100</v>
      </c>
      <c r="P32" s="31" t="s">
        <v>169</v>
      </c>
      <c r="Q32" s="2">
        <f t="shared" si="6"/>
        <v>12.727272727272727</v>
      </c>
      <c r="R32" s="2">
        <f t="shared" si="7"/>
        <v>8.1818181818181817</v>
      </c>
      <c r="S32" s="2">
        <f>VLOOKUP(A32,[2]TDSheet!$A:$F,6,0)</f>
        <v>4</v>
      </c>
      <c r="T32" s="2">
        <f>VLOOKUP(A32,[3]TDSheet!$A:$F,6,0)/5</f>
        <v>0.4</v>
      </c>
      <c r="U32" s="2">
        <f>VLOOKUP(A32,[4]TDSheet!$A:$F,6,0)/5</f>
        <v>3.2</v>
      </c>
      <c r="W32" s="2">
        <f t="shared" si="8"/>
        <v>5</v>
      </c>
    </row>
    <row r="33" spans="1:23" ht="11.1" customHeight="1" outlineLevel="1" x14ac:dyDescent="0.2">
      <c r="A33" s="8" t="s">
        <v>38</v>
      </c>
      <c r="B33" s="8" t="s">
        <v>19</v>
      </c>
      <c r="C33" s="9">
        <v>35</v>
      </c>
      <c r="D33" s="9"/>
      <c r="E33" s="9">
        <v>33</v>
      </c>
      <c r="F33" s="9"/>
      <c r="G33" s="17">
        <f>VLOOKUP(A33,[1]TDSheet!$A:$G,7,0)</f>
        <v>0.35</v>
      </c>
      <c r="J33" s="2">
        <v>72</v>
      </c>
      <c r="L33" s="2">
        <f t="shared" si="5"/>
        <v>6.6</v>
      </c>
      <c r="M33" s="18">
        <v>10</v>
      </c>
      <c r="N33" s="36">
        <f t="shared" si="9"/>
        <v>10</v>
      </c>
      <c r="O33" s="30">
        <v>150</v>
      </c>
      <c r="P33" s="31" t="s">
        <v>169</v>
      </c>
      <c r="Q33" s="2">
        <f t="shared" si="6"/>
        <v>12.424242424242426</v>
      </c>
      <c r="R33" s="2">
        <f t="shared" si="7"/>
        <v>10.90909090909091</v>
      </c>
      <c r="S33" s="2">
        <f>VLOOKUP(A33,[2]TDSheet!$A:$F,6,0)</f>
        <v>12</v>
      </c>
      <c r="T33" s="2">
        <f>VLOOKUP(A33,[3]TDSheet!$A:$F,6,0)/5</f>
        <v>10.6</v>
      </c>
      <c r="U33" s="2">
        <f>VLOOKUP(A33,[4]TDSheet!$A:$F,6,0)/5</f>
        <v>13.4</v>
      </c>
      <c r="W33" s="2">
        <f t="shared" si="8"/>
        <v>3.5</v>
      </c>
    </row>
    <row r="34" spans="1:23" ht="11.1" customHeight="1" outlineLevel="1" x14ac:dyDescent="0.2">
      <c r="A34" s="8" t="s">
        <v>39</v>
      </c>
      <c r="B34" s="8" t="s">
        <v>19</v>
      </c>
      <c r="C34" s="9">
        <v>149</v>
      </c>
      <c r="D34" s="9"/>
      <c r="E34" s="9">
        <v>55</v>
      </c>
      <c r="F34" s="9">
        <v>98</v>
      </c>
      <c r="G34" s="17">
        <f>VLOOKUP(A34,[1]TDSheet!$A:$G,7,0)</f>
        <v>0.17</v>
      </c>
      <c r="L34" s="2">
        <f t="shared" si="5"/>
        <v>11</v>
      </c>
      <c r="M34" s="18">
        <f t="shared" si="10"/>
        <v>34</v>
      </c>
      <c r="N34" s="36">
        <v>35</v>
      </c>
      <c r="O34" s="30">
        <v>50</v>
      </c>
      <c r="P34" s="31" t="s">
        <v>169</v>
      </c>
      <c r="Q34" s="2">
        <f t="shared" si="6"/>
        <v>12.090909090909092</v>
      </c>
      <c r="R34" s="2">
        <f t="shared" si="7"/>
        <v>8.9090909090909083</v>
      </c>
      <c r="S34" s="2">
        <f>VLOOKUP(A34,[2]TDSheet!$A:$F,6,0)</f>
        <v>26</v>
      </c>
      <c r="T34" s="2">
        <f>VLOOKUP(A34,[3]TDSheet!$A:$F,6,0)/5</f>
        <v>4.4000000000000004</v>
      </c>
      <c r="U34" s="2">
        <f>VLOOKUP(A34,[4]TDSheet!$A:$F,6,0)/5</f>
        <v>6.2</v>
      </c>
      <c r="W34" s="2">
        <f t="shared" si="8"/>
        <v>5.95</v>
      </c>
    </row>
    <row r="35" spans="1:23" ht="11.1" customHeight="1" outlineLevel="1" x14ac:dyDescent="0.2">
      <c r="A35" s="8" t="s">
        <v>40</v>
      </c>
      <c r="B35" s="8" t="s">
        <v>19</v>
      </c>
      <c r="C35" s="9">
        <v>12</v>
      </c>
      <c r="D35" s="9"/>
      <c r="E35" s="9">
        <v>2</v>
      </c>
      <c r="F35" s="9">
        <v>10</v>
      </c>
      <c r="G35" s="17">
        <v>0.05</v>
      </c>
      <c r="L35" s="2">
        <f t="shared" si="5"/>
        <v>0.4</v>
      </c>
      <c r="M35" s="18"/>
      <c r="N35" s="36">
        <f t="shared" si="9"/>
        <v>0</v>
      </c>
      <c r="O35" s="30">
        <v>30</v>
      </c>
      <c r="P35" s="31" t="s">
        <v>169</v>
      </c>
      <c r="Q35" s="2">
        <f t="shared" si="6"/>
        <v>25</v>
      </c>
      <c r="R35" s="2">
        <f t="shared" si="7"/>
        <v>25</v>
      </c>
      <c r="S35" s="2">
        <v>0</v>
      </c>
      <c r="T35" s="2">
        <v>0</v>
      </c>
      <c r="U35" s="2">
        <f>VLOOKUP(A35,[4]TDSheet!$A:$F,6,0)/5</f>
        <v>2.4</v>
      </c>
      <c r="W35" s="2">
        <f t="shared" si="8"/>
        <v>0</v>
      </c>
    </row>
    <row r="36" spans="1:23" ht="11.1" customHeight="1" outlineLevel="1" x14ac:dyDescent="0.2">
      <c r="A36" s="8" t="s">
        <v>41</v>
      </c>
      <c r="B36" s="8" t="s">
        <v>19</v>
      </c>
      <c r="C36" s="9">
        <v>29</v>
      </c>
      <c r="D36" s="9"/>
      <c r="E36" s="9">
        <v>20</v>
      </c>
      <c r="F36" s="9">
        <v>9</v>
      </c>
      <c r="G36" s="17">
        <v>0.38</v>
      </c>
      <c r="J36" s="2">
        <v>18</v>
      </c>
      <c r="L36" s="2">
        <f t="shared" si="5"/>
        <v>4</v>
      </c>
      <c r="M36" s="18">
        <f t="shared" si="10"/>
        <v>21</v>
      </c>
      <c r="N36" s="36">
        <v>25</v>
      </c>
      <c r="O36" s="30">
        <v>25</v>
      </c>
      <c r="P36" s="31" t="s">
        <v>169</v>
      </c>
      <c r="Q36" s="2">
        <f t="shared" si="6"/>
        <v>13</v>
      </c>
      <c r="R36" s="2">
        <f t="shared" si="7"/>
        <v>6.75</v>
      </c>
      <c r="S36" s="2">
        <v>0</v>
      </c>
      <c r="T36" s="2">
        <f>VLOOKUP(A36,[3]TDSheet!$A:$F,6,0)/5</f>
        <v>2.2000000000000002</v>
      </c>
      <c r="U36" s="2">
        <f>VLOOKUP(A36,[4]TDSheet!$A:$F,6,0)/5</f>
        <v>2.8</v>
      </c>
      <c r="W36" s="2">
        <f t="shared" si="8"/>
        <v>9.5</v>
      </c>
    </row>
    <row r="37" spans="1:23" ht="11.1" customHeight="1" outlineLevel="1" x14ac:dyDescent="0.2">
      <c r="A37" s="8" t="s">
        <v>42</v>
      </c>
      <c r="B37" s="8" t="s">
        <v>19</v>
      </c>
      <c r="C37" s="9">
        <v>7</v>
      </c>
      <c r="D37" s="9"/>
      <c r="E37" s="9">
        <v>6</v>
      </c>
      <c r="F37" s="9"/>
      <c r="G37" s="17">
        <f>VLOOKUP(A37,[1]TDSheet!$A:$G,7,0)</f>
        <v>0.42</v>
      </c>
      <c r="J37" s="2">
        <v>72</v>
      </c>
      <c r="L37" s="2">
        <f t="shared" si="5"/>
        <v>1.2</v>
      </c>
      <c r="M37" s="18"/>
      <c r="N37" s="36">
        <v>75</v>
      </c>
      <c r="O37" s="30">
        <v>210</v>
      </c>
      <c r="P37" s="31" t="s">
        <v>169</v>
      </c>
      <c r="Q37" s="2">
        <f t="shared" si="6"/>
        <v>122.5</v>
      </c>
      <c r="R37" s="2">
        <f t="shared" si="7"/>
        <v>60</v>
      </c>
      <c r="S37" s="2">
        <v>0</v>
      </c>
      <c r="T37" s="2">
        <f>VLOOKUP(A37,[3]TDSheet!$A:$F,6,0)/5</f>
        <v>6</v>
      </c>
      <c r="U37" s="2">
        <f>VLOOKUP(A37,[4]TDSheet!$A:$F,6,0)/5</f>
        <v>15.4</v>
      </c>
      <c r="W37" s="2">
        <f t="shared" si="8"/>
        <v>31.5</v>
      </c>
    </row>
    <row r="38" spans="1:23" ht="11.1" customHeight="1" outlineLevel="1" x14ac:dyDescent="0.2">
      <c r="A38" s="8" t="s">
        <v>43</v>
      </c>
      <c r="B38" s="8" t="s">
        <v>19</v>
      </c>
      <c r="C38" s="9">
        <v>20</v>
      </c>
      <c r="D38" s="9"/>
      <c r="E38" s="9">
        <v>17</v>
      </c>
      <c r="F38" s="9"/>
      <c r="G38" s="17">
        <f>VLOOKUP(A38,[1]TDSheet!$A:$G,7,0)</f>
        <v>0.42</v>
      </c>
      <c r="J38" s="2">
        <v>108</v>
      </c>
      <c r="L38" s="2">
        <f t="shared" si="5"/>
        <v>3.4</v>
      </c>
      <c r="M38" s="18"/>
      <c r="N38" s="36">
        <v>120</v>
      </c>
      <c r="O38" s="30">
        <v>210</v>
      </c>
      <c r="P38" s="31" t="s">
        <v>169</v>
      </c>
      <c r="Q38" s="2">
        <f t="shared" si="6"/>
        <v>67.058823529411768</v>
      </c>
      <c r="R38" s="2">
        <f t="shared" si="7"/>
        <v>31.764705882352942</v>
      </c>
      <c r="S38" s="2">
        <f>VLOOKUP(A38,[2]TDSheet!$A:$F,6,0)</f>
        <v>33</v>
      </c>
      <c r="T38" s="2">
        <f>VLOOKUP(A38,[3]TDSheet!$A:$F,6,0)/5</f>
        <v>8</v>
      </c>
      <c r="U38" s="2">
        <f>VLOOKUP(A38,[4]TDSheet!$A:$F,6,0)/5</f>
        <v>24.6</v>
      </c>
      <c r="W38" s="2">
        <f t="shared" si="8"/>
        <v>50.4</v>
      </c>
    </row>
    <row r="39" spans="1:23" ht="11.1" customHeight="1" outlineLevel="1" x14ac:dyDescent="0.2">
      <c r="A39" s="8" t="s">
        <v>44</v>
      </c>
      <c r="B39" s="8" t="s">
        <v>19</v>
      </c>
      <c r="C39" s="9">
        <v>178</v>
      </c>
      <c r="D39" s="9"/>
      <c r="E39" s="9">
        <v>153</v>
      </c>
      <c r="F39" s="9">
        <v>22</v>
      </c>
      <c r="G39" s="17">
        <f>VLOOKUP(A39,[1]TDSheet!$A:$G,7,0)</f>
        <v>0.6</v>
      </c>
      <c r="J39" s="2">
        <v>162</v>
      </c>
      <c r="L39" s="2">
        <f t="shared" si="5"/>
        <v>30.6</v>
      </c>
      <c r="M39" s="18">
        <f t="shared" si="10"/>
        <v>183.20000000000005</v>
      </c>
      <c r="N39" s="36">
        <f t="shared" si="9"/>
        <v>183.20000000000005</v>
      </c>
      <c r="O39" s="30">
        <v>140</v>
      </c>
      <c r="P39" s="31" t="s">
        <v>169</v>
      </c>
      <c r="Q39" s="2">
        <f t="shared" si="6"/>
        <v>12.000000000000002</v>
      </c>
      <c r="R39" s="2">
        <f t="shared" si="7"/>
        <v>6.0130718954248366</v>
      </c>
      <c r="S39" s="2">
        <f>VLOOKUP(A39,[2]TDSheet!$A:$F,6,0)</f>
        <v>72</v>
      </c>
      <c r="T39" s="2">
        <f>VLOOKUP(A39,[3]TDSheet!$A:$F,6,0)/5</f>
        <v>20.399999999999999</v>
      </c>
      <c r="U39" s="2">
        <f>VLOOKUP(A39,[4]TDSheet!$A:$F,6,0)/5</f>
        <v>25</v>
      </c>
      <c r="W39" s="2">
        <f t="shared" si="8"/>
        <v>109.92000000000003</v>
      </c>
    </row>
    <row r="40" spans="1:23" ht="11.1" customHeight="1" outlineLevel="1" x14ac:dyDescent="0.2">
      <c r="A40" s="8" t="s">
        <v>45</v>
      </c>
      <c r="B40" s="8" t="s">
        <v>19</v>
      </c>
      <c r="C40" s="10"/>
      <c r="D40" s="9">
        <v>12</v>
      </c>
      <c r="E40" s="9">
        <v>0</v>
      </c>
      <c r="F40" s="9">
        <v>11</v>
      </c>
      <c r="G40" s="17">
        <f>VLOOKUP(A40,[1]TDSheet!$A:$G,7,0)</f>
        <v>0.42</v>
      </c>
      <c r="L40" s="2">
        <f t="shared" si="5"/>
        <v>0</v>
      </c>
      <c r="M40" s="18"/>
      <c r="N40" s="36">
        <f t="shared" si="9"/>
        <v>0</v>
      </c>
      <c r="O40" s="30"/>
      <c r="P40" s="31" t="s">
        <v>169</v>
      </c>
      <c r="Q40" s="2" t="e">
        <f t="shared" si="6"/>
        <v>#DIV/0!</v>
      </c>
      <c r="R40" s="2" t="e">
        <f t="shared" si="7"/>
        <v>#DIV/0!</v>
      </c>
      <c r="S40" s="2">
        <f>VLOOKUP(A40,[2]TDSheet!$A:$F,6,0)</f>
        <v>8</v>
      </c>
      <c r="T40" s="2">
        <f>VLOOKUP(A40,[3]TDSheet!$A:$F,6,0)/5</f>
        <v>-0.6</v>
      </c>
      <c r="U40" s="2">
        <f>VLOOKUP(A40,[4]TDSheet!$A:$F,6,0)/5</f>
        <v>-0.4</v>
      </c>
      <c r="W40" s="2">
        <f t="shared" si="8"/>
        <v>0</v>
      </c>
    </row>
    <row r="41" spans="1:23" ht="21.95" customHeight="1" outlineLevel="1" x14ac:dyDescent="0.2">
      <c r="A41" s="8" t="s">
        <v>46</v>
      </c>
      <c r="B41" s="8" t="s">
        <v>19</v>
      </c>
      <c r="C41" s="9">
        <v>34</v>
      </c>
      <c r="D41" s="9"/>
      <c r="E41" s="9">
        <v>8</v>
      </c>
      <c r="F41" s="9">
        <v>26</v>
      </c>
      <c r="G41" s="17">
        <f>VLOOKUP(A41,[1]TDSheet!$A:$G,7,0)</f>
        <v>0.45</v>
      </c>
      <c r="L41" s="2">
        <f t="shared" si="5"/>
        <v>1.6</v>
      </c>
      <c r="M41" s="18"/>
      <c r="N41" s="36">
        <f t="shared" si="9"/>
        <v>0</v>
      </c>
      <c r="O41" s="30">
        <v>15</v>
      </c>
      <c r="P41" s="31" t="s">
        <v>169</v>
      </c>
      <c r="Q41" s="2">
        <f t="shared" si="6"/>
        <v>16.25</v>
      </c>
      <c r="R41" s="2">
        <f t="shared" si="7"/>
        <v>16.25</v>
      </c>
      <c r="S41" s="2">
        <v>0</v>
      </c>
      <c r="T41" s="2">
        <v>0</v>
      </c>
      <c r="U41" s="2">
        <f>VLOOKUP(A41,[4]TDSheet!$A:$F,6,0)/5</f>
        <v>0.4</v>
      </c>
      <c r="W41" s="2">
        <f t="shared" si="8"/>
        <v>0</v>
      </c>
    </row>
    <row r="42" spans="1:23" ht="11.1" customHeight="1" outlineLevel="1" x14ac:dyDescent="0.2">
      <c r="A42" s="8" t="s">
        <v>47</v>
      </c>
      <c r="B42" s="8" t="s">
        <v>19</v>
      </c>
      <c r="C42" s="9">
        <v>22</v>
      </c>
      <c r="D42" s="9"/>
      <c r="E42" s="9">
        <v>12</v>
      </c>
      <c r="F42" s="9">
        <v>10</v>
      </c>
      <c r="G42" s="17">
        <f>VLOOKUP(A42,[1]TDSheet!$A:$G,7,0)</f>
        <v>0.55000000000000004</v>
      </c>
      <c r="L42" s="2">
        <f t="shared" si="5"/>
        <v>2.4</v>
      </c>
      <c r="M42" s="18">
        <f>11*L42-J42-F42</f>
        <v>16.399999999999999</v>
      </c>
      <c r="N42" s="36">
        <f t="shared" si="9"/>
        <v>16.399999999999999</v>
      </c>
      <c r="O42" s="30"/>
      <c r="P42" s="31" t="s">
        <v>169</v>
      </c>
      <c r="Q42" s="2">
        <f t="shared" si="6"/>
        <v>11</v>
      </c>
      <c r="R42" s="2">
        <f t="shared" si="7"/>
        <v>4.166666666666667</v>
      </c>
      <c r="S42" s="2">
        <v>0</v>
      </c>
      <c r="T42" s="2">
        <v>0</v>
      </c>
      <c r="U42" s="2">
        <f>VLOOKUP(A42,[4]TDSheet!$A:$F,6,0)/5</f>
        <v>2</v>
      </c>
      <c r="W42" s="2">
        <f t="shared" si="8"/>
        <v>9.02</v>
      </c>
    </row>
    <row r="43" spans="1:23" ht="21.95" customHeight="1" outlineLevel="1" x14ac:dyDescent="0.2">
      <c r="A43" s="8" t="s">
        <v>48</v>
      </c>
      <c r="B43" s="8" t="s">
        <v>19</v>
      </c>
      <c r="C43" s="9">
        <v>13</v>
      </c>
      <c r="D43" s="9">
        <v>12</v>
      </c>
      <c r="E43" s="9">
        <v>20</v>
      </c>
      <c r="F43" s="9">
        <v>2</v>
      </c>
      <c r="G43" s="17">
        <v>0.35</v>
      </c>
      <c r="J43" s="2">
        <v>24</v>
      </c>
      <c r="L43" s="2">
        <f t="shared" si="5"/>
        <v>4</v>
      </c>
      <c r="M43" s="18">
        <f t="shared" si="10"/>
        <v>22</v>
      </c>
      <c r="N43" s="36">
        <v>30</v>
      </c>
      <c r="O43" s="30">
        <v>50</v>
      </c>
      <c r="P43" s="31" t="s">
        <v>169</v>
      </c>
      <c r="Q43" s="2">
        <f t="shared" si="6"/>
        <v>14</v>
      </c>
      <c r="R43" s="2">
        <f t="shared" si="7"/>
        <v>6.5</v>
      </c>
      <c r="S43" s="2">
        <v>0</v>
      </c>
      <c r="T43" s="2">
        <f>VLOOKUP(A43,[3]TDSheet!$A:$F,6,0)/5</f>
        <v>2.4</v>
      </c>
      <c r="U43" s="2">
        <f>VLOOKUP(A43,[4]TDSheet!$A:$F,6,0)/5</f>
        <v>4</v>
      </c>
      <c r="W43" s="2">
        <f t="shared" si="8"/>
        <v>10.5</v>
      </c>
    </row>
    <row r="44" spans="1:23" ht="21.95" customHeight="1" outlineLevel="1" x14ac:dyDescent="0.2">
      <c r="A44" s="8" t="s">
        <v>49</v>
      </c>
      <c r="B44" s="8" t="s">
        <v>19</v>
      </c>
      <c r="C44" s="9">
        <v>16</v>
      </c>
      <c r="D44" s="9"/>
      <c r="E44" s="9">
        <v>10</v>
      </c>
      <c r="F44" s="9">
        <v>2</v>
      </c>
      <c r="G44" s="17">
        <v>0.35</v>
      </c>
      <c r="J44" s="2">
        <v>24</v>
      </c>
      <c r="L44" s="2">
        <f t="shared" si="5"/>
        <v>2</v>
      </c>
      <c r="M44" s="18"/>
      <c r="N44" s="36">
        <v>15</v>
      </c>
      <c r="O44" s="30">
        <v>55</v>
      </c>
      <c r="P44" s="31" t="s">
        <v>169</v>
      </c>
      <c r="Q44" s="2">
        <f t="shared" si="6"/>
        <v>20.5</v>
      </c>
      <c r="R44" s="2">
        <f t="shared" si="7"/>
        <v>13</v>
      </c>
      <c r="S44" s="2">
        <f>VLOOKUP(A44,[2]TDSheet!$A:$F,6,0)</f>
        <v>4</v>
      </c>
      <c r="T44" s="2">
        <f>VLOOKUP(A44,[3]TDSheet!$A:$F,6,0)/5</f>
        <v>1.4</v>
      </c>
      <c r="U44" s="2">
        <f>VLOOKUP(A44,[4]TDSheet!$A:$F,6,0)/5</f>
        <v>4.2</v>
      </c>
      <c r="W44" s="2">
        <f t="shared" si="8"/>
        <v>5.25</v>
      </c>
    </row>
    <row r="45" spans="1:23" ht="21.95" customHeight="1" outlineLevel="1" x14ac:dyDescent="0.2">
      <c r="A45" s="8" t="s">
        <v>50</v>
      </c>
      <c r="B45" s="8" t="s">
        <v>19</v>
      </c>
      <c r="C45" s="9">
        <v>16</v>
      </c>
      <c r="D45" s="9"/>
      <c r="E45" s="9">
        <v>10</v>
      </c>
      <c r="F45" s="9">
        <v>3</v>
      </c>
      <c r="G45" s="17">
        <f>VLOOKUP(A45,[1]TDSheet!$A:$G,7,0)</f>
        <v>0.35</v>
      </c>
      <c r="J45" s="2">
        <v>30</v>
      </c>
      <c r="L45" s="2">
        <f t="shared" si="5"/>
        <v>2</v>
      </c>
      <c r="M45" s="18"/>
      <c r="N45" s="36">
        <v>15</v>
      </c>
      <c r="O45" s="30">
        <v>40</v>
      </c>
      <c r="P45" s="31" t="s">
        <v>169</v>
      </c>
      <c r="Q45" s="2">
        <f t="shared" si="6"/>
        <v>24</v>
      </c>
      <c r="R45" s="2">
        <f t="shared" si="7"/>
        <v>16.5</v>
      </c>
      <c r="S45" s="2">
        <f>VLOOKUP(A45,[2]TDSheet!$A:$F,6,0)</f>
        <v>5</v>
      </c>
      <c r="T45" s="2">
        <f>VLOOKUP(A45,[3]TDSheet!$A:$F,6,0)/5</f>
        <v>3.8</v>
      </c>
      <c r="U45" s="2">
        <f>VLOOKUP(A45,[4]TDSheet!$A:$F,6,0)/5</f>
        <v>5.4</v>
      </c>
      <c r="W45" s="2">
        <f t="shared" si="8"/>
        <v>5.25</v>
      </c>
    </row>
    <row r="46" spans="1:23" ht="21.95" customHeight="1" outlineLevel="1" x14ac:dyDescent="0.2">
      <c r="A46" s="8" t="s">
        <v>51</v>
      </c>
      <c r="B46" s="8" t="s">
        <v>19</v>
      </c>
      <c r="C46" s="9">
        <v>49</v>
      </c>
      <c r="D46" s="9"/>
      <c r="E46" s="9">
        <v>36</v>
      </c>
      <c r="F46" s="9">
        <v>11</v>
      </c>
      <c r="G46" s="17">
        <f>VLOOKUP(A46,[1]TDSheet!$A:$G,7,0)</f>
        <v>0.35</v>
      </c>
      <c r="J46" s="2">
        <v>42</v>
      </c>
      <c r="L46" s="2">
        <f t="shared" si="5"/>
        <v>7.2</v>
      </c>
      <c r="M46" s="18">
        <f t="shared" si="10"/>
        <v>33.400000000000006</v>
      </c>
      <c r="N46" s="36">
        <v>40</v>
      </c>
      <c r="O46" s="30">
        <v>50</v>
      </c>
      <c r="P46" s="31" t="s">
        <v>169</v>
      </c>
      <c r="Q46" s="2">
        <f t="shared" si="6"/>
        <v>12.916666666666666</v>
      </c>
      <c r="R46" s="2">
        <f t="shared" si="7"/>
        <v>7.3611111111111107</v>
      </c>
      <c r="S46" s="2">
        <f>VLOOKUP(A46,[2]TDSheet!$A:$F,6,0)</f>
        <v>10</v>
      </c>
      <c r="T46" s="2">
        <f>VLOOKUP(A46,[3]TDSheet!$A:$F,6,0)/5</f>
        <v>5.4</v>
      </c>
      <c r="U46" s="2">
        <f>VLOOKUP(A46,[4]TDSheet!$A:$F,6,0)/5</f>
        <v>6.8</v>
      </c>
      <c r="W46" s="2">
        <f t="shared" si="8"/>
        <v>14</v>
      </c>
    </row>
    <row r="47" spans="1:23" ht="11.1" customHeight="1" outlineLevel="1" x14ac:dyDescent="0.2">
      <c r="A47" s="8" t="s">
        <v>52</v>
      </c>
      <c r="B47" s="8" t="s">
        <v>10</v>
      </c>
      <c r="C47" s="9">
        <v>136.60300000000001</v>
      </c>
      <c r="D47" s="9">
        <v>10.507999999999999</v>
      </c>
      <c r="E47" s="9">
        <v>113.416</v>
      </c>
      <c r="F47" s="9">
        <v>-8.6319999999999997</v>
      </c>
      <c r="G47" s="17">
        <f>VLOOKUP(A47,[1]TDSheet!$A:$G,7,0)</f>
        <v>1</v>
      </c>
      <c r="J47" s="2">
        <v>253</v>
      </c>
      <c r="L47" s="2">
        <f t="shared" si="5"/>
        <v>22.683199999999999</v>
      </c>
      <c r="M47" s="18">
        <f t="shared" si="10"/>
        <v>27.83039999999999</v>
      </c>
      <c r="N47" s="36">
        <v>150</v>
      </c>
      <c r="O47" s="30">
        <v>350</v>
      </c>
      <c r="P47" s="31" t="s">
        <v>169</v>
      </c>
      <c r="Q47" s="2">
        <f t="shared" si="6"/>
        <v>17.385906750370317</v>
      </c>
      <c r="R47" s="2">
        <f t="shared" si="7"/>
        <v>10.773083162869437</v>
      </c>
      <c r="S47" s="2">
        <f>VLOOKUP(A47,[2]TDSheet!$A:$F,6,0)</f>
        <v>20.225999999999999</v>
      </c>
      <c r="T47" s="2">
        <f>VLOOKUP(A47,[3]TDSheet!$A:$F,6,0)/5</f>
        <v>19.3628</v>
      </c>
      <c r="U47" s="2">
        <f>VLOOKUP(A47,[4]TDSheet!$A:$F,6,0)/5</f>
        <v>24.814799999999998</v>
      </c>
      <c r="W47" s="2">
        <f t="shared" si="8"/>
        <v>150</v>
      </c>
    </row>
    <row r="48" spans="1:23" ht="11.1" customHeight="1" outlineLevel="1" x14ac:dyDescent="0.2">
      <c r="A48" s="8" t="s">
        <v>53</v>
      </c>
      <c r="B48" s="8" t="s">
        <v>10</v>
      </c>
      <c r="C48" s="9">
        <v>242.57</v>
      </c>
      <c r="D48" s="9">
        <v>104.7</v>
      </c>
      <c r="E48" s="9">
        <v>246.261</v>
      </c>
      <c r="F48" s="9">
        <v>13.353999999999999</v>
      </c>
      <c r="G48" s="17">
        <f>VLOOKUP(A48,[1]TDSheet!$A:$G,7,0)</f>
        <v>1</v>
      </c>
      <c r="J48" s="2">
        <v>908</v>
      </c>
      <c r="L48" s="2">
        <f t="shared" si="5"/>
        <v>49.252200000000002</v>
      </c>
      <c r="M48" s="18"/>
      <c r="N48" s="36">
        <v>600</v>
      </c>
      <c r="O48" s="30">
        <v>1100</v>
      </c>
      <c r="P48" s="31" t="s">
        <v>169</v>
      </c>
      <c r="Q48" s="2">
        <f t="shared" si="6"/>
        <v>30.889056732491138</v>
      </c>
      <c r="R48" s="2">
        <f t="shared" si="7"/>
        <v>18.706859795095447</v>
      </c>
      <c r="S48" s="2">
        <f>VLOOKUP(A48,[2]TDSheet!$A:$F,6,0)</f>
        <v>364.59</v>
      </c>
      <c r="T48" s="2">
        <f>VLOOKUP(A48,[3]TDSheet!$A:$F,6,0)/5</f>
        <v>67.5</v>
      </c>
      <c r="U48" s="2">
        <f>VLOOKUP(A48,[4]TDSheet!$A:$F,6,0)/5</f>
        <v>106.9614</v>
      </c>
      <c r="W48" s="2">
        <f t="shared" si="8"/>
        <v>600</v>
      </c>
    </row>
    <row r="49" spans="1:23" ht="11.1" customHeight="1" outlineLevel="1" x14ac:dyDescent="0.2">
      <c r="A49" s="8" t="s">
        <v>54</v>
      </c>
      <c r="B49" s="8" t="s">
        <v>10</v>
      </c>
      <c r="C49" s="9">
        <v>0.01</v>
      </c>
      <c r="D49" s="9">
        <v>196.43</v>
      </c>
      <c r="E49" s="9">
        <v>88.45</v>
      </c>
      <c r="F49" s="9">
        <v>107.92700000000001</v>
      </c>
      <c r="G49" s="17">
        <f>VLOOKUP(A49,[1]TDSheet!$A:$G,7,0)</f>
        <v>1</v>
      </c>
      <c r="J49" s="2">
        <v>85</v>
      </c>
      <c r="L49" s="2">
        <f t="shared" si="5"/>
        <v>17.690000000000001</v>
      </c>
      <c r="M49" s="18">
        <f t="shared" si="10"/>
        <v>19.353000000000023</v>
      </c>
      <c r="N49" s="36">
        <v>50</v>
      </c>
      <c r="O49" s="30">
        <v>330</v>
      </c>
      <c r="P49" s="31" t="s">
        <v>169</v>
      </c>
      <c r="Q49" s="2">
        <f t="shared" si="6"/>
        <v>13.732447710570945</v>
      </c>
      <c r="R49" s="2">
        <f t="shared" si="7"/>
        <v>10.905992085924252</v>
      </c>
      <c r="S49" s="2">
        <v>0</v>
      </c>
      <c r="T49" s="2">
        <f>VLOOKUP(A49,[3]TDSheet!$A:$F,6,0)/5</f>
        <v>14.612</v>
      </c>
      <c r="U49" s="2">
        <f>VLOOKUP(A49,[4]TDSheet!$A:$F,6,0)/5</f>
        <v>9.6900000000000013</v>
      </c>
      <c r="W49" s="2">
        <f t="shared" si="8"/>
        <v>50</v>
      </c>
    </row>
    <row r="50" spans="1:23" ht="11.1" customHeight="1" outlineLevel="1" x14ac:dyDescent="0.2">
      <c r="A50" s="8" t="s">
        <v>55</v>
      </c>
      <c r="B50" s="8" t="s">
        <v>10</v>
      </c>
      <c r="C50" s="9">
        <v>47.761000000000003</v>
      </c>
      <c r="D50" s="9">
        <v>131.64599999999999</v>
      </c>
      <c r="E50" s="9">
        <v>114.069</v>
      </c>
      <c r="F50" s="9">
        <v>70.658000000000001</v>
      </c>
      <c r="G50" s="17">
        <f>VLOOKUP(A50,[1]TDSheet!$A:$G,7,0)</f>
        <v>1</v>
      </c>
      <c r="J50" s="2">
        <v>205</v>
      </c>
      <c r="L50" s="2">
        <f t="shared" si="5"/>
        <v>22.813800000000001</v>
      </c>
      <c r="M50" s="18"/>
      <c r="N50" s="36">
        <v>50</v>
      </c>
      <c r="O50" s="30">
        <v>300</v>
      </c>
      <c r="P50" s="31" t="s">
        <v>169</v>
      </c>
      <c r="Q50" s="2">
        <f t="shared" si="6"/>
        <v>14.274605721098634</v>
      </c>
      <c r="R50" s="2">
        <f t="shared" si="7"/>
        <v>12.082949793546012</v>
      </c>
      <c r="S50" s="2">
        <f>VLOOKUP(A50,[2]TDSheet!$A:$F,6,0)</f>
        <v>2.641</v>
      </c>
      <c r="T50" s="2">
        <f>VLOOKUP(A50,[3]TDSheet!$A:$F,6,0)/5</f>
        <v>19.479199999999999</v>
      </c>
      <c r="U50" s="2">
        <f>VLOOKUP(A50,[4]TDSheet!$A:$F,6,0)/5</f>
        <v>28.7974</v>
      </c>
      <c r="W50" s="2">
        <f t="shared" si="8"/>
        <v>50</v>
      </c>
    </row>
    <row r="51" spans="1:23" ht="21.95" customHeight="1" outlineLevel="1" x14ac:dyDescent="0.2">
      <c r="A51" s="8" t="s">
        <v>56</v>
      </c>
      <c r="B51" s="8" t="s">
        <v>10</v>
      </c>
      <c r="C51" s="9">
        <v>7.1050000000000004</v>
      </c>
      <c r="D51" s="9">
        <v>1.8169999999999999</v>
      </c>
      <c r="E51" s="9">
        <v>1.8</v>
      </c>
      <c r="F51" s="9"/>
      <c r="G51" s="17">
        <v>1</v>
      </c>
      <c r="L51" s="2">
        <f t="shared" si="5"/>
        <v>0.36</v>
      </c>
      <c r="M51" s="18">
        <v>10</v>
      </c>
      <c r="N51" s="36">
        <v>20</v>
      </c>
      <c r="O51" s="30">
        <v>30</v>
      </c>
      <c r="P51" s="31" t="s">
        <v>169</v>
      </c>
      <c r="Q51" s="2">
        <f t="shared" si="6"/>
        <v>55.555555555555557</v>
      </c>
      <c r="R51" s="2">
        <f t="shared" si="7"/>
        <v>0</v>
      </c>
      <c r="S51" s="2">
        <v>0</v>
      </c>
      <c r="T51" s="2">
        <f>VLOOKUP(A51,[3]TDSheet!$A:$F,6,0)/5</f>
        <v>0.36</v>
      </c>
      <c r="U51" s="2">
        <f>VLOOKUP(A51,[4]TDSheet!$A:$F,6,0)/5</f>
        <v>0</v>
      </c>
      <c r="W51" s="2">
        <f t="shared" si="8"/>
        <v>20</v>
      </c>
    </row>
    <row r="52" spans="1:23" ht="11.1" customHeight="1" outlineLevel="1" x14ac:dyDescent="0.2">
      <c r="A52" s="8" t="s">
        <v>57</v>
      </c>
      <c r="B52" s="8" t="s">
        <v>10</v>
      </c>
      <c r="C52" s="9">
        <v>675.73299999999995</v>
      </c>
      <c r="D52" s="9">
        <v>187.405</v>
      </c>
      <c r="E52" s="9">
        <v>600.29200000000003</v>
      </c>
      <c r="F52" s="9">
        <v>204.786</v>
      </c>
      <c r="G52" s="17">
        <f>VLOOKUP(A52,[1]TDSheet!$A:$G,7,0)</f>
        <v>1</v>
      </c>
      <c r="J52" s="2">
        <v>823</v>
      </c>
      <c r="L52" s="2">
        <f t="shared" si="5"/>
        <v>120.05840000000001</v>
      </c>
      <c r="M52" s="18">
        <f t="shared" si="10"/>
        <v>412.91480000000007</v>
      </c>
      <c r="N52" s="36">
        <v>700</v>
      </c>
      <c r="O52" s="30">
        <v>1300</v>
      </c>
      <c r="P52" s="31" t="s">
        <v>169</v>
      </c>
      <c r="Q52" s="2">
        <f t="shared" si="6"/>
        <v>14.39121294303439</v>
      </c>
      <c r="R52" s="2">
        <f t="shared" si="7"/>
        <v>8.5607171176694017</v>
      </c>
      <c r="S52" s="2">
        <f>VLOOKUP(A52,[2]TDSheet!$A:$F,6,0)</f>
        <v>33.9</v>
      </c>
      <c r="T52" s="2">
        <f>VLOOKUP(A52,[3]TDSheet!$A:$F,6,0)/5</f>
        <v>144.8734</v>
      </c>
      <c r="U52" s="2">
        <f>VLOOKUP(A52,[4]TDSheet!$A:$F,6,0)/5</f>
        <v>104.601</v>
      </c>
      <c r="W52" s="2">
        <f t="shared" si="8"/>
        <v>700</v>
      </c>
    </row>
    <row r="53" spans="1:23" ht="11.1" customHeight="1" outlineLevel="1" x14ac:dyDescent="0.2">
      <c r="A53" s="8" t="s">
        <v>58</v>
      </c>
      <c r="B53" s="8" t="s">
        <v>10</v>
      </c>
      <c r="C53" s="9">
        <v>212.57499999999999</v>
      </c>
      <c r="D53" s="9"/>
      <c r="E53" s="9">
        <v>76.5</v>
      </c>
      <c r="F53" s="9">
        <v>136.07499999999999</v>
      </c>
      <c r="G53" s="17">
        <f>VLOOKUP(A53,[1]TDSheet!$A:$G,7,0)</f>
        <v>1</v>
      </c>
      <c r="L53" s="2">
        <f t="shared" si="5"/>
        <v>15.3</v>
      </c>
      <c r="M53" s="18">
        <f t="shared" si="10"/>
        <v>47.525000000000034</v>
      </c>
      <c r="N53" s="36">
        <v>60</v>
      </c>
      <c r="O53" s="30">
        <v>100</v>
      </c>
      <c r="P53" s="31" t="s">
        <v>169</v>
      </c>
      <c r="Q53" s="2">
        <f t="shared" si="6"/>
        <v>12.815359477124181</v>
      </c>
      <c r="R53" s="2">
        <f t="shared" si="7"/>
        <v>8.8937908496732021</v>
      </c>
      <c r="S53" s="2">
        <f>VLOOKUP(A53,[2]TDSheet!$A:$F,6,0)</f>
        <v>25.545000000000002</v>
      </c>
      <c r="T53" s="2">
        <f>VLOOKUP(A53,[3]TDSheet!$A:$F,6,0)/5</f>
        <v>9.7759999999999998</v>
      </c>
      <c r="U53" s="2">
        <f>VLOOKUP(A53,[4]TDSheet!$A:$F,6,0)/5</f>
        <v>10.356999999999999</v>
      </c>
      <c r="W53" s="2">
        <f t="shared" si="8"/>
        <v>60</v>
      </c>
    </row>
    <row r="54" spans="1:23" ht="11.1" customHeight="1" outlineLevel="1" x14ac:dyDescent="0.2">
      <c r="A54" s="8" t="s">
        <v>59</v>
      </c>
      <c r="B54" s="8" t="s">
        <v>10</v>
      </c>
      <c r="C54" s="9">
        <v>3.7440000000000002</v>
      </c>
      <c r="D54" s="9">
        <v>102.21</v>
      </c>
      <c r="E54" s="9">
        <v>4</v>
      </c>
      <c r="F54" s="9">
        <v>-1.59</v>
      </c>
      <c r="G54" s="17">
        <f>VLOOKUP(A54,[1]TDSheet!$A:$G,7,0)</f>
        <v>1</v>
      </c>
      <c r="J54" s="2">
        <v>306</v>
      </c>
      <c r="L54" s="2">
        <f t="shared" si="5"/>
        <v>0.8</v>
      </c>
      <c r="M54" s="18"/>
      <c r="N54" s="36">
        <v>100</v>
      </c>
      <c r="O54" s="30">
        <v>220</v>
      </c>
      <c r="P54" s="31" t="s">
        <v>169</v>
      </c>
      <c r="Q54" s="2">
        <f t="shared" si="6"/>
        <v>505.51249999999999</v>
      </c>
      <c r="R54" s="2">
        <f t="shared" si="7"/>
        <v>380.51249999999999</v>
      </c>
      <c r="S54" s="2">
        <f>VLOOKUP(A54,[2]TDSheet!$A:$F,6,0)</f>
        <v>45.07</v>
      </c>
      <c r="T54" s="2">
        <f>VLOOKUP(A54,[3]TDSheet!$A:$F,6,0)/5</f>
        <v>24.527799999999999</v>
      </c>
      <c r="U54" s="2">
        <f>VLOOKUP(A54,[4]TDSheet!$A:$F,6,0)/5</f>
        <v>38.178199999999997</v>
      </c>
      <c r="W54" s="2">
        <f t="shared" si="8"/>
        <v>100</v>
      </c>
    </row>
    <row r="55" spans="1:23" ht="11.1" customHeight="1" outlineLevel="1" x14ac:dyDescent="0.2">
      <c r="A55" s="8" t="s">
        <v>60</v>
      </c>
      <c r="B55" s="8" t="s">
        <v>10</v>
      </c>
      <c r="C55" s="9">
        <v>51.572000000000003</v>
      </c>
      <c r="D55" s="9"/>
      <c r="E55" s="9">
        <v>11.52</v>
      </c>
      <c r="F55" s="9">
        <v>-10.922000000000001</v>
      </c>
      <c r="G55" s="17">
        <f>VLOOKUP(A55,[1]TDSheet!$A:$G,7,0)</f>
        <v>1</v>
      </c>
      <c r="J55" s="2">
        <v>31</v>
      </c>
      <c r="L55" s="2">
        <f t="shared" si="5"/>
        <v>2.3039999999999998</v>
      </c>
      <c r="M55" s="18">
        <v>10</v>
      </c>
      <c r="N55" s="36">
        <v>20</v>
      </c>
      <c r="O55" s="30">
        <v>160</v>
      </c>
      <c r="P55" s="31" t="s">
        <v>169</v>
      </c>
      <c r="Q55" s="2">
        <f t="shared" si="6"/>
        <v>17.394965277777782</v>
      </c>
      <c r="R55" s="2">
        <f t="shared" si="7"/>
        <v>8.7144097222222232</v>
      </c>
      <c r="S55" s="2">
        <v>0</v>
      </c>
      <c r="T55" s="2">
        <f>VLOOKUP(A55,[3]TDSheet!$A:$F,6,0)/5</f>
        <v>0</v>
      </c>
      <c r="U55" s="2">
        <f>VLOOKUP(A55,[4]TDSheet!$A:$F,6,0)/5</f>
        <v>3</v>
      </c>
      <c r="W55" s="2">
        <f t="shared" si="8"/>
        <v>20</v>
      </c>
    </row>
    <row r="56" spans="1:23" ht="21.95" customHeight="1" outlineLevel="1" x14ac:dyDescent="0.2">
      <c r="A56" s="8" t="s">
        <v>61</v>
      </c>
      <c r="B56" s="8" t="s">
        <v>10</v>
      </c>
      <c r="C56" s="9">
        <v>16.946000000000002</v>
      </c>
      <c r="D56" s="9"/>
      <c r="E56" s="9">
        <v>2.2120000000000002</v>
      </c>
      <c r="F56" s="9">
        <v>14.734</v>
      </c>
      <c r="G56" s="17">
        <v>1</v>
      </c>
      <c r="L56" s="2">
        <f t="shared" si="5"/>
        <v>0.44240000000000002</v>
      </c>
      <c r="M56" s="18"/>
      <c r="N56" s="36">
        <f t="shared" si="9"/>
        <v>0</v>
      </c>
      <c r="O56" s="30">
        <v>5</v>
      </c>
      <c r="P56" s="31" t="s">
        <v>169</v>
      </c>
      <c r="Q56" s="2">
        <f t="shared" si="6"/>
        <v>33.304701627486438</v>
      </c>
      <c r="R56" s="2">
        <f t="shared" si="7"/>
        <v>33.304701627486438</v>
      </c>
      <c r="S56" s="2">
        <f>VLOOKUP(A56,[2]TDSheet!$A:$F,6,0)</f>
        <v>1.556</v>
      </c>
      <c r="T56" s="2">
        <v>0</v>
      </c>
      <c r="U56" s="2">
        <f>VLOOKUP(A56,[4]TDSheet!$A:$F,6,0)/5</f>
        <v>7.46E-2</v>
      </c>
      <c r="W56" s="2">
        <f t="shared" si="8"/>
        <v>0</v>
      </c>
    </row>
    <row r="57" spans="1:23" ht="11.1" customHeight="1" outlineLevel="1" x14ac:dyDescent="0.2">
      <c r="A57" s="8" t="s">
        <v>62</v>
      </c>
      <c r="B57" s="8" t="s">
        <v>10</v>
      </c>
      <c r="C57" s="9">
        <v>23.952000000000002</v>
      </c>
      <c r="D57" s="9">
        <v>55.947000000000003</v>
      </c>
      <c r="E57" s="9">
        <v>39.869999999999997</v>
      </c>
      <c r="F57" s="9">
        <v>8.0000000000000002E-3</v>
      </c>
      <c r="G57" s="17">
        <f>VLOOKUP(A57,[1]TDSheet!$A:$G,7,0)</f>
        <v>1</v>
      </c>
      <c r="J57" s="2">
        <v>121</v>
      </c>
      <c r="L57" s="2">
        <f t="shared" si="5"/>
        <v>7.9739999999999993</v>
      </c>
      <c r="M57" s="18"/>
      <c r="N57" s="36">
        <v>50</v>
      </c>
      <c r="O57" s="30">
        <v>100</v>
      </c>
      <c r="P57" s="31" t="s">
        <v>169</v>
      </c>
      <c r="Q57" s="2">
        <f t="shared" si="6"/>
        <v>21.445698520190618</v>
      </c>
      <c r="R57" s="2">
        <f t="shared" si="7"/>
        <v>15.175319789315276</v>
      </c>
      <c r="S57" s="2">
        <v>0</v>
      </c>
      <c r="T57" s="2">
        <f>VLOOKUP(A57,[3]TDSheet!$A:$F,6,0)/5</f>
        <v>10.898399999999999</v>
      </c>
      <c r="U57" s="2">
        <f>VLOOKUP(A57,[4]TDSheet!$A:$F,6,0)/5</f>
        <v>18.1752</v>
      </c>
      <c r="W57" s="2">
        <f t="shared" si="8"/>
        <v>50</v>
      </c>
    </row>
    <row r="58" spans="1:23" ht="11.1" customHeight="1" outlineLevel="1" x14ac:dyDescent="0.2">
      <c r="A58" s="8" t="s">
        <v>63</v>
      </c>
      <c r="B58" s="8" t="s">
        <v>10</v>
      </c>
      <c r="C58" s="9">
        <v>359.68</v>
      </c>
      <c r="D58" s="9"/>
      <c r="E58" s="9">
        <v>142.19499999999999</v>
      </c>
      <c r="F58" s="9">
        <v>216.86500000000001</v>
      </c>
      <c r="G58" s="17">
        <f>VLOOKUP(A58,[1]TDSheet!$A:$G,7,0)</f>
        <v>1</v>
      </c>
      <c r="J58" s="2">
        <v>30</v>
      </c>
      <c r="L58" s="2">
        <f t="shared" si="5"/>
        <v>28.439</v>
      </c>
      <c r="M58" s="18">
        <f t="shared" si="10"/>
        <v>94.40300000000002</v>
      </c>
      <c r="N58" s="36">
        <v>150</v>
      </c>
      <c r="O58" s="30">
        <v>400</v>
      </c>
      <c r="P58" s="31" t="s">
        <v>169</v>
      </c>
      <c r="Q58" s="2">
        <f t="shared" si="6"/>
        <v>13.954956222089384</v>
      </c>
      <c r="R58" s="2">
        <f t="shared" si="7"/>
        <v>8.680509159956399</v>
      </c>
      <c r="S58" s="2">
        <f>VLOOKUP(A58,[2]TDSheet!$A:$F,6,0)</f>
        <v>116.82</v>
      </c>
      <c r="T58" s="2">
        <f>VLOOKUP(A58,[3]TDSheet!$A:$F,6,0)/5</f>
        <v>8.8129999999999988</v>
      </c>
      <c r="U58" s="2">
        <f>VLOOKUP(A58,[4]TDSheet!$A:$F,6,0)/5</f>
        <v>22.052</v>
      </c>
      <c r="W58" s="2">
        <f t="shared" si="8"/>
        <v>150</v>
      </c>
    </row>
    <row r="59" spans="1:23" ht="11.1" customHeight="1" outlineLevel="1" x14ac:dyDescent="0.2">
      <c r="A59" s="21" t="s">
        <v>64</v>
      </c>
      <c r="B59" s="21" t="s">
        <v>10</v>
      </c>
      <c r="C59" s="22">
        <v>5.0000000000000001E-3</v>
      </c>
      <c r="D59" s="22"/>
      <c r="E59" s="22"/>
      <c r="F59" s="22">
        <v>5.0000000000000001E-3</v>
      </c>
      <c r="G59" s="17">
        <v>0</v>
      </c>
      <c r="L59" s="2">
        <f t="shared" si="5"/>
        <v>0</v>
      </c>
      <c r="M59" s="18"/>
      <c r="N59" s="36">
        <f t="shared" si="9"/>
        <v>0</v>
      </c>
      <c r="O59" s="30">
        <v>100</v>
      </c>
      <c r="P59" s="31" t="s">
        <v>169</v>
      </c>
      <c r="Q59" s="2" t="e">
        <f t="shared" si="6"/>
        <v>#DIV/0!</v>
      </c>
      <c r="R59" s="2" t="e">
        <f t="shared" si="7"/>
        <v>#DIV/0!</v>
      </c>
      <c r="S59" s="2">
        <f>VLOOKUP(A59,[2]TDSheet!$A:$F,6,0)</f>
        <v>5.32</v>
      </c>
      <c r="T59" s="2">
        <f>VLOOKUP(A59,[3]TDSheet!$A:$F,6,0)/5</f>
        <v>-1.0640000000000001</v>
      </c>
      <c r="U59" s="2">
        <v>0</v>
      </c>
      <c r="W59" s="2">
        <f t="shared" si="8"/>
        <v>0</v>
      </c>
    </row>
    <row r="60" spans="1:23" ht="11.1" customHeight="1" outlineLevel="1" x14ac:dyDescent="0.2">
      <c r="A60" s="8" t="s">
        <v>65</v>
      </c>
      <c r="B60" s="8" t="s">
        <v>10</v>
      </c>
      <c r="C60" s="10"/>
      <c r="D60" s="9">
        <v>62.072000000000003</v>
      </c>
      <c r="E60" s="9"/>
      <c r="F60" s="9">
        <v>62.072000000000003</v>
      </c>
      <c r="G60" s="17">
        <f>VLOOKUP(A60,[1]TDSheet!$A:$G,7,0)</f>
        <v>1</v>
      </c>
      <c r="J60" s="2">
        <v>81</v>
      </c>
      <c r="L60" s="2">
        <f t="shared" si="5"/>
        <v>0</v>
      </c>
      <c r="M60" s="18"/>
      <c r="N60" s="36">
        <f t="shared" si="9"/>
        <v>0</v>
      </c>
      <c r="O60" s="30"/>
      <c r="P60" s="31" t="s">
        <v>169</v>
      </c>
      <c r="Q60" s="2" t="e">
        <f t="shared" si="6"/>
        <v>#DIV/0!</v>
      </c>
      <c r="R60" s="2" t="e">
        <f t="shared" si="7"/>
        <v>#DIV/0!</v>
      </c>
      <c r="S60" s="2">
        <v>0</v>
      </c>
      <c r="T60" s="2">
        <v>0</v>
      </c>
      <c r="U60" s="2">
        <v>0</v>
      </c>
      <c r="V60" s="23" t="s">
        <v>156</v>
      </c>
      <c r="W60" s="2">
        <f t="shared" si="8"/>
        <v>0</v>
      </c>
    </row>
    <row r="61" spans="1:23" ht="11.1" customHeight="1" outlineLevel="1" x14ac:dyDescent="0.2">
      <c r="A61" s="8" t="s">
        <v>66</v>
      </c>
      <c r="B61" s="8" t="s">
        <v>10</v>
      </c>
      <c r="C61" s="9">
        <v>-0.36</v>
      </c>
      <c r="D61" s="9">
        <v>760.23</v>
      </c>
      <c r="E61" s="9">
        <v>499.49</v>
      </c>
      <c r="F61" s="9">
        <v>260.38</v>
      </c>
      <c r="G61" s="17">
        <f>VLOOKUP(A61,[1]TDSheet!$A:$G,7,0)</f>
        <v>1</v>
      </c>
      <c r="J61" s="2">
        <v>231</v>
      </c>
      <c r="L61" s="2">
        <f t="shared" si="5"/>
        <v>99.897999999999996</v>
      </c>
      <c r="M61" s="18">
        <f t="shared" si="10"/>
        <v>707.39599999999984</v>
      </c>
      <c r="N61" s="36">
        <v>720</v>
      </c>
      <c r="O61" s="30">
        <v>750</v>
      </c>
      <c r="P61" s="31" t="s">
        <v>169</v>
      </c>
      <c r="Q61" s="2">
        <f t="shared" si="6"/>
        <v>12.126168692065908</v>
      </c>
      <c r="R61" s="2">
        <f t="shared" si="7"/>
        <v>4.9188171935374081</v>
      </c>
      <c r="S61" s="2">
        <f>VLOOKUP(A61,[2]TDSheet!$A:$F,6,0)</f>
        <v>69.819999999999993</v>
      </c>
      <c r="T61" s="2">
        <f>VLOOKUP(A61,[3]TDSheet!$A:$F,6,0)/5</f>
        <v>73.248999999999995</v>
      </c>
      <c r="U61" s="2">
        <f>VLOOKUP(A61,[4]TDSheet!$A:$F,6,0)/5</f>
        <v>14.437999999999999</v>
      </c>
      <c r="W61" s="2">
        <f t="shared" si="8"/>
        <v>720</v>
      </c>
    </row>
    <row r="62" spans="1:23" ht="11.1" customHeight="1" outlineLevel="1" x14ac:dyDescent="0.2">
      <c r="A62" s="8" t="s">
        <v>67</v>
      </c>
      <c r="B62" s="8" t="s">
        <v>10</v>
      </c>
      <c r="C62" s="9">
        <v>59.058999999999997</v>
      </c>
      <c r="D62" s="9"/>
      <c r="E62" s="9">
        <v>48.195999999999998</v>
      </c>
      <c r="F62" s="9">
        <v>9.9830000000000005</v>
      </c>
      <c r="G62" s="17">
        <f>VLOOKUP(A62,[1]TDSheet!$A:$G,7,0)</f>
        <v>1</v>
      </c>
      <c r="J62" s="2">
        <v>73</v>
      </c>
      <c r="L62" s="2">
        <f t="shared" si="5"/>
        <v>9.6391999999999989</v>
      </c>
      <c r="M62" s="18">
        <f t="shared" si="10"/>
        <v>32.687399999999982</v>
      </c>
      <c r="N62" s="36">
        <v>40</v>
      </c>
      <c r="O62" s="30">
        <v>200</v>
      </c>
      <c r="P62" s="31" t="s">
        <v>169</v>
      </c>
      <c r="Q62" s="2">
        <f t="shared" si="6"/>
        <v>12.758631421694748</v>
      </c>
      <c r="R62" s="2">
        <f t="shared" si="7"/>
        <v>8.6089094530666461</v>
      </c>
      <c r="S62" s="2">
        <f>VLOOKUP(A62,[2]TDSheet!$A:$F,6,0)</f>
        <v>8.7899999999999991</v>
      </c>
      <c r="T62" s="2">
        <f>VLOOKUP(A62,[3]TDSheet!$A:$F,6,0)/5</f>
        <v>6.1484000000000005</v>
      </c>
      <c r="U62" s="2">
        <f>VLOOKUP(A62,[4]TDSheet!$A:$F,6,0)/5</f>
        <v>6.1349999999999998</v>
      </c>
      <c r="W62" s="2">
        <f t="shared" si="8"/>
        <v>40</v>
      </c>
    </row>
    <row r="63" spans="1:23" ht="11.1" customHeight="1" outlineLevel="1" x14ac:dyDescent="0.2">
      <c r="A63" s="8" t="s">
        <v>68</v>
      </c>
      <c r="B63" s="8" t="s">
        <v>10</v>
      </c>
      <c r="C63" s="9">
        <v>43.134999999999998</v>
      </c>
      <c r="D63" s="9"/>
      <c r="E63" s="9">
        <v>10.68</v>
      </c>
      <c r="F63" s="9">
        <v>32.454999999999998</v>
      </c>
      <c r="G63" s="17">
        <f>VLOOKUP(A63,[1]TDSheet!$A:$G,7,0)</f>
        <v>1</v>
      </c>
      <c r="L63" s="2">
        <f t="shared" si="5"/>
        <v>2.1360000000000001</v>
      </c>
      <c r="M63" s="18"/>
      <c r="N63" s="36">
        <f t="shared" si="9"/>
        <v>0</v>
      </c>
      <c r="O63" s="30">
        <v>100</v>
      </c>
      <c r="P63" s="31" t="s">
        <v>169</v>
      </c>
      <c r="Q63" s="2">
        <f t="shared" si="6"/>
        <v>15.194288389513106</v>
      </c>
      <c r="R63" s="2">
        <f t="shared" si="7"/>
        <v>15.194288389513106</v>
      </c>
      <c r="S63" s="2">
        <f>VLOOKUP(A63,[2]TDSheet!$A:$F,6,0)</f>
        <v>4.04</v>
      </c>
      <c r="T63" s="2">
        <f>VLOOKUP(A63,[3]TDSheet!$A:$F,6,0)/5</f>
        <v>0.54</v>
      </c>
      <c r="U63" s="2">
        <f>VLOOKUP(A63,[4]TDSheet!$A:$F,6,0)/5</f>
        <v>5.9039999999999999</v>
      </c>
      <c r="W63" s="2">
        <f t="shared" si="8"/>
        <v>0</v>
      </c>
    </row>
    <row r="64" spans="1:23" ht="21.95" customHeight="1" outlineLevel="1" x14ac:dyDescent="0.2">
      <c r="A64" s="8" t="s">
        <v>69</v>
      </c>
      <c r="B64" s="8" t="s">
        <v>10</v>
      </c>
      <c r="C64" s="9">
        <v>64.825000000000003</v>
      </c>
      <c r="D64" s="9">
        <v>20.832000000000001</v>
      </c>
      <c r="E64" s="9">
        <v>40.107999999999997</v>
      </c>
      <c r="F64" s="9">
        <v>-0.879</v>
      </c>
      <c r="G64" s="17">
        <f>VLOOKUP(A64,[1]TDSheet!$A:$G,7,0)</f>
        <v>1</v>
      </c>
      <c r="J64" s="2">
        <v>15</v>
      </c>
      <c r="L64" s="2">
        <f t="shared" si="5"/>
        <v>8.0215999999999994</v>
      </c>
      <c r="M64" s="18">
        <f>9*L64-J64-F64</f>
        <v>58.073399999999999</v>
      </c>
      <c r="N64" s="36">
        <v>70</v>
      </c>
      <c r="O64" s="30">
        <v>180</v>
      </c>
      <c r="P64" s="31" t="s">
        <v>169</v>
      </c>
      <c r="Q64" s="2">
        <f t="shared" si="6"/>
        <v>10.486810611349357</v>
      </c>
      <c r="R64" s="2">
        <f t="shared" si="7"/>
        <v>1.7603719956118482</v>
      </c>
      <c r="S64" s="2">
        <f>VLOOKUP(A64,[2]TDSheet!$A:$F,6,0)</f>
        <v>3.4870000000000001</v>
      </c>
      <c r="T64" s="2">
        <f>VLOOKUP(A64,[3]TDSheet!$A:$F,6,0)/5</f>
        <v>2.9758</v>
      </c>
      <c r="U64" s="2">
        <f>VLOOKUP(A64,[4]TDSheet!$A:$F,6,0)/5</f>
        <v>2.4376000000000002</v>
      </c>
      <c r="W64" s="2">
        <f t="shared" si="8"/>
        <v>70</v>
      </c>
    </row>
    <row r="65" spans="1:23" ht="11.1" customHeight="1" outlineLevel="1" x14ac:dyDescent="0.2">
      <c r="A65" s="8" t="s">
        <v>70</v>
      </c>
      <c r="B65" s="8" t="s">
        <v>10</v>
      </c>
      <c r="C65" s="9">
        <v>10.89</v>
      </c>
      <c r="D65" s="9"/>
      <c r="E65" s="9">
        <v>0.752</v>
      </c>
      <c r="F65" s="9">
        <v>9.7899999999999991</v>
      </c>
      <c r="G65" s="17">
        <f>VLOOKUP(A65,[1]TDSheet!$A:$G,7,0)</f>
        <v>1</v>
      </c>
      <c r="L65" s="2">
        <f t="shared" si="5"/>
        <v>0.15040000000000001</v>
      </c>
      <c r="M65" s="18"/>
      <c r="N65" s="36">
        <f t="shared" si="9"/>
        <v>0</v>
      </c>
      <c r="O65" s="30">
        <v>5</v>
      </c>
      <c r="P65" s="31" t="s">
        <v>169</v>
      </c>
      <c r="Q65" s="2">
        <f t="shared" si="6"/>
        <v>65.093085106382972</v>
      </c>
      <c r="R65" s="2">
        <f t="shared" si="7"/>
        <v>65.093085106382972</v>
      </c>
      <c r="S65" s="2">
        <f>VLOOKUP(A65,[2]TDSheet!$A:$F,6,0)</f>
        <v>1.863</v>
      </c>
      <c r="T65" s="2">
        <f>VLOOKUP(A65,[3]TDSheet!$A:$F,6,0)/5</f>
        <v>0.15060000000000001</v>
      </c>
      <c r="U65" s="2">
        <f>VLOOKUP(A65,[4]TDSheet!$A:$F,6,0)/5</f>
        <v>0.13540000000000002</v>
      </c>
      <c r="W65" s="2">
        <f t="shared" si="8"/>
        <v>0</v>
      </c>
    </row>
    <row r="66" spans="1:23" ht="11.1" customHeight="1" outlineLevel="1" x14ac:dyDescent="0.2">
      <c r="A66" s="8" t="s">
        <v>71</v>
      </c>
      <c r="B66" s="8" t="s">
        <v>10</v>
      </c>
      <c r="C66" s="9">
        <v>37.996000000000002</v>
      </c>
      <c r="D66" s="9"/>
      <c r="E66" s="9">
        <v>37.758000000000003</v>
      </c>
      <c r="F66" s="9">
        <v>0.23799999999999999</v>
      </c>
      <c r="G66" s="17">
        <f>VLOOKUP(A66,[1]TDSheet!$A:$G,7,0)</f>
        <v>1</v>
      </c>
      <c r="J66" s="2">
        <v>205</v>
      </c>
      <c r="L66" s="2">
        <f t="shared" si="5"/>
        <v>7.5516000000000005</v>
      </c>
      <c r="M66" s="18"/>
      <c r="N66" s="36">
        <v>50</v>
      </c>
      <c r="O66" s="30">
        <v>230</v>
      </c>
      <c r="P66" s="31" t="s">
        <v>169</v>
      </c>
      <c r="Q66" s="2">
        <f t="shared" si="6"/>
        <v>33.799194872609775</v>
      </c>
      <c r="R66" s="2">
        <f t="shared" si="7"/>
        <v>27.17808146617935</v>
      </c>
      <c r="S66" s="2">
        <f>VLOOKUP(A66,[2]TDSheet!$A:$F,6,0)</f>
        <v>5.2619999999999996</v>
      </c>
      <c r="T66" s="2">
        <v>0</v>
      </c>
      <c r="U66" s="2">
        <f>VLOOKUP(A66,[4]TDSheet!$A:$F,6,0)/5</f>
        <v>21.955400000000001</v>
      </c>
      <c r="W66" s="2">
        <f t="shared" si="8"/>
        <v>50</v>
      </c>
    </row>
    <row r="67" spans="1:23" ht="11.1" customHeight="1" outlineLevel="1" x14ac:dyDescent="0.2">
      <c r="A67" s="8" t="s">
        <v>72</v>
      </c>
      <c r="B67" s="8" t="s">
        <v>10</v>
      </c>
      <c r="C67" s="9">
        <v>-1.6E-2</v>
      </c>
      <c r="D67" s="9">
        <v>42.021999999999998</v>
      </c>
      <c r="E67" s="9">
        <v>42.021999999999998</v>
      </c>
      <c r="F67" s="9">
        <v>-1.6E-2</v>
      </c>
      <c r="G67" s="17">
        <f>VLOOKUP(A67,[1]TDSheet!$A:$G,7,0)</f>
        <v>1</v>
      </c>
      <c r="J67" s="2">
        <v>121</v>
      </c>
      <c r="L67" s="2">
        <f t="shared" si="5"/>
        <v>8.404399999999999</v>
      </c>
      <c r="M67" s="18"/>
      <c r="N67" s="36">
        <v>40</v>
      </c>
      <c r="O67" s="30">
        <v>95</v>
      </c>
      <c r="P67" s="31" t="s">
        <v>169</v>
      </c>
      <c r="Q67" s="2">
        <f t="shared" si="6"/>
        <v>19.154728475560422</v>
      </c>
      <c r="R67" s="2">
        <f t="shared" si="7"/>
        <v>14.395316738851079</v>
      </c>
      <c r="S67" s="2">
        <f>VLOOKUP(A67,[2]TDSheet!$A:$F,6,0)</f>
        <v>63.892000000000003</v>
      </c>
      <c r="T67" s="2">
        <f>VLOOKUP(A67,[3]TDSheet!$A:$F,6,0)/5</f>
        <v>15.5284</v>
      </c>
      <c r="U67" s="2">
        <f>VLOOKUP(A67,[4]TDSheet!$A:$F,6,0)/5</f>
        <v>13.8422</v>
      </c>
      <c r="W67" s="2">
        <f t="shared" si="8"/>
        <v>40</v>
      </c>
    </row>
    <row r="68" spans="1:23" ht="11.1" customHeight="1" outlineLevel="1" x14ac:dyDescent="0.2">
      <c r="A68" s="8" t="s">
        <v>73</v>
      </c>
      <c r="B68" s="8" t="s">
        <v>10</v>
      </c>
      <c r="C68" s="9">
        <v>10.802</v>
      </c>
      <c r="D68" s="9">
        <v>25.632999999999999</v>
      </c>
      <c r="E68" s="9">
        <v>42.094000000000001</v>
      </c>
      <c r="F68" s="9">
        <v>-5.6589999999999998</v>
      </c>
      <c r="G68" s="17">
        <f>VLOOKUP(A68,[1]TDSheet!$A:$G,7,0)</f>
        <v>1</v>
      </c>
      <c r="J68" s="2">
        <v>203</v>
      </c>
      <c r="L68" s="2">
        <f t="shared" si="5"/>
        <v>8.4188000000000009</v>
      </c>
      <c r="M68" s="18"/>
      <c r="N68" s="36">
        <v>40</v>
      </c>
      <c r="O68" s="30">
        <v>95</v>
      </c>
      <c r="P68" s="31" t="s">
        <v>169</v>
      </c>
      <c r="Q68" s="2">
        <f t="shared" si="6"/>
        <v>28.19178505250154</v>
      </c>
      <c r="R68" s="2">
        <f t="shared" si="7"/>
        <v>23.440514087518409</v>
      </c>
      <c r="S68" s="2">
        <f>VLOOKUP(A68,[2]TDSheet!$A:$F,6,0)</f>
        <v>74.745000000000005</v>
      </c>
      <c r="T68" s="2">
        <f>VLOOKUP(A68,[3]TDSheet!$A:$F,6,0)/5</f>
        <v>19.485599999999998</v>
      </c>
      <c r="U68" s="2">
        <f>VLOOKUP(A68,[4]TDSheet!$A:$F,6,0)/5</f>
        <v>18.588000000000001</v>
      </c>
      <c r="W68" s="2">
        <f t="shared" si="8"/>
        <v>40</v>
      </c>
    </row>
    <row r="69" spans="1:23" ht="11.1" customHeight="1" outlineLevel="1" x14ac:dyDescent="0.2">
      <c r="A69" s="8" t="s">
        <v>74</v>
      </c>
      <c r="B69" s="8" t="s">
        <v>10</v>
      </c>
      <c r="C69" s="9">
        <v>68.724999999999994</v>
      </c>
      <c r="D69" s="9"/>
      <c r="E69" s="9">
        <v>0</v>
      </c>
      <c r="F69" s="9"/>
      <c r="G69" s="17">
        <f>VLOOKUP(A69,[1]TDSheet!$A:$G,7,0)</f>
        <v>1</v>
      </c>
      <c r="J69" s="2">
        <v>53</v>
      </c>
      <c r="L69" s="2">
        <f t="shared" si="5"/>
        <v>0</v>
      </c>
      <c r="M69" s="18"/>
      <c r="N69" s="36">
        <f t="shared" si="9"/>
        <v>0</v>
      </c>
      <c r="O69" s="30">
        <v>15</v>
      </c>
      <c r="P69" s="31" t="s">
        <v>169</v>
      </c>
      <c r="Q69" s="2" t="e">
        <f t="shared" si="6"/>
        <v>#DIV/0!</v>
      </c>
      <c r="R69" s="2" t="e">
        <f t="shared" si="7"/>
        <v>#DIV/0!</v>
      </c>
      <c r="S69" s="2">
        <v>0</v>
      </c>
      <c r="T69" s="2">
        <f>VLOOKUP(A69,[3]TDSheet!$A:$F,6,0)/5</f>
        <v>0.53200000000000003</v>
      </c>
      <c r="U69" s="2">
        <f>VLOOKUP(A69,[4]TDSheet!$A:$F,6,0)/5</f>
        <v>1.3519999999999999</v>
      </c>
      <c r="W69" s="2">
        <f t="shared" si="8"/>
        <v>0</v>
      </c>
    </row>
    <row r="70" spans="1:23" ht="11.1" customHeight="1" outlineLevel="1" x14ac:dyDescent="0.2">
      <c r="A70" s="8" t="s">
        <v>75</v>
      </c>
      <c r="B70" s="8" t="s">
        <v>10</v>
      </c>
      <c r="C70" s="9">
        <v>76.927999999999997</v>
      </c>
      <c r="D70" s="9">
        <v>66.266000000000005</v>
      </c>
      <c r="E70" s="9">
        <v>31.120999999999999</v>
      </c>
      <c r="F70" s="9">
        <v>-1.29</v>
      </c>
      <c r="G70" s="17">
        <f>VLOOKUP(A70,[1]TDSheet!$A:$G,7,0)</f>
        <v>1</v>
      </c>
      <c r="J70" s="2">
        <v>58</v>
      </c>
      <c r="L70" s="2">
        <f t="shared" si="5"/>
        <v>6.2241999999999997</v>
      </c>
      <c r="M70" s="18">
        <f t="shared" si="10"/>
        <v>17.980399999999996</v>
      </c>
      <c r="N70" s="36">
        <v>50</v>
      </c>
      <c r="O70" s="30">
        <v>185</v>
      </c>
      <c r="P70" s="31" t="s">
        <v>169</v>
      </c>
      <c r="Q70" s="2">
        <f t="shared" si="6"/>
        <v>17.144371967481767</v>
      </c>
      <c r="R70" s="2">
        <f t="shared" si="7"/>
        <v>9.1112110793354972</v>
      </c>
      <c r="S70" s="2">
        <f>VLOOKUP(A70,[2]TDSheet!$A:$F,6,0)</f>
        <v>9.1</v>
      </c>
      <c r="T70" s="2">
        <f>VLOOKUP(A70,[3]TDSheet!$A:$F,6,0)/5</f>
        <v>4.1402000000000001</v>
      </c>
      <c r="U70" s="2">
        <f>VLOOKUP(A70,[4]TDSheet!$A:$F,6,0)/5</f>
        <v>17.7136</v>
      </c>
      <c r="W70" s="2">
        <f t="shared" si="8"/>
        <v>50</v>
      </c>
    </row>
    <row r="71" spans="1:23" ht="11.1" customHeight="1" outlineLevel="1" x14ac:dyDescent="0.2">
      <c r="A71" s="8" t="s">
        <v>76</v>
      </c>
      <c r="B71" s="8" t="s">
        <v>10</v>
      </c>
      <c r="C71" s="9">
        <v>55.353999999999999</v>
      </c>
      <c r="D71" s="9">
        <v>0.05</v>
      </c>
      <c r="E71" s="9">
        <v>5.0309999999999997</v>
      </c>
      <c r="F71" s="9"/>
      <c r="G71" s="17">
        <f>VLOOKUP(A71,[1]TDSheet!$A:$G,7,0)</f>
        <v>1</v>
      </c>
      <c r="L71" s="2">
        <f t="shared" ref="L71:L134" si="11">E71/5</f>
        <v>1.0062</v>
      </c>
      <c r="M71" s="24">
        <v>10</v>
      </c>
      <c r="N71" s="36">
        <v>15</v>
      </c>
      <c r="O71" s="30">
        <v>15</v>
      </c>
      <c r="P71" s="31" t="s">
        <v>169</v>
      </c>
      <c r="Q71" s="2">
        <f t="shared" ref="Q71:Q134" si="12">(F71+J71+N71)/L71</f>
        <v>14.907573047107931</v>
      </c>
      <c r="R71" s="2">
        <f t="shared" ref="R71:R134" si="13">(F71+J71)/L71</f>
        <v>0</v>
      </c>
      <c r="S71" s="2">
        <v>0</v>
      </c>
      <c r="T71" s="2">
        <f>VLOOKUP(A71,[3]TDSheet!$A:$F,6,0)/5</f>
        <v>0.24820000000000003</v>
      </c>
      <c r="U71" s="2">
        <f>VLOOKUP(A71,[4]TDSheet!$A:$F,6,0)/5</f>
        <v>2.2892000000000001</v>
      </c>
      <c r="W71" s="2">
        <f t="shared" ref="W71:W134" si="14">N71*G71</f>
        <v>15</v>
      </c>
    </row>
    <row r="72" spans="1:23" ht="11.1" customHeight="1" outlineLevel="1" x14ac:dyDescent="0.2">
      <c r="A72" s="8" t="s">
        <v>77</v>
      </c>
      <c r="B72" s="8" t="s">
        <v>10</v>
      </c>
      <c r="C72" s="9">
        <v>3.99</v>
      </c>
      <c r="D72" s="9">
        <v>38.287999999999997</v>
      </c>
      <c r="E72" s="9">
        <v>38.255000000000003</v>
      </c>
      <c r="F72" s="9">
        <v>-1.3169999999999999</v>
      </c>
      <c r="G72" s="17">
        <f>VLOOKUP(A72,[1]TDSheet!$A:$G,7,0)</f>
        <v>1</v>
      </c>
      <c r="J72" s="2">
        <v>61</v>
      </c>
      <c r="L72" s="2">
        <f t="shared" si="11"/>
        <v>7.6510000000000007</v>
      </c>
      <c r="M72" s="18">
        <f t="shared" ref="M72:M129" si="15">12*L72-J72-F72</f>
        <v>32.129000000000012</v>
      </c>
      <c r="N72" s="36">
        <v>50</v>
      </c>
      <c r="O72" s="30">
        <v>185</v>
      </c>
      <c r="P72" s="31" t="s">
        <v>169</v>
      </c>
      <c r="Q72" s="2">
        <f t="shared" si="12"/>
        <v>14.33577310155535</v>
      </c>
      <c r="R72" s="2">
        <f t="shared" si="13"/>
        <v>7.8006796497189903</v>
      </c>
      <c r="S72" s="2">
        <f>VLOOKUP(A72,[2]TDSheet!$A:$F,6,0)</f>
        <v>10.622999999999999</v>
      </c>
      <c r="T72" s="2">
        <f>VLOOKUP(A72,[3]TDSheet!$A:$F,6,0)/5</f>
        <v>8.8707999999999991</v>
      </c>
      <c r="U72" s="2">
        <f>VLOOKUP(A72,[4]TDSheet!$A:$F,6,0)/5</f>
        <v>4.0554000000000006</v>
      </c>
      <c r="W72" s="2">
        <f t="shared" si="14"/>
        <v>50</v>
      </c>
    </row>
    <row r="73" spans="1:23" ht="11.1" customHeight="1" outlineLevel="1" x14ac:dyDescent="0.2">
      <c r="A73" s="8" t="s">
        <v>78</v>
      </c>
      <c r="B73" s="8" t="s">
        <v>10</v>
      </c>
      <c r="C73" s="9">
        <v>1.282</v>
      </c>
      <c r="D73" s="9">
        <v>56.061</v>
      </c>
      <c r="E73" s="9">
        <v>34.634999999999998</v>
      </c>
      <c r="F73" s="9">
        <v>22.707999999999998</v>
      </c>
      <c r="G73" s="17">
        <f>VLOOKUP(A73,[1]TDSheet!$A:$G,7,0)</f>
        <v>1</v>
      </c>
      <c r="L73" s="2">
        <f t="shared" si="11"/>
        <v>6.9269999999999996</v>
      </c>
      <c r="M73" s="18">
        <f>10*L73-J73-F73</f>
        <v>46.561999999999998</v>
      </c>
      <c r="N73" s="36">
        <v>50</v>
      </c>
      <c r="O73" s="30">
        <v>45</v>
      </c>
      <c r="P73" s="31" t="s">
        <v>169</v>
      </c>
      <c r="Q73" s="2">
        <f t="shared" si="12"/>
        <v>10.4963187527068</v>
      </c>
      <c r="R73" s="2">
        <f t="shared" si="13"/>
        <v>3.2781868052548</v>
      </c>
      <c r="S73" s="2">
        <v>0</v>
      </c>
      <c r="T73" s="2">
        <f>VLOOKUP(A73,[3]TDSheet!$A:$F,6,0)/5</f>
        <v>7.1425999999999998</v>
      </c>
      <c r="U73" s="2">
        <f>VLOOKUP(A73,[4]TDSheet!$A:$F,6,0)/5</f>
        <v>0.25840000000000002</v>
      </c>
      <c r="W73" s="2">
        <f t="shared" si="14"/>
        <v>50</v>
      </c>
    </row>
    <row r="74" spans="1:23" ht="11.1" customHeight="1" outlineLevel="1" x14ac:dyDescent="0.2">
      <c r="A74" s="8" t="s">
        <v>79</v>
      </c>
      <c r="B74" s="8" t="s">
        <v>10</v>
      </c>
      <c r="C74" s="9">
        <v>1894.231</v>
      </c>
      <c r="D74" s="9">
        <v>407.89100000000002</v>
      </c>
      <c r="E74" s="9">
        <v>1051.732</v>
      </c>
      <c r="F74" s="9">
        <v>1089.9449999999999</v>
      </c>
      <c r="G74" s="17">
        <f>VLOOKUP(A74,[1]TDSheet!$A:$G,7,0)</f>
        <v>1</v>
      </c>
      <c r="L74" s="2">
        <f t="shared" si="11"/>
        <v>210.34639999999999</v>
      </c>
      <c r="M74" s="18">
        <f t="shared" si="15"/>
        <v>1434.2117999999998</v>
      </c>
      <c r="N74" s="36">
        <v>1400</v>
      </c>
      <c r="O74" s="30">
        <v>550</v>
      </c>
      <c r="P74" s="31" t="s">
        <v>169</v>
      </c>
      <c r="Q74" s="2">
        <f t="shared" si="12"/>
        <v>11.837354953543297</v>
      </c>
      <c r="R74" s="2">
        <f t="shared" si="13"/>
        <v>5.181667002620439</v>
      </c>
      <c r="S74" s="2">
        <f>VLOOKUP(A74,[2]TDSheet!$A:$F,6,0)</f>
        <v>579.78200000000004</v>
      </c>
      <c r="T74" s="2">
        <f>VLOOKUP(A74,[3]TDSheet!$A:$F,6,0)/5</f>
        <v>5.6532</v>
      </c>
      <c r="U74" s="2">
        <f>VLOOKUP(A74,[4]TDSheet!$A:$F,6,0)/5</f>
        <v>253.40559999999999</v>
      </c>
      <c r="W74" s="2">
        <f t="shared" si="14"/>
        <v>1400</v>
      </c>
    </row>
    <row r="75" spans="1:23" ht="21.95" customHeight="1" outlineLevel="1" x14ac:dyDescent="0.2">
      <c r="A75" s="8" t="s">
        <v>80</v>
      </c>
      <c r="B75" s="8" t="s">
        <v>10</v>
      </c>
      <c r="C75" s="9">
        <v>121.39</v>
      </c>
      <c r="D75" s="9"/>
      <c r="E75" s="9">
        <v>18.661999999999999</v>
      </c>
      <c r="F75" s="9">
        <v>102.72799999999999</v>
      </c>
      <c r="G75" s="17">
        <f>VLOOKUP(A75,[1]TDSheet!$A:$G,7,0)</f>
        <v>1</v>
      </c>
      <c r="L75" s="2">
        <f t="shared" si="11"/>
        <v>3.7323999999999997</v>
      </c>
      <c r="M75" s="18"/>
      <c r="N75" s="36">
        <f t="shared" ref="N75:N134" si="16">M75</f>
        <v>0</v>
      </c>
      <c r="O75" s="30">
        <v>30</v>
      </c>
      <c r="P75" s="31" t="s">
        <v>169</v>
      </c>
      <c r="Q75" s="2">
        <f t="shared" si="12"/>
        <v>27.523309398778267</v>
      </c>
      <c r="R75" s="2">
        <f t="shared" si="13"/>
        <v>27.523309398778267</v>
      </c>
      <c r="S75" s="2">
        <v>0</v>
      </c>
      <c r="T75" s="2">
        <f>VLOOKUP(A75,[3]TDSheet!$A:$F,6,0)/5</f>
        <v>2.6412</v>
      </c>
      <c r="U75" s="2">
        <f>VLOOKUP(A75,[4]TDSheet!$A:$F,6,0)/5</f>
        <v>5.0754000000000001</v>
      </c>
      <c r="W75" s="2">
        <f t="shared" si="14"/>
        <v>0</v>
      </c>
    </row>
    <row r="76" spans="1:23" ht="11.1" customHeight="1" outlineLevel="1" x14ac:dyDescent="0.2">
      <c r="A76" s="8" t="s">
        <v>81</v>
      </c>
      <c r="B76" s="8" t="s">
        <v>10</v>
      </c>
      <c r="C76" s="9">
        <v>60.970999999999997</v>
      </c>
      <c r="D76" s="9"/>
      <c r="E76" s="9">
        <v>15.061999999999999</v>
      </c>
      <c r="F76" s="9">
        <v>45.908999999999999</v>
      </c>
      <c r="G76" s="17">
        <f>VLOOKUP(A76,[1]TDSheet!$A:$G,7,0)</f>
        <v>1</v>
      </c>
      <c r="L76" s="2">
        <f t="shared" si="11"/>
        <v>3.0124</v>
      </c>
      <c r="M76" s="18"/>
      <c r="N76" s="36">
        <f t="shared" si="16"/>
        <v>0</v>
      </c>
      <c r="O76" s="30">
        <v>60</v>
      </c>
      <c r="P76" s="31" t="s">
        <v>169</v>
      </c>
      <c r="Q76" s="2">
        <f t="shared" si="12"/>
        <v>15.240007967069445</v>
      </c>
      <c r="R76" s="2">
        <f t="shared" si="13"/>
        <v>15.240007967069445</v>
      </c>
      <c r="S76" s="2">
        <v>0</v>
      </c>
      <c r="T76" s="2">
        <v>0</v>
      </c>
      <c r="U76" s="2">
        <f>VLOOKUP(A76,[4]TDSheet!$A:$F,6,0)/5</f>
        <v>1.0626</v>
      </c>
      <c r="W76" s="2">
        <f t="shared" si="14"/>
        <v>0</v>
      </c>
    </row>
    <row r="77" spans="1:23" ht="11.1" customHeight="1" outlineLevel="1" x14ac:dyDescent="0.2">
      <c r="A77" s="8" t="s">
        <v>82</v>
      </c>
      <c r="B77" s="8" t="s">
        <v>10</v>
      </c>
      <c r="C77" s="10"/>
      <c r="D77" s="9">
        <v>24.798999999999999</v>
      </c>
      <c r="E77" s="9">
        <v>2.7509999999999999</v>
      </c>
      <c r="F77" s="9">
        <v>22.047999999999998</v>
      </c>
      <c r="G77" s="17">
        <f>VLOOKUP(A77,[1]TDSheet!$A:$G,7,0)</f>
        <v>1</v>
      </c>
      <c r="L77" s="2">
        <f t="shared" si="11"/>
        <v>0.55020000000000002</v>
      </c>
      <c r="M77" s="18"/>
      <c r="N77" s="36">
        <f t="shared" si="16"/>
        <v>0</v>
      </c>
      <c r="O77" s="30">
        <v>10</v>
      </c>
      <c r="P77" s="31" t="s">
        <v>169</v>
      </c>
      <c r="Q77" s="2">
        <f t="shared" si="12"/>
        <v>40.07270083605961</v>
      </c>
      <c r="R77" s="2">
        <f t="shared" si="13"/>
        <v>40.07270083605961</v>
      </c>
      <c r="S77" s="2">
        <v>0</v>
      </c>
      <c r="T77" s="2">
        <v>0</v>
      </c>
      <c r="U77" s="2">
        <v>0</v>
      </c>
      <c r="W77" s="2">
        <f t="shared" si="14"/>
        <v>0</v>
      </c>
    </row>
    <row r="78" spans="1:23" ht="11.1" customHeight="1" outlineLevel="1" x14ac:dyDescent="0.2">
      <c r="A78" s="8" t="s">
        <v>83</v>
      </c>
      <c r="B78" s="8" t="s">
        <v>10</v>
      </c>
      <c r="C78" s="10"/>
      <c r="D78" s="9">
        <v>138.24100000000001</v>
      </c>
      <c r="E78" s="9"/>
      <c r="F78" s="9">
        <v>123.30200000000001</v>
      </c>
      <c r="G78" s="17">
        <f>VLOOKUP(A78,[1]TDSheet!$A:$G,7,0)</f>
        <v>1</v>
      </c>
      <c r="L78" s="2">
        <f t="shared" si="11"/>
        <v>0</v>
      </c>
      <c r="M78" s="18"/>
      <c r="N78" s="36">
        <f t="shared" si="16"/>
        <v>0</v>
      </c>
      <c r="O78" s="30"/>
      <c r="P78" s="31" t="s">
        <v>169</v>
      </c>
      <c r="Q78" s="2" t="e">
        <f t="shared" si="12"/>
        <v>#DIV/0!</v>
      </c>
      <c r="R78" s="2" t="e">
        <f t="shared" si="13"/>
        <v>#DIV/0!</v>
      </c>
      <c r="S78" s="2">
        <f>VLOOKUP(A78,[2]TDSheet!$A:$F,6,0)</f>
        <v>0</v>
      </c>
      <c r="T78" s="2">
        <v>0</v>
      </c>
      <c r="U78" s="2">
        <v>0</v>
      </c>
      <c r="W78" s="2">
        <f t="shared" si="14"/>
        <v>0</v>
      </c>
    </row>
    <row r="79" spans="1:23" ht="11.1" customHeight="1" outlineLevel="1" x14ac:dyDescent="0.2">
      <c r="A79" s="8" t="s">
        <v>84</v>
      </c>
      <c r="B79" s="8" t="s">
        <v>10</v>
      </c>
      <c r="C79" s="9">
        <v>20.337</v>
      </c>
      <c r="D79" s="9">
        <v>87.207999999999998</v>
      </c>
      <c r="E79" s="9">
        <v>63.128</v>
      </c>
      <c r="F79" s="9">
        <v>44.417000000000002</v>
      </c>
      <c r="G79" s="17">
        <f>VLOOKUP(A79,[1]TDSheet!$A:$G,7,0)</f>
        <v>1</v>
      </c>
      <c r="J79" s="2">
        <v>45</v>
      </c>
      <c r="L79" s="2">
        <f t="shared" si="11"/>
        <v>12.6256</v>
      </c>
      <c r="M79" s="18">
        <f t="shared" si="15"/>
        <v>62.09020000000001</v>
      </c>
      <c r="N79" s="36">
        <v>75</v>
      </c>
      <c r="O79" s="30">
        <v>150</v>
      </c>
      <c r="P79" s="31" t="s">
        <v>169</v>
      </c>
      <c r="Q79" s="2">
        <f t="shared" si="12"/>
        <v>13.022509821315422</v>
      </c>
      <c r="R79" s="2">
        <f t="shared" si="13"/>
        <v>7.0821980737549106</v>
      </c>
      <c r="S79" s="2">
        <v>0</v>
      </c>
      <c r="T79" s="2">
        <f>VLOOKUP(A79,[3]TDSheet!$A:$F,6,0)/5</f>
        <v>3.9537999999999998</v>
      </c>
      <c r="U79" s="2">
        <f>VLOOKUP(A79,[4]TDSheet!$A:$F,6,0)/5</f>
        <v>7.0518000000000001</v>
      </c>
      <c r="W79" s="2">
        <f t="shared" si="14"/>
        <v>75</v>
      </c>
    </row>
    <row r="80" spans="1:23" ht="11.1" customHeight="1" outlineLevel="1" x14ac:dyDescent="0.2">
      <c r="A80" s="8" t="s">
        <v>85</v>
      </c>
      <c r="B80" s="8" t="s">
        <v>10</v>
      </c>
      <c r="C80" s="10"/>
      <c r="D80" s="9">
        <v>30.077000000000002</v>
      </c>
      <c r="E80" s="9">
        <v>16.372</v>
      </c>
      <c r="F80" s="9">
        <v>13.705</v>
      </c>
      <c r="G80" s="17">
        <f>VLOOKUP(A80,[1]TDSheet!$A:$G,7,0)</f>
        <v>1</v>
      </c>
      <c r="L80" s="2">
        <f t="shared" si="11"/>
        <v>3.2744</v>
      </c>
      <c r="M80" s="18">
        <f>11*L80-J80-F80</f>
        <v>22.313400000000001</v>
      </c>
      <c r="N80" s="36">
        <v>30</v>
      </c>
      <c r="O80" s="30">
        <v>80</v>
      </c>
      <c r="P80" s="31" t="s">
        <v>169</v>
      </c>
      <c r="Q80" s="2">
        <f t="shared" si="12"/>
        <v>13.347483508429026</v>
      </c>
      <c r="R80" s="2">
        <f t="shared" si="13"/>
        <v>4.1854996335206449</v>
      </c>
      <c r="S80" s="2">
        <f>VLOOKUP(A80,[2]TDSheet!$A:$F,6,0)</f>
        <v>0.70099999999999996</v>
      </c>
      <c r="T80" s="2">
        <f>VLOOKUP(A80,[3]TDSheet!$A:$F,6,0)/5</f>
        <v>2.395</v>
      </c>
      <c r="U80" s="2">
        <v>0</v>
      </c>
      <c r="W80" s="2">
        <f t="shared" si="14"/>
        <v>30</v>
      </c>
    </row>
    <row r="81" spans="1:23" ht="11.1" customHeight="1" outlineLevel="1" x14ac:dyDescent="0.2">
      <c r="A81" s="8" t="s">
        <v>86</v>
      </c>
      <c r="B81" s="8" t="s">
        <v>10</v>
      </c>
      <c r="C81" s="9">
        <v>-0.71799999999999997</v>
      </c>
      <c r="D81" s="9">
        <v>81.531000000000006</v>
      </c>
      <c r="E81" s="9">
        <v>18.561</v>
      </c>
      <c r="F81" s="9">
        <v>62.252000000000002</v>
      </c>
      <c r="G81" s="17">
        <f>VLOOKUP(A81,[1]TDSheet!$A:$G,7,0)</f>
        <v>1</v>
      </c>
      <c r="J81" s="2">
        <v>21</v>
      </c>
      <c r="L81" s="2">
        <f t="shared" si="11"/>
        <v>3.7122000000000002</v>
      </c>
      <c r="M81" s="18"/>
      <c r="N81" s="36">
        <f t="shared" si="16"/>
        <v>0</v>
      </c>
      <c r="O81" s="30">
        <v>120</v>
      </c>
      <c r="P81" s="31" t="s">
        <v>169</v>
      </c>
      <c r="Q81" s="2">
        <f t="shared" si="12"/>
        <v>22.426593394752441</v>
      </c>
      <c r="R81" s="2">
        <f t="shared" si="13"/>
        <v>22.426593394752441</v>
      </c>
      <c r="S81" s="2">
        <f>VLOOKUP(A81,[2]TDSheet!$A:$F,6,0)</f>
        <v>10.821</v>
      </c>
      <c r="T81" s="2">
        <f>VLOOKUP(A81,[3]TDSheet!$A:$F,6,0)/5</f>
        <v>5.1533999999999995</v>
      </c>
      <c r="U81" s="2">
        <f>VLOOKUP(A81,[4]TDSheet!$A:$F,6,0)/5</f>
        <v>1.5698000000000001</v>
      </c>
      <c r="W81" s="2">
        <f t="shared" si="14"/>
        <v>0</v>
      </c>
    </row>
    <row r="82" spans="1:23" ht="21.95" customHeight="1" outlineLevel="1" x14ac:dyDescent="0.2">
      <c r="A82" s="8" t="s">
        <v>87</v>
      </c>
      <c r="B82" s="8" t="s">
        <v>10</v>
      </c>
      <c r="C82" s="9">
        <v>48.503999999999998</v>
      </c>
      <c r="D82" s="9"/>
      <c r="E82" s="9"/>
      <c r="F82" s="9">
        <v>48.503999999999998</v>
      </c>
      <c r="G82" s="17">
        <f>VLOOKUP(A82,[1]TDSheet!$A:$G,7,0)</f>
        <v>1</v>
      </c>
      <c r="J82" s="2">
        <v>17</v>
      </c>
      <c r="L82" s="2">
        <f t="shared" si="11"/>
        <v>0</v>
      </c>
      <c r="M82" s="18"/>
      <c r="N82" s="36">
        <f t="shared" si="16"/>
        <v>0</v>
      </c>
      <c r="O82" s="30">
        <v>50</v>
      </c>
      <c r="P82" s="31" t="s">
        <v>169</v>
      </c>
      <c r="Q82" s="2" t="e">
        <f t="shared" si="12"/>
        <v>#DIV/0!</v>
      </c>
      <c r="R82" s="2" t="e">
        <f t="shared" si="13"/>
        <v>#DIV/0!</v>
      </c>
      <c r="S82" s="2">
        <f>VLOOKUP(A82,[2]TDSheet!$A:$F,6,0)</f>
        <v>2.1539999999999999</v>
      </c>
      <c r="T82" s="2">
        <f>VLOOKUP(A82,[3]TDSheet!$A:$F,6,0)/5</f>
        <v>2.7440000000000002</v>
      </c>
      <c r="U82" s="2">
        <f>VLOOKUP(A82,[4]TDSheet!$A:$F,6,0)/5</f>
        <v>-0.14319999999999999</v>
      </c>
      <c r="W82" s="2">
        <f t="shared" si="14"/>
        <v>0</v>
      </c>
    </row>
    <row r="83" spans="1:23" ht="11.1" customHeight="1" outlineLevel="1" x14ac:dyDescent="0.2">
      <c r="A83" s="8" t="s">
        <v>88</v>
      </c>
      <c r="B83" s="8" t="s">
        <v>10</v>
      </c>
      <c r="C83" s="10"/>
      <c r="D83" s="9">
        <v>12.952</v>
      </c>
      <c r="E83" s="9"/>
      <c r="F83" s="9">
        <v>12.952</v>
      </c>
      <c r="G83" s="17">
        <f>VLOOKUP(A83,[1]TDSheet!$A:$G,7,0)</f>
        <v>1</v>
      </c>
      <c r="L83" s="2">
        <f t="shared" si="11"/>
        <v>0</v>
      </c>
      <c r="M83" s="18"/>
      <c r="N83" s="36">
        <f t="shared" si="16"/>
        <v>0</v>
      </c>
      <c r="O83" s="30">
        <v>5</v>
      </c>
      <c r="P83" s="31" t="s">
        <v>169</v>
      </c>
      <c r="Q83" s="2" t="e">
        <f t="shared" si="12"/>
        <v>#DIV/0!</v>
      </c>
      <c r="R83" s="2" t="e">
        <f t="shared" si="13"/>
        <v>#DIV/0!</v>
      </c>
      <c r="S83" s="2">
        <v>0</v>
      </c>
      <c r="T83" s="2">
        <v>0</v>
      </c>
      <c r="U83" s="2">
        <v>0</v>
      </c>
      <c r="W83" s="2">
        <f t="shared" si="14"/>
        <v>0</v>
      </c>
    </row>
    <row r="84" spans="1:23" ht="11.1" customHeight="1" outlineLevel="1" x14ac:dyDescent="0.2">
      <c r="A84" s="8" t="s">
        <v>89</v>
      </c>
      <c r="B84" s="8" t="s">
        <v>19</v>
      </c>
      <c r="C84" s="9">
        <v>2</v>
      </c>
      <c r="D84" s="9">
        <v>36</v>
      </c>
      <c r="E84" s="9">
        <v>34</v>
      </c>
      <c r="F84" s="19">
        <f>1+F137</f>
        <v>-1</v>
      </c>
      <c r="G84" s="17">
        <f>VLOOKUP(A84,[1]TDSheet!$A:$G,7,0)</f>
        <v>0.35</v>
      </c>
      <c r="J84" s="2">
        <v>30</v>
      </c>
      <c r="L84" s="2">
        <f t="shared" si="11"/>
        <v>6.8</v>
      </c>
      <c r="M84" s="18">
        <f>11*L84-J84-F84</f>
        <v>45.8</v>
      </c>
      <c r="N84" s="36">
        <v>50</v>
      </c>
      <c r="O84" s="30">
        <v>130</v>
      </c>
      <c r="P84" s="31" t="s">
        <v>169</v>
      </c>
      <c r="Q84" s="2">
        <f t="shared" si="12"/>
        <v>11.617647058823529</v>
      </c>
      <c r="R84" s="2">
        <f t="shared" si="13"/>
        <v>4.2647058823529411</v>
      </c>
      <c r="S84" s="2">
        <f>VLOOKUP(A84,[2]TDSheet!$A:$F,6,0)</f>
        <v>6</v>
      </c>
      <c r="T84" s="2">
        <f>VLOOKUP(A84,[3]TDSheet!$A:$F,6,0)/5</f>
        <v>4</v>
      </c>
      <c r="U84" s="2">
        <f>VLOOKUP(A84,[4]TDSheet!$A:$F,6,0)/5</f>
        <v>2.2000000000000002</v>
      </c>
      <c r="W84" s="2">
        <f t="shared" si="14"/>
        <v>17.5</v>
      </c>
    </row>
    <row r="85" spans="1:23" ht="11.1" customHeight="1" outlineLevel="1" x14ac:dyDescent="0.2">
      <c r="A85" s="8" t="s">
        <v>90</v>
      </c>
      <c r="B85" s="8" t="s">
        <v>19</v>
      </c>
      <c r="C85" s="9">
        <v>50</v>
      </c>
      <c r="D85" s="9"/>
      <c r="E85" s="9">
        <v>29</v>
      </c>
      <c r="F85" s="19">
        <f>21+F138</f>
        <v>9</v>
      </c>
      <c r="G85" s="17">
        <f>VLOOKUP(A85,[1]TDSheet!$A:$G,7,0)</f>
        <v>0.4</v>
      </c>
      <c r="J85" s="2">
        <v>42</v>
      </c>
      <c r="L85" s="2">
        <f t="shared" si="11"/>
        <v>5.8</v>
      </c>
      <c r="M85" s="18">
        <f t="shared" si="15"/>
        <v>18.599999999999994</v>
      </c>
      <c r="N85" s="36">
        <v>40</v>
      </c>
      <c r="O85" s="30">
        <v>150</v>
      </c>
      <c r="P85" s="31" t="s">
        <v>169</v>
      </c>
      <c r="Q85" s="2">
        <f t="shared" si="12"/>
        <v>15.689655172413794</v>
      </c>
      <c r="R85" s="2">
        <f t="shared" si="13"/>
        <v>8.793103448275863</v>
      </c>
      <c r="S85" s="2">
        <f>VLOOKUP(A85,[2]TDSheet!$A:$F,6,0)</f>
        <v>10</v>
      </c>
      <c r="T85" s="2">
        <f>VLOOKUP(A85,[3]TDSheet!$A:$F,6,0)/5</f>
        <v>2.6</v>
      </c>
      <c r="U85" s="2">
        <f>VLOOKUP(A85,[4]TDSheet!$A:$F,6,0)/5</f>
        <v>7.6</v>
      </c>
      <c r="W85" s="2">
        <f t="shared" si="14"/>
        <v>16</v>
      </c>
    </row>
    <row r="86" spans="1:23" ht="11.1" customHeight="1" outlineLevel="1" x14ac:dyDescent="0.2">
      <c r="A86" s="8" t="s">
        <v>91</v>
      </c>
      <c r="B86" s="8" t="s">
        <v>19</v>
      </c>
      <c r="C86" s="9">
        <v>11</v>
      </c>
      <c r="D86" s="9">
        <v>36</v>
      </c>
      <c r="E86" s="9">
        <v>27</v>
      </c>
      <c r="F86" s="9">
        <v>19</v>
      </c>
      <c r="G86" s="17">
        <f>VLOOKUP(A86,[1]TDSheet!$A:$G,7,0)</f>
        <v>0.4</v>
      </c>
      <c r="J86" s="2">
        <v>30</v>
      </c>
      <c r="L86" s="2">
        <f t="shared" si="11"/>
        <v>5.4</v>
      </c>
      <c r="M86" s="18">
        <f t="shared" si="15"/>
        <v>15.800000000000011</v>
      </c>
      <c r="N86" s="36">
        <v>30</v>
      </c>
      <c r="O86" s="30">
        <v>150</v>
      </c>
      <c r="P86" s="31" t="s">
        <v>169</v>
      </c>
      <c r="Q86" s="2">
        <f t="shared" si="12"/>
        <v>14.629629629629628</v>
      </c>
      <c r="R86" s="2">
        <f t="shared" si="13"/>
        <v>9.0740740740740726</v>
      </c>
      <c r="S86" s="2">
        <f>VLOOKUP(A86,[2]TDSheet!$A:$F,6,0)</f>
        <v>4</v>
      </c>
      <c r="T86" s="2">
        <f>VLOOKUP(A86,[3]TDSheet!$A:$F,6,0)/5</f>
        <v>2.4</v>
      </c>
      <c r="U86" s="2">
        <f>VLOOKUP(A86,[4]TDSheet!$A:$F,6,0)/5</f>
        <v>4.8</v>
      </c>
      <c r="W86" s="2">
        <f t="shared" si="14"/>
        <v>12</v>
      </c>
    </row>
    <row r="87" spans="1:23" ht="11.1" customHeight="1" outlineLevel="1" x14ac:dyDescent="0.2">
      <c r="A87" s="8" t="s">
        <v>92</v>
      </c>
      <c r="B87" s="8" t="s">
        <v>19</v>
      </c>
      <c r="C87" s="9">
        <v>120</v>
      </c>
      <c r="D87" s="9"/>
      <c r="E87" s="9">
        <v>22</v>
      </c>
      <c r="F87" s="9">
        <v>94</v>
      </c>
      <c r="G87" s="17">
        <f>VLOOKUP(A87,[1]TDSheet!$A:$G,7,0)</f>
        <v>0.4</v>
      </c>
      <c r="L87" s="2">
        <f t="shared" si="11"/>
        <v>4.4000000000000004</v>
      </c>
      <c r="M87" s="18"/>
      <c r="N87" s="36">
        <f t="shared" si="16"/>
        <v>0</v>
      </c>
      <c r="O87" s="30">
        <v>50</v>
      </c>
      <c r="P87" s="31" t="s">
        <v>169</v>
      </c>
      <c r="Q87" s="2">
        <f t="shared" si="12"/>
        <v>21.363636363636363</v>
      </c>
      <c r="R87" s="2">
        <f t="shared" si="13"/>
        <v>21.363636363636363</v>
      </c>
      <c r="S87" s="2">
        <f>VLOOKUP(A87,[2]TDSheet!$A:$F,6,0)</f>
        <v>30</v>
      </c>
      <c r="T87" s="2">
        <f>VLOOKUP(A87,[3]TDSheet!$A:$F,6,0)/5</f>
        <v>3.4</v>
      </c>
      <c r="U87" s="2">
        <f>VLOOKUP(A87,[4]TDSheet!$A:$F,6,0)/5</f>
        <v>7.8</v>
      </c>
      <c r="W87" s="2">
        <f t="shared" si="14"/>
        <v>0</v>
      </c>
    </row>
    <row r="88" spans="1:23" ht="11.1" customHeight="1" outlineLevel="1" x14ac:dyDescent="0.2">
      <c r="A88" s="8" t="s">
        <v>93</v>
      </c>
      <c r="B88" s="8" t="s">
        <v>19</v>
      </c>
      <c r="C88" s="9">
        <v>31</v>
      </c>
      <c r="D88" s="9">
        <v>6</v>
      </c>
      <c r="E88" s="9">
        <v>15</v>
      </c>
      <c r="F88" s="9">
        <v>22</v>
      </c>
      <c r="G88" s="17">
        <f>VLOOKUP(A88,[1]TDSheet!$A:$G,7,0)</f>
        <v>0.4</v>
      </c>
      <c r="J88" s="2">
        <v>30</v>
      </c>
      <c r="L88" s="2">
        <f t="shared" si="11"/>
        <v>3</v>
      </c>
      <c r="M88" s="18"/>
      <c r="N88" s="36">
        <f t="shared" si="16"/>
        <v>0</v>
      </c>
      <c r="O88" s="30">
        <v>80</v>
      </c>
      <c r="P88" s="31" t="s">
        <v>169</v>
      </c>
      <c r="Q88" s="2">
        <f t="shared" si="12"/>
        <v>17.333333333333332</v>
      </c>
      <c r="R88" s="2">
        <f t="shared" si="13"/>
        <v>17.333333333333332</v>
      </c>
      <c r="S88" s="2">
        <f>VLOOKUP(A88,[2]TDSheet!$A:$F,6,0)</f>
        <v>10</v>
      </c>
      <c r="T88" s="2">
        <f>VLOOKUP(A88,[3]TDSheet!$A:$F,6,0)/5</f>
        <v>0.2</v>
      </c>
      <c r="U88" s="2">
        <f>VLOOKUP(A88,[4]TDSheet!$A:$F,6,0)/5</f>
        <v>3.2</v>
      </c>
      <c r="W88" s="2">
        <f t="shared" si="14"/>
        <v>0</v>
      </c>
    </row>
    <row r="89" spans="1:23" ht="11.1" customHeight="1" outlineLevel="1" x14ac:dyDescent="0.2">
      <c r="A89" s="8" t="s">
        <v>94</v>
      </c>
      <c r="B89" s="8" t="s">
        <v>19</v>
      </c>
      <c r="C89" s="9">
        <v>3</v>
      </c>
      <c r="D89" s="9"/>
      <c r="E89" s="9">
        <v>2</v>
      </c>
      <c r="F89" s="9">
        <v>1</v>
      </c>
      <c r="G89" s="17">
        <f>VLOOKUP(A89,[1]TDSheet!$A:$G,7,0)</f>
        <v>0.35</v>
      </c>
      <c r="L89" s="2">
        <f t="shared" si="11"/>
        <v>0.4</v>
      </c>
      <c r="M89" s="18">
        <v>10</v>
      </c>
      <c r="N89" s="36">
        <f t="shared" si="16"/>
        <v>10</v>
      </c>
      <c r="O89" s="30">
        <v>80</v>
      </c>
      <c r="P89" s="31" t="s">
        <v>169</v>
      </c>
      <c r="Q89" s="2">
        <f t="shared" si="12"/>
        <v>27.5</v>
      </c>
      <c r="R89" s="2">
        <f t="shared" si="13"/>
        <v>2.5</v>
      </c>
      <c r="S89" s="2">
        <f>VLOOKUP(A89,[2]TDSheet!$A:$F,6,0)</f>
        <v>1</v>
      </c>
      <c r="T89" s="2">
        <v>0</v>
      </c>
      <c r="U89" s="2">
        <f>VLOOKUP(A89,[4]TDSheet!$A:$F,6,0)/5</f>
        <v>1.8</v>
      </c>
      <c r="W89" s="2">
        <f t="shared" si="14"/>
        <v>3.5</v>
      </c>
    </row>
    <row r="90" spans="1:23" ht="11.1" customHeight="1" outlineLevel="1" x14ac:dyDescent="0.2">
      <c r="A90" s="8" t="s">
        <v>95</v>
      </c>
      <c r="B90" s="8" t="s">
        <v>10</v>
      </c>
      <c r="C90" s="9">
        <v>55.305999999999997</v>
      </c>
      <c r="D90" s="9"/>
      <c r="E90" s="9">
        <v>7.9930000000000003</v>
      </c>
      <c r="F90" s="9">
        <v>14.9</v>
      </c>
      <c r="G90" s="17">
        <f>VLOOKUP(A90,[1]TDSheet!$A:$G,7,0)</f>
        <v>1</v>
      </c>
      <c r="J90" s="2">
        <v>129</v>
      </c>
      <c r="L90" s="2">
        <f t="shared" si="11"/>
        <v>1.5986</v>
      </c>
      <c r="M90" s="18"/>
      <c r="N90" s="36">
        <f t="shared" si="16"/>
        <v>0</v>
      </c>
      <c r="O90" s="30">
        <v>85</v>
      </c>
      <c r="P90" s="31" t="s">
        <v>169</v>
      </c>
      <c r="Q90" s="2">
        <f t="shared" si="12"/>
        <v>90.0162642312023</v>
      </c>
      <c r="R90" s="2">
        <f t="shared" si="13"/>
        <v>90.0162642312023</v>
      </c>
      <c r="S90" s="2">
        <f>VLOOKUP(A90,[2]TDSheet!$A:$F,6,0)</f>
        <v>5.39</v>
      </c>
      <c r="T90" s="2">
        <f>VLOOKUP(A90,[3]TDSheet!$A:$F,6,0)/5</f>
        <v>11.7394</v>
      </c>
      <c r="U90" s="2">
        <f>VLOOKUP(A90,[4]TDSheet!$A:$F,6,0)/5</f>
        <v>15.5702</v>
      </c>
      <c r="W90" s="2">
        <f t="shared" si="14"/>
        <v>0</v>
      </c>
    </row>
    <row r="91" spans="1:23" ht="11.1" customHeight="1" outlineLevel="1" x14ac:dyDescent="0.2">
      <c r="A91" s="8" t="s">
        <v>96</v>
      </c>
      <c r="B91" s="8" t="s">
        <v>19</v>
      </c>
      <c r="C91" s="9">
        <v>57</v>
      </c>
      <c r="D91" s="9"/>
      <c r="E91" s="9">
        <v>26</v>
      </c>
      <c r="F91" s="9">
        <v>28</v>
      </c>
      <c r="G91" s="17">
        <f>VLOOKUP(A91,[1]TDSheet!$A:$G,7,0)</f>
        <v>0.45</v>
      </c>
      <c r="L91" s="2">
        <f t="shared" si="11"/>
        <v>5.2</v>
      </c>
      <c r="M91" s="18">
        <f t="shared" si="15"/>
        <v>34.400000000000006</v>
      </c>
      <c r="N91" s="36">
        <v>40</v>
      </c>
      <c r="O91" s="30">
        <v>45</v>
      </c>
      <c r="P91" s="31" t="s">
        <v>169</v>
      </c>
      <c r="Q91" s="2">
        <f t="shared" si="12"/>
        <v>13.076923076923077</v>
      </c>
      <c r="R91" s="2">
        <f t="shared" si="13"/>
        <v>5.3846153846153841</v>
      </c>
      <c r="S91" s="2">
        <f>VLOOKUP(A91,[2]TDSheet!$A:$F,6,0)</f>
        <v>10</v>
      </c>
      <c r="T91" s="2">
        <f>VLOOKUP(A91,[3]TDSheet!$A:$F,6,0)/5</f>
        <v>0.6</v>
      </c>
      <c r="U91" s="2">
        <f>VLOOKUP(A91,[4]TDSheet!$A:$F,6,0)/5</f>
        <v>2.4</v>
      </c>
      <c r="W91" s="2">
        <f t="shared" si="14"/>
        <v>18</v>
      </c>
    </row>
    <row r="92" spans="1:23" ht="11.1" customHeight="1" outlineLevel="1" x14ac:dyDescent="0.2">
      <c r="A92" s="8" t="s">
        <v>97</v>
      </c>
      <c r="B92" s="8" t="s">
        <v>19</v>
      </c>
      <c r="C92" s="10"/>
      <c r="D92" s="9">
        <v>60</v>
      </c>
      <c r="E92" s="9">
        <v>55</v>
      </c>
      <c r="F92" s="9"/>
      <c r="G92" s="17">
        <v>0.1</v>
      </c>
      <c r="L92" s="2">
        <f t="shared" si="11"/>
        <v>11</v>
      </c>
      <c r="M92" s="18">
        <v>80</v>
      </c>
      <c r="N92" s="36">
        <v>90</v>
      </c>
      <c r="O92" s="30">
        <v>150</v>
      </c>
      <c r="P92" s="31" t="s">
        <v>169</v>
      </c>
      <c r="Q92" s="2">
        <f t="shared" si="12"/>
        <v>8.1818181818181817</v>
      </c>
      <c r="R92" s="2">
        <f t="shared" si="13"/>
        <v>0</v>
      </c>
      <c r="S92" s="2">
        <v>0</v>
      </c>
      <c r="T92" s="2">
        <v>0</v>
      </c>
      <c r="U92" s="2">
        <f>VLOOKUP(A92,[4]TDSheet!$A:$F,6,0)/5</f>
        <v>1</v>
      </c>
      <c r="W92" s="2">
        <f t="shared" si="14"/>
        <v>9</v>
      </c>
    </row>
    <row r="93" spans="1:23" ht="11.1" customHeight="1" outlineLevel="1" x14ac:dyDescent="0.2">
      <c r="A93" s="8" t="s">
        <v>98</v>
      </c>
      <c r="B93" s="8" t="s">
        <v>19</v>
      </c>
      <c r="C93" s="9">
        <v>2</v>
      </c>
      <c r="D93" s="9"/>
      <c r="E93" s="9">
        <v>0</v>
      </c>
      <c r="F93" s="9"/>
      <c r="G93" s="17">
        <f>VLOOKUP(A93,[1]TDSheet!$A:$G,7,0)</f>
        <v>0.33</v>
      </c>
      <c r="J93" s="2">
        <v>48</v>
      </c>
      <c r="L93" s="2">
        <f t="shared" si="11"/>
        <v>0</v>
      </c>
      <c r="M93" s="18"/>
      <c r="N93" s="36">
        <f t="shared" si="16"/>
        <v>0</v>
      </c>
      <c r="O93" s="30">
        <v>50</v>
      </c>
      <c r="P93" s="31" t="s">
        <v>169</v>
      </c>
      <c r="Q93" s="2" t="e">
        <f t="shared" si="12"/>
        <v>#DIV/0!</v>
      </c>
      <c r="R93" s="2" t="e">
        <f t="shared" si="13"/>
        <v>#DIV/0!</v>
      </c>
      <c r="S93" s="2">
        <v>0</v>
      </c>
      <c r="T93" s="2">
        <f>VLOOKUP(A93,[3]TDSheet!$A:$F,6,0)/5</f>
        <v>1.2</v>
      </c>
      <c r="U93" s="2">
        <f>VLOOKUP(A93,[4]TDSheet!$A:$F,6,0)/5</f>
        <v>2.8</v>
      </c>
      <c r="W93" s="2">
        <f t="shared" si="14"/>
        <v>0</v>
      </c>
    </row>
    <row r="94" spans="1:23" ht="21.95" customHeight="1" outlineLevel="1" x14ac:dyDescent="0.2">
      <c r="A94" s="8" t="s">
        <v>99</v>
      </c>
      <c r="B94" s="8" t="s">
        <v>19</v>
      </c>
      <c r="C94" s="9">
        <v>3</v>
      </c>
      <c r="D94" s="9">
        <v>30</v>
      </c>
      <c r="E94" s="9">
        <v>27</v>
      </c>
      <c r="F94" s="9">
        <v>5</v>
      </c>
      <c r="G94" s="17">
        <f>VLOOKUP(A94,[1]TDSheet!$A:$G,7,0)</f>
        <v>0.35</v>
      </c>
      <c r="J94" s="2">
        <v>60</v>
      </c>
      <c r="L94" s="2">
        <f t="shared" si="11"/>
        <v>5.4</v>
      </c>
      <c r="M94" s="18"/>
      <c r="N94" s="36">
        <v>30</v>
      </c>
      <c r="O94" s="30">
        <v>150</v>
      </c>
      <c r="P94" s="31" t="s">
        <v>169</v>
      </c>
      <c r="Q94" s="2">
        <f t="shared" si="12"/>
        <v>17.592592592592592</v>
      </c>
      <c r="R94" s="2">
        <f t="shared" si="13"/>
        <v>12.037037037037036</v>
      </c>
      <c r="S94" s="2">
        <f>VLOOKUP(A94,[2]TDSheet!$A:$F,6,0)</f>
        <v>12</v>
      </c>
      <c r="T94" s="2">
        <f>VLOOKUP(A94,[3]TDSheet!$A:$F,6,0)/5</f>
        <v>3.6</v>
      </c>
      <c r="U94" s="2">
        <f>VLOOKUP(A94,[4]TDSheet!$A:$F,6,0)/5</f>
        <v>6.8</v>
      </c>
      <c r="W94" s="2">
        <f t="shared" si="14"/>
        <v>10.5</v>
      </c>
    </row>
    <row r="95" spans="1:23" ht="11.1" customHeight="1" outlineLevel="1" x14ac:dyDescent="0.2">
      <c r="A95" s="8" t="s">
        <v>139</v>
      </c>
      <c r="B95" s="8" t="s">
        <v>19</v>
      </c>
      <c r="C95" s="9">
        <v>22</v>
      </c>
      <c r="D95" s="9"/>
      <c r="E95" s="9">
        <v>21</v>
      </c>
      <c r="F95" s="9">
        <v>1</v>
      </c>
      <c r="G95" s="17">
        <f>VLOOKUP(A95,[1]TDSheet!$A:$G,7,0)</f>
        <v>0.375</v>
      </c>
      <c r="J95" s="2">
        <v>20</v>
      </c>
      <c r="L95" s="2">
        <f t="shared" si="11"/>
        <v>4.2</v>
      </c>
      <c r="M95" s="18">
        <f t="shared" si="15"/>
        <v>29.400000000000006</v>
      </c>
      <c r="N95" s="36">
        <v>35</v>
      </c>
      <c r="O95" s="30">
        <v>100</v>
      </c>
      <c r="P95" s="31" t="s">
        <v>169</v>
      </c>
      <c r="Q95" s="2">
        <f t="shared" si="12"/>
        <v>13.333333333333332</v>
      </c>
      <c r="R95" s="2">
        <f t="shared" si="13"/>
        <v>5</v>
      </c>
      <c r="S95" s="2">
        <f>VLOOKUP(A95,[2]TDSheet!$A:$F,6,0)</f>
        <v>1</v>
      </c>
      <c r="T95" s="2">
        <f>VLOOKUP(A95,[3]TDSheet!$A:$F,6,0)/5</f>
        <v>3.8</v>
      </c>
      <c r="U95" s="2">
        <f>VLOOKUP(A95,[4]TDSheet!$A:$F,6,0)/5</f>
        <v>3.8</v>
      </c>
      <c r="W95" s="2">
        <f t="shared" si="14"/>
        <v>13.125</v>
      </c>
    </row>
    <row r="96" spans="1:23" ht="11.1" customHeight="1" outlineLevel="1" x14ac:dyDescent="0.2">
      <c r="A96" s="8" t="s">
        <v>100</v>
      </c>
      <c r="B96" s="8" t="s">
        <v>19</v>
      </c>
      <c r="C96" s="9">
        <v>220</v>
      </c>
      <c r="D96" s="9"/>
      <c r="E96" s="9">
        <v>38</v>
      </c>
      <c r="F96" s="9">
        <v>177</v>
      </c>
      <c r="G96" s="17">
        <f>VLOOKUP(A96,[1]TDSheet!$A:$G,7,0)</f>
        <v>0.6</v>
      </c>
      <c r="L96" s="2">
        <f t="shared" si="11"/>
        <v>7.6</v>
      </c>
      <c r="M96" s="18"/>
      <c r="N96" s="36">
        <f t="shared" si="16"/>
        <v>0</v>
      </c>
      <c r="O96" s="30">
        <v>30</v>
      </c>
      <c r="P96" s="31" t="s">
        <v>169</v>
      </c>
      <c r="Q96" s="2">
        <f t="shared" si="12"/>
        <v>23.289473684210527</v>
      </c>
      <c r="R96" s="2">
        <f t="shared" si="13"/>
        <v>23.289473684210527</v>
      </c>
      <c r="S96" s="2">
        <f>VLOOKUP(A96,[2]TDSheet!$A:$F,6,0)</f>
        <v>6</v>
      </c>
      <c r="T96" s="2">
        <v>0</v>
      </c>
      <c r="U96" s="2">
        <f>VLOOKUP(A96,[4]TDSheet!$A:$F,6,0)/5</f>
        <v>0.8</v>
      </c>
      <c r="W96" s="2">
        <f t="shared" si="14"/>
        <v>0</v>
      </c>
    </row>
    <row r="97" spans="1:23" ht="21.95" customHeight="1" outlineLevel="1" x14ac:dyDescent="0.2">
      <c r="A97" s="8" t="s">
        <v>101</v>
      </c>
      <c r="B97" s="8" t="s">
        <v>19</v>
      </c>
      <c r="C97" s="9">
        <v>-1</v>
      </c>
      <c r="D97" s="9">
        <v>48</v>
      </c>
      <c r="E97" s="9">
        <v>47</v>
      </c>
      <c r="F97" s="9"/>
      <c r="G97" s="17">
        <v>0.35</v>
      </c>
      <c r="J97" s="2">
        <v>30</v>
      </c>
      <c r="L97" s="2">
        <f t="shared" si="11"/>
        <v>9.4</v>
      </c>
      <c r="M97" s="18">
        <f>10*L97-J97-F97</f>
        <v>64</v>
      </c>
      <c r="N97" s="36">
        <v>70</v>
      </c>
      <c r="O97" s="30">
        <v>120</v>
      </c>
      <c r="P97" s="31" t="s">
        <v>169</v>
      </c>
      <c r="Q97" s="2">
        <f t="shared" si="12"/>
        <v>10.638297872340425</v>
      </c>
      <c r="R97" s="2">
        <f t="shared" si="13"/>
        <v>3.1914893617021276</v>
      </c>
      <c r="S97" s="2">
        <f>VLOOKUP(A97,[2]TDSheet!$A:$F,6,0)</f>
        <v>6</v>
      </c>
      <c r="T97" s="2">
        <f>VLOOKUP(A97,[3]TDSheet!$A:$F,6,0)/5</f>
        <v>4</v>
      </c>
      <c r="U97" s="2">
        <f>VLOOKUP(A97,[4]TDSheet!$A:$F,6,0)/5</f>
        <v>4.2</v>
      </c>
      <c r="W97" s="2">
        <f t="shared" si="14"/>
        <v>24.5</v>
      </c>
    </row>
    <row r="98" spans="1:23" ht="11.1" customHeight="1" outlineLevel="1" x14ac:dyDescent="0.2">
      <c r="A98" s="8" t="s">
        <v>102</v>
      </c>
      <c r="B98" s="8" t="s">
        <v>19</v>
      </c>
      <c r="C98" s="9">
        <v>20</v>
      </c>
      <c r="D98" s="9"/>
      <c r="E98" s="9">
        <v>17</v>
      </c>
      <c r="F98" s="9">
        <v>1</v>
      </c>
      <c r="G98" s="17">
        <f>VLOOKUP(A98,[1]TDSheet!$A:$G,7,0)</f>
        <v>0.4</v>
      </c>
      <c r="J98" s="2">
        <v>30</v>
      </c>
      <c r="L98" s="2">
        <f t="shared" si="11"/>
        <v>3.4</v>
      </c>
      <c r="M98" s="18">
        <f t="shared" si="15"/>
        <v>9.7999999999999972</v>
      </c>
      <c r="N98" s="36">
        <v>20</v>
      </c>
      <c r="O98" s="30">
        <v>80</v>
      </c>
      <c r="P98" s="31" t="s">
        <v>169</v>
      </c>
      <c r="Q98" s="2">
        <f t="shared" si="12"/>
        <v>15</v>
      </c>
      <c r="R98" s="2">
        <f t="shared" si="13"/>
        <v>9.117647058823529</v>
      </c>
      <c r="S98" s="2">
        <f>VLOOKUP(A98,[2]TDSheet!$A:$F,6,0)</f>
        <v>1</v>
      </c>
      <c r="T98" s="2">
        <f>VLOOKUP(A98,[3]TDSheet!$A:$F,6,0)/5</f>
        <v>1.6</v>
      </c>
      <c r="U98" s="2">
        <f>VLOOKUP(A98,[4]TDSheet!$A:$F,6,0)/5</f>
        <v>8</v>
      </c>
      <c r="W98" s="2">
        <f t="shared" si="14"/>
        <v>8</v>
      </c>
    </row>
    <row r="99" spans="1:23" ht="11.1" customHeight="1" outlineLevel="1" x14ac:dyDescent="0.2">
      <c r="A99" s="8" t="s">
        <v>103</v>
      </c>
      <c r="B99" s="8" t="s">
        <v>19</v>
      </c>
      <c r="C99" s="10"/>
      <c r="D99" s="9">
        <v>54</v>
      </c>
      <c r="E99" s="9">
        <v>38</v>
      </c>
      <c r="F99" s="9">
        <v>16</v>
      </c>
      <c r="G99" s="17">
        <f>VLOOKUP(A99,[1]TDSheet!$A:$G,7,0)</f>
        <v>0.4</v>
      </c>
      <c r="J99" s="2">
        <v>12</v>
      </c>
      <c r="L99" s="2">
        <f t="shared" si="11"/>
        <v>7.6</v>
      </c>
      <c r="M99" s="18">
        <f>11*L99-J99-F99</f>
        <v>55.599999999999994</v>
      </c>
      <c r="N99" s="36">
        <v>60</v>
      </c>
      <c r="O99" s="30">
        <v>80</v>
      </c>
      <c r="P99" s="31" t="s">
        <v>169</v>
      </c>
      <c r="Q99" s="2">
        <f t="shared" si="12"/>
        <v>11.578947368421053</v>
      </c>
      <c r="R99" s="2">
        <f t="shared" si="13"/>
        <v>3.6842105263157898</v>
      </c>
      <c r="S99" s="2">
        <v>0</v>
      </c>
      <c r="T99" s="2">
        <v>0</v>
      </c>
      <c r="U99" s="2">
        <v>0</v>
      </c>
      <c r="W99" s="2">
        <f t="shared" si="14"/>
        <v>24</v>
      </c>
    </row>
    <row r="100" spans="1:23" ht="21.95" customHeight="1" outlineLevel="1" x14ac:dyDescent="0.2">
      <c r="A100" s="8" t="s">
        <v>104</v>
      </c>
      <c r="B100" s="8" t="s">
        <v>10</v>
      </c>
      <c r="C100" s="9">
        <v>2.121</v>
      </c>
      <c r="D100" s="9"/>
      <c r="E100" s="9">
        <v>0</v>
      </c>
      <c r="F100" s="9">
        <v>1.302</v>
      </c>
      <c r="G100" s="17">
        <v>1</v>
      </c>
      <c r="J100" s="2">
        <v>12</v>
      </c>
      <c r="L100" s="2">
        <f t="shared" si="11"/>
        <v>0</v>
      </c>
      <c r="M100" s="18"/>
      <c r="N100" s="36">
        <f t="shared" si="16"/>
        <v>0</v>
      </c>
      <c r="O100" s="30">
        <v>80</v>
      </c>
      <c r="P100" s="31" t="s">
        <v>169</v>
      </c>
      <c r="Q100" s="2" t="e">
        <f t="shared" si="12"/>
        <v>#DIV/0!</v>
      </c>
      <c r="R100" s="2" t="e">
        <f t="shared" si="13"/>
        <v>#DIV/0!</v>
      </c>
      <c r="S100" s="2">
        <v>0</v>
      </c>
      <c r="T100" s="2">
        <v>0</v>
      </c>
      <c r="U100" s="2">
        <f>VLOOKUP(A100,[4]TDSheet!$A:$F,6,0)/5</f>
        <v>0.42539999999999994</v>
      </c>
      <c r="W100" s="2">
        <f t="shared" si="14"/>
        <v>0</v>
      </c>
    </row>
    <row r="101" spans="1:23" ht="11.1" customHeight="1" outlineLevel="1" x14ac:dyDescent="0.2">
      <c r="A101" s="8" t="s">
        <v>105</v>
      </c>
      <c r="B101" s="8" t="s">
        <v>19</v>
      </c>
      <c r="C101" s="9">
        <v>24</v>
      </c>
      <c r="D101" s="9"/>
      <c r="E101" s="9">
        <v>16</v>
      </c>
      <c r="F101" s="9">
        <v>8</v>
      </c>
      <c r="G101" s="17">
        <f>VLOOKUP(A101,[1]TDSheet!$A:$G,7,0)</f>
        <v>0.4</v>
      </c>
      <c r="J101" s="2">
        <v>18</v>
      </c>
      <c r="L101" s="2">
        <f t="shared" si="11"/>
        <v>3.2</v>
      </c>
      <c r="M101" s="18">
        <f t="shared" si="15"/>
        <v>12.400000000000006</v>
      </c>
      <c r="N101" s="36">
        <v>20</v>
      </c>
      <c r="O101" s="30">
        <v>40</v>
      </c>
      <c r="P101" s="31" t="s">
        <v>169</v>
      </c>
      <c r="Q101" s="2">
        <f t="shared" si="12"/>
        <v>14.375</v>
      </c>
      <c r="R101" s="2">
        <f t="shared" si="13"/>
        <v>8.125</v>
      </c>
      <c r="S101" s="2">
        <f>VLOOKUP(A101,[2]TDSheet!$A:$F,6,0)</f>
        <v>5</v>
      </c>
      <c r="T101" s="2">
        <f>VLOOKUP(A101,[3]TDSheet!$A:$F,6,0)/5</f>
        <v>-0.6</v>
      </c>
      <c r="U101" s="2">
        <f>VLOOKUP(A101,[4]TDSheet!$A:$F,6,0)/5</f>
        <v>1.2</v>
      </c>
      <c r="W101" s="2">
        <f t="shared" si="14"/>
        <v>8</v>
      </c>
    </row>
    <row r="102" spans="1:23" ht="11.1" customHeight="1" outlineLevel="1" x14ac:dyDescent="0.2">
      <c r="A102" s="8" t="s">
        <v>106</v>
      </c>
      <c r="B102" s="8" t="s">
        <v>10</v>
      </c>
      <c r="C102" s="9">
        <v>50.887</v>
      </c>
      <c r="D102" s="9">
        <v>71.355000000000004</v>
      </c>
      <c r="E102" s="9">
        <v>50.186</v>
      </c>
      <c r="F102" s="9">
        <v>0.13300000000000001</v>
      </c>
      <c r="G102" s="17">
        <f>VLOOKUP(A102,[1]TDSheet!$A:$G,7,0)</f>
        <v>1</v>
      </c>
      <c r="J102" s="2">
        <v>141</v>
      </c>
      <c r="L102" s="2">
        <f t="shared" si="11"/>
        <v>10.0372</v>
      </c>
      <c r="M102" s="18">
        <v>200</v>
      </c>
      <c r="N102" s="36">
        <v>230</v>
      </c>
      <c r="O102" s="30">
        <v>260</v>
      </c>
      <c r="P102" s="31" t="s">
        <v>169</v>
      </c>
      <c r="Q102" s="2">
        <f t="shared" si="12"/>
        <v>36.975750209221701</v>
      </c>
      <c r="R102" s="2">
        <f t="shared" si="13"/>
        <v>14.060993105646993</v>
      </c>
      <c r="S102" s="2">
        <f>VLOOKUP(A102,[2]TDSheet!$A:$F,6,0)</f>
        <v>34.08</v>
      </c>
      <c r="T102" s="2">
        <f>VLOOKUP(A102,[3]TDSheet!$A:$F,6,0)/5</f>
        <v>11.574</v>
      </c>
      <c r="U102" s="2">
        <f>VLOOKUP(A102,[4]TDSheet!$A:$F,6,0)/5</f>
        <v>23.724600000000002</v>
      </c>
      <c r="W102" s="2">
        <f t="shared" si="14"/>
        <v>230</v>
      </c>
    </row>
    <row r="103" spans="1:23" ht="11.1" customHeight="1" outlineLevel="1" x14ac:dyDescent="0.2">
      <c r="A103" s="8" t="s">
        <v>107</v>
      </c>
      <c r="B103" s="8" t="s">
        <v>10</v>
      </c>
      <c r="C103" s="9">
        <v>234.459</v>
      </c>
      <c r="D103" s="9"/>
      <c r="E103" s="9">
        <v>5.8860000000000001</v>
      </c>
      <c r="F103" s="9"/>
      <c r="G103" s="17">
        <f>VLOOKUP(A103,[1]TDSheet!$A:$G,7,0)</f>
        <v>1</v>
      </c>
      <c r="J103" s="2">
        <v>17</v>
      </c>
      <c r="L103" s="2">
        <f t="shared" si="11"/>
        <v>1.1772</v>
      </c>
      <c r="M103" s="18"/>
      <c r="N103" s="36">
        <v>10</v>
      </c>
      <c r="O103" s="30">
        <v>60</v>
      </c>
      <c r="P103" s="31" t="s">
        <v>169</v>
      </c>
      <c r="Q103" s="2">
        <f t="shared" si="12"/>
        <v>22.935779816513762</v>
      </c>
      <c r="R103" s="2">
        <f t="shared" si="13"/>
        <v>14.441046551138294</v>
      </c>
      <c r="S103" s="2">
        <f>VLOOKUP(A103,[2]TDSheet!$A:$F,6,0)</f>
        <v>18.347000000000001</v>
      </c>
      <c r="T103" s="2">
        <f>VLOOKUP(A103,[3]TDSheet!$A:$F,6,0)/5</f>
        <v>3.8226</v>
      </c>
      <c r="U103" s="2">
        <f>VLOOKUP(A103,[4]TDSheet!$A:$F,6,0)/5</f>
        <v>2.9312</v>
      </c>
      <c r="W103" s="2">
        <f t="shared" si="14"/>
        <v>10</v>
      </c>
    </row>
    <row r="104" spans="1:23" ht="11.1" customHeight="1" outlineLevel="1" x14ac:dyDescent="0.2">
      <c r="A104" s="8" t="s">
        <v>108</v>
      </c>
      <c r="B104" s="8" t="s">
        <v>10</v>
      </c>
      <c r="C104" s="9">
        <v>33.159999999999997</v>
      </c>
      <c r="D104" s="9">
        <v>1.2999999999999999E-2</v>
      </c>
      <c r="E104" s="9">
        <v>26.753</v>
      </c>
      <c r="F104" s="9">
        <v>5.0629999999999997</v>
      </c>
      <c r="G104" s="17">
        <v>1</v>
      </c>
      <c r="L104" s="2">
        <f t="shared" si="11"/>
        <v>5.3506</v>
      </c>
      <c r="M104" s="18">
        <f>8*L104-J104-F104</f>
        <v>37.741799999999998</v>
      </c>
      <c r="N104" s="36">
        <v>45</v>
      </c>
      <c r="O104" s="30">
        <v>85</v>
      </c>
      <c r="P104" s="31" t="s">
        <v>169</v>
      </c>
      <c r="Q104" s="2">
        <f t="shared" si="12"/>
        <v>9.3565207640264649</v>
      </c>
      <c r="R104" s="2">
        <f t="shared" si="13"/>
        <v>0.9462490188016297</v>
      </c>
      <c r="S104" s="2">
        <f>VLOOKUP(A104,[2]TDSheet!$A:$F,6,0)</f>
        <v>10.856</v>
      </c>
      <c r="T104" s="2">
        <v>0</v>
      </c>
      <c r="U104" s="2">
        <f>VLOOKUP(A104,[4]TDSheet!$A:$F,6,0)/5</f>
        <v>1.0211999999999999</v>
      </c>
      <c r="W104" s="2">
        <f t="shared" si="14"/>
        <v>45</v>
      </c>
    </row>
    <row r="105" spans="1:23" ht="11.1" customHeight="1" outlineLevel="1" x14ac:dyDescent="0.2">
      <c r="A105" s="8" t="s">
        <v>109</v>
      </c>
      <c r="B105" s="8" t="s">
        <v>19</v>
      </c>
      <c r="C105" s="9">
        <v>-2</v>
      </c>
      <c r="D105" s="9"/>
      <c r="E105" s="9">
        <v>1</v>
      </c>
      <c r="F105" s="9">
        <v>-4</v>
      </c>
      <c r="G105" s="17">
        <f>VLOOKUP(A105,[1]TDSheet!$A:$G,7,0)</f>
        <v>0.45</v>
      </c>
      <c r="J105" s="2">
        <v>490</v>
      </c>
      <c r="L105" s="2">
        <f t="shared" si="11"/>
        <v>0.2</v>
      </c>
      <c r="M105" s="18"/>
      <c r="N105" s="36">
        <f t="shared" si="16"/>
        <v>0</v>
      </c>
      <c r="O105" s="30">
        <v>200</v>
      </c>
      <c r="P105" s="31" t="s">
        <v>169</v>
      </c>
      <c r="Q105" s="2">
        <f t="shared" si="12"/>
        <v>2430</v>
      </c>
      <c r="R105" s="2">
        <f t="shared" si="13"/>
        <v>2430</v>
      </c>
      <c r="S105" s="2">
        <f>VLOOKUP(A105,[2]TDSheet!$A:$F,6,0)</f>
        <v>113</v>
      </c>
      <c r="T105" s="2">
        <f>VLOOKUP(A105,[3]TDSheet!$A:$F,6,0)/5</f>
        <v>31.2</v>
      </c>
      <c r="U105" s="2">
        <f>VLOOKUP(A105,[4]TDSheet!$A:$F,6,0)/5</f>
        <v>32.4</v>
      </c>
      <c r="W105" s="2">
        <f t="shared" si="14"/>
        <v>0</v>
      </c>
    </row>
    <row r="106" spans="1:23" ht="11.1" customHeight="1" outlineLevel="1" x14ac:dyDescent="0.2">
      <c r="A106" s="8" t="s">
        <v>110</v>
      </c>
      <c r="B106" s="8" t="s">
        <v>10</v>
      </c>
      <c r="C106" s="9">
        <v>406.815</v>
      </c>
      <c r="D106" s="9"/>
      <c r="E106" s="9">
        <v>1.82</v>
      </c>
      <c r="F106" s="9">
        <v>404.995</v>
      </c>
      <c r="G106" s="17">
        <f>VLOOKUP(A106,[1]TDSheet!$A:$G,7,0)</f>
        <v>1</v>
      </c>
      <c r="L106" s="2">
        <f t="shared" si="11"/>
        <v>0.36399999999999999</v>
      </c>
      <c r="M106" s="18"/>
      <c r="N106" s="36">
        <f t="shared" si="16"/>
        <v>0</v>
      </c>
      <c r="O106" s="30"/>
      <c r="P106" s="31" t="s">
        <v>169</v>
      </c>
      <c r="Q106" s="2">
        <f t="shared" si="12"/>
        <v>1112.6236263736264</v>
      </c>
      <c r="R106" s="2">
        <f t="shared" si="13"/>
        <v>1112.6236263736264</v>
      </c>
      <c r="S106" s="2">
        <v>0</v>
      </c>
      <c r="T106" s="2">
        <v>0</v>
      </c>
      <c r="U106" s="2">
        <f>VLOOKUP(A106,[4]TDSheet!$A:$F,6,0)/5</f>
        <v>0.36</v>
      </c>
      <c r="W106" s="2">
        <f t="shared" si="14"/>
        <v>0</v>
      </c>
    </row>
    <row r="107" spans="1:23" ht="11.1" customHeight="1" outlineLevel="1" x14ac:dyDescent="0.2">
      <c r="A107" s="8" t="s">
        <v>111</v>
      </c>
      <c r="B107" s="8" t="s">
        <v>10</v>
      </c>
      <c r="C107" s="9">
        <v>233.07</v>
      </c>
      <c r="D107" s="9"/>
      <c r="E107" s="9">
        <v>5.1079999999999997</v>
      </c>
      <c r="F107" s="9">
        <v>225.785</v>
      </c>
      <c r="G107" s="17">
        <f>VLOOKUP(A107,[1]TDSheet!$A:$G,7,0)</f>
        <v>1</v>
      </c>
      <c r="L107" s="2">
        <f t="shared" si="11"/>
        <v>1.0215999999999998</v>
      </c>
      <c r="M107" s="18"/>
      <c r="N107" s="36">
        <f t="shared" si="16"/>
        <v>0</v>
      </c>
      <c r="O107" s="30">
        <v>30</v>
      </c>
      <c r="P107" s="31" t="s">
        <v>169</v>
      </c>
      <c r="Q107" s="2">
        <f t="shared" si="12"/>
        <v>221.01115896632737</v>
      </c>
      <c r="R107" s="2">
        <f t="shared" si="13"/>
        <v>221.01115896632737</v>
      </c>
      <c r="S107" s="2">
        <f>VLOOKUP(A107,[2]TDSheet!$A:$F,6,0)</f>
        <v>5.0670000000000002</v>
      </c>
      <c r="T107" s="2">
        <f>VLOOKUP(A107,[3]TDSheet!$A:$F,6,0)/5</f>
        <v>-0.14579999999999999</v>
      </c>
      <c r="U107" s="2">
        <f>VLOOKUP(A107,[4]TDSheet!$A:$F,6,0)/5</f>
        <v>5.2281999999999993</v>
      </c>
      <c r="W107" s="2">
        <f t="shared" si="14"/>
        <v>0</v>
      </c>
    </row>
    <row r="108" spans="1:23" ht="11.1" customHeight="1" outlineLevel="1" x14ac:dyDescent="0.2">
      <c r="A108" s="8" t="s">
        <v>112</v>
      </c>
      <c r="B108" s="8" t="s">
        <v>19</v>
      </c>
      <c r="C108" s="9">
        <v>58</v>
      </c>
      <c r="D108" s="9"/>
      <c r="E108" s="9">
        <v>74.349999999999994</v>
      </c>
      <c r="F108" s="9">
        <v>-18.350000000000001</v>
      </c>
      <c r="G108" s="17">
        <f>VLOOKUP(A108,[1]TDSheet!$A:$G,7,0)</f>
        <v>0.45</v>
      </c>
      <c r="J108" s="2">
        <v>180</v>
      </c>
      <c r="L108" s="2">
        <f t="shared" si="11"/>
        <v>14.87</v>
      </c>
      <c r="M108" s="18">
        <f t="shared" si="15"/>
        <v>16.79</v>
      </c>
      <c r="N108" s="36">
        <v>25</v>
      </c>
      <c r="O108" s="30">
        <v>100</v>
      </c>
      <c r="P108" s="31" t="s">
        <v>169</v>
      </c>
      <c r="Q108" s="2">
        <f t="shared" si="12"/>
        <v>12.552118359112308</v>
      </c>
      <c r="R108" s="2">
        <f t="shared" si="13"/>
        <v>10.870880968392738</v>
      </c>
      <c r="S108" s="2">
        <f>VLOOKUP(A108,[2]TDSheet!$A:$F,6,0)</f>
        <v>60</v>
      </c>
      <c r="T108" s="2">
        <f>VLOOKUP(A108,[3]TDSheet!$A:$F,6,0)/5</f>
        <v>12.4</v>
      </c>
      <c r="U108" s="2">
        <f>VLOOKUP(A108,[4]TDSheet!$A:$F,6,0)/5</f>
        <v>14</v>
      </c>
      <c r="W108" s="2">
        <f t="shared" si="14"/>
        <v>11.25</v>
      </c>
    </row>
    <row r="109" spans="1:23" ht="11.1" customHeight="1" outlineLevel="1" x14ac:dyDescent="0.2">
      <c r="A109" s="8" t="s">
        <v>113</v>
      </c>
      <c r="B109" s="8" t="s">
        <v>10</v>
      </c>
      <c r="C109" s="9">
        <v>23.349</v>
      </c>
      <c r="D109" s="9"/>
      <c r="E109" s="9"/>
      <c r="F109" s="9">
        <v>23.349</v>
      </c>
      <c r="G109" s="17">
        <v>1</v>
      </c>
      <c r="L109" s="2">
        <f t="shared" si="11"/>
        <v>0</v>
      </c>
      <c r="M109" s="18"/>
      <c r="N109" s="36">
        <f t="shared" si="16"/>
        <v>0</v>
      </c>
      <c r="O109" s="30"/>
      <c r="P109" s="31" t="s">
        <v>169</v>
      </c>
      <c r="Q109" s="2" t="e">
        <f t="shared" si="12"/>
        <v>#DIV/0!</v>
      </c>
      <c r="R109" s="2" t="e">
        <f t="shared" si="13"/>
        <v>#DIV/0!</v>
      </c>
      <c r="S109" s="2">
        <v>0</v>
      </c>
      <c r="T109" s="2">
        <v>0</v>
      </c>
      <c r="U109" s="2">
        <f>VLOOKUP(A109,[4]TDSheet!$A:$F,6,0)/5</f>
        <v>0.1578</v>
      </c>
      <c r="W109" s="2">
        <f t="shared" si="14"/>
        <v>0</v>
      </c>
    </row>
    <row r="110" spans="1:23" ht="11.1" customHeight="1" outlineLevel="1" x14ac:dyDescent="0.2">
      <c r="A110" s="8" t="s">
        <v>114</v>
      </c>
      <c r="B110" s="8" t="s">
        <v>19</v>
      </c>
      <c r="C110" s="9">
        <v>50</v>
      </c>
      <c r="D110" s="9">
        <v>60</v>
      </c>
      <c r="E110" s="9">
        <v>73</v>
      </c>
      <c r="F110" s="9">
        <v>37</v>
      </c>
      <c r="G110" s="17">
        <f>VLOOKUP(A110,[1]TDSheet!$A:$G,7,0)</f>
        <v>0.45</v>
      </c>
      <c r="J110" s="2">
        <v>60</v>
      </c>
      <c r="L110" s="2">
        <f t="shared" si="11"/>
        <v>14.6</v>
      </c>
      <c r="M110" s="18">
        <f t="shared" si="15"/>
        <v>78.199999999999989</v>
      </c>
      <c r="N110" s="36">
        <v>80</v>
      </c>
      <c r="O110" s="30">
        <v>100</v>
      </c>
      <c r="P110" s="31" t="s">
        <v>169</v>
      </c>
      <c r="Q110" s="2">
        <f t="shared" si="12"/>
        <v>12.123287671232877</v>
      </c>
      <c r="R110" s="2">
        <f t="shared" si="13"/>
        <v>6.6438356164383565</v>
      </c>
      <c r="S110" s="2">
        <f>VLOOKUP(A110,[2]TDSheet!$A:$F,6,0)</f>
        <v>3</v>
      </c>
      <c r="T110" s="2">
        <f>VLOOKUP(A110,[3]TDSheet!$A:$F,6,0)/5</f>
        <v>11.4</v>
      </c>
      <c r="U110" s="2">
        <f>VLOOKUP(A110,[4]TDSheet!$A:$F,6,0)/5</f>
        <v>12.2</v>
      </c>
      <c r="W110" s="2">
        <f t="shared" si="14"/>
        <v>36</v>
      </c>
    </row>
    <row r="111" spans="1:23" ht="11.1" customHeight="1" outlineLevel="1" x14ac:dyDescent="0.2">
      <c r="A111" s="8" t="s">
        <v>115</v>
      </c>
      <c r="B111" s="8" t="s">
        <v>10</v>
      </c>
      <c r="C111" s="9">
        <v>27.481999999999999</v>
      </c>
      <c r="D111" s="9"/>
      <c r="E111" s="9">
        <v>4.05</v>
      </c>
      <c r="F111" s="9">
        <v>23.431999999999999</v>
      </c>
      <c r="G111" s="17">
        <f>VLOOKUP(A111,[1]TDSheet!$A:$G,7,0)</f>
        <v>1</v>
      </c>
      <c r="L111" s="2">
        <f t="shared" si="11"/>
        <v>0.80999999999999994</v>
      </c>
      <c r="M111" s="18"/>
      <c r="N111" s="36">
        <f t="shared" si="16"/>
        <v>0</v>
      </c>
      <c r="O111" s="30">
        <v>15</v>
      </c>
      <c r="P111" s="31" t="s">
        <v>169</v>
      </c>
      <c r="Q111" s="2">
        <f t="shared" si="12"/>
        <v>28.928395061728395</v>
      </c>
      <c r="R111" s="2">
        <f t="shared" si="13"/>
        <v>28.928395061728395</v>
      </c>
      <c r="S111" s="2">
        <f>VLOOKUP(A111,[2]TDSheet!$A:$F,6,0)</f>
        <v>1.0660000000000001</v>
      </c>
      <c r="T111" s="2">
        <v>0</v>
      </c>
      <c r="U111" s="2">
        <f>VLOOKUP(A111,[4]TDSheet!$A:$F,6,0)/5</f>
        <v>0.2084</v>
      </c>
      <c r="W111" s="2">
        <f t="shared" si="14"/>
        <v>0</v>
      </c>
    </row>
    <row r="112" spans="1:23" ht="11.1" customHeight="1" outlineLevel="1" x14ac:dyDescent="0.2">
      <c r="A112" s="8" t="s">
        <v>116</v>
      </c>
      <c r="B112" s="8" t="s">
        <v>19</v>
      </c>
      <c r="C112" s="9">
        <v>13</v>
      </c>
      <c r="D112" s="9"/>
      <c r="E112" s="9">
        <v>11</v>
      </c>
      <c r="F112" s="9">
        <v>-1</v>
      </c>
      <c r="G112" s="17">
        <v>0.4</v>
      </c>
      <c r="L112" s="2">
        <f t="shared" si="11"/>
        <v>2.2000000000000002</v>
      </c>
      <c r="M112" s="18">
        <f>7*L112-J112-F112</f>
        <v>16.400000000000002</v>
      </c>
      <c r="N112" s="36">
        <v>25</v>
      </c>
      <c r="O112" s="30">
        <v>100</v>
      </c>
      <c r="P112" s="31" t="s">
        <v>169</v>
      </c>
      <c r="Q112" s="2">
        <f t="shared" si="12"/>
        <v>10.909090909090908</v>
      </c>
      <c r="R112" s="2">
        <f t="shared" si="13"/>
        <v>-0.45454545454545453</v>
      </c>
      <c r="S112" s="2">
        <v>0</v>
      </c>
      <c r="T112" s="2">
        <f>VLOOKUP(A112,[3]TDSheet!$A:$F,6,0)/5</f>
        <v>0.8</v>
      </c>
      <c r="U112" s="2">
        <f>VLOOKUP(A112,[4]TDSheet!$A:$F,6,0)/5</f>
        <v>2</v>
      </c>
      <c r="W112" s="2">
        <f t="shared" si="14"/>
        <v>10</v>
      </c>
    </row>
    <row r="113" spans="1:23" ht="11.1" customHeight="1" outlineLevel="1" x14ac:dyDescent="0.2">
      <c r="A113" s="8" t="s">
        <v>117</v>
      </c>
      <c r="B113" s="8" t="s">
        <v>19</v>
      </c>
      <c r="C113" s="9">
        <v>6</v>
      </c>
      <c r="D113" s="9"/>
      <c r="E113" s="9"/>
      <c r="F113" s="9"/>
      <c r="G113" s="17">
        <v>0.4</v>
      </c>
      <c r="J113" s="2">
        <v>12</v>
      </c>
      <c r="L113" s="2">
        <f t="shared" si="11"/>
        <v>0</v>
      </c>
      <c r="M113" s="24">
        <v>10</v>
      </c>
      <c r="N113" s="36">
        <v>20</v>
      </c>
      <c r="O113" s="30">
        <v>70</v>
      </c>
      <c r="P113" s="31" t="s">
        <v>169</v>
      </c>
      <c r="Q113" s="2" t="e">
        <f t="shared" si="12"/>
        <v>#DIV/0!</v>
      </c>
      <c r="R113" s="2" t="e">
        <f t="shared" si="13"/>
        <v>#DIV/0!</v>
      </c>
      <c r="S113" s="2">
        <v>0</v>
      </c>
      <c r="T113" s="2">
        <f>VLOOKUP(A113,[3]TDSheet!$A:$F,6,0)/5</f>
        <v>1</v>
      </c>
      <c r="U113" s="2">
        <f>VLOOKUP(A113,[4]TDSheet!$A:$F,6,0)/5</f>
        <v>3.8</v>
      </c>
      <c r="W113" s="2">
        <f t="shared" si="14"/>
        <v>8</v>
      </c>
    </row>
    <row r="114" spans="1:23" ht="11.1" customHeight="1" outlineLevel="1" x14ac:dyDescent="0.2">
      <c r="A114" s="8" t="s">
        <v>118</v>
      </c>
      <c r="B114" s="8" t="s">
        <v>10</v>
      </c>
      <c r="C114" s="9">
        <v>319.77499999999998</v>
      </c>
      <c r="D114" s="9"/>
      <c r="E114" s="9"/>
      <c r="F114" s="19">
        <f>F135</f>
        <v>-1.33</v>
      </c>
      <c r="G114" s="17">
        <f>VLOOKUP(A114,[1]TDSheet!$A:$G,7,0)</f>
        <v>1</v>
      </c>
      <c r="J114" s="2">
        <v>55</v>
      </c>
      <c r="L114" s="2">
        <f t="shared" si="11"/>
        <v>0</v>
      </c>
      <c r="M114" s="18"/>
      <c r="N114" s="36">
        <v>100</v>
      </c>
      <c r="O114" s="30">
        <v>400</v>
      </c>
      <c r="P114" s="31" t="s">
        <v>169</v>
      </c>
      <c r="Q114" s="2" t="e">
        <f t="shared" si="12"/>
        <v>#DIV/0!</v>
      </c>
      <c r="R114" s="2" t="e">
        <f t="shared" si="13"/>
        <v>#DIV/0!</v>
      </c>
      <c r="S114" s="2">
        <f>VLOOKUP(A114,[2]TDSheet!$A:$F,6,0)</f>
        <v>64.14</v>
      </c>
      <c r="T114" s="2">
        <f>VLOOKUP(A114,[3]TDSheet!$A:$F,6,0)/5</f>
        <v>6.7132000000000005</v>
      </c>
      <c r="U114" s="2">
        <f>VLOOKUP(A114,[4]TDSheet!$A:$F,6,0)/5</f>
        <v>26.069400000000002</v>
      </c>
      <c r="W114" s="2">
        <f t="shared" si="14"/>
        <v>100</v>
      </c>
    </row>
    <row r="115" spans="1:23" ht="11.1" customHeight="1" outlineLevel="1" x14ac:dyDescent="0.2">
      <c r="A115" s="8" t="s">
        <v>119</v>
      </c>
      <c r="B115" s="8" t="s">
        <v>10</v>
      </c>
      <c r="C115" s="9">
        <v>48.493000000000002</v>
      </c>
      <c r="D115" s="9"/>
      <c r="E115" s="9">
        <v>9.8369999999999997</v>
      </c>
      <c r="F115" s="9">
        <v>38.655999999999999</v>
      </c>
      <c r="G115" s="17">
        <f>VLOOKUP(A115,[1]TDSheet!$A:$G,7,0)</f>
        <v>1</v>
      </c>
      <c r="J115" s="2">
        <v>54</v>
      </c>
      <c r="L115" s="2">
        <f t="shared" si="11"/>
        <v>1.9674</v>
      </c>
      <c r="M115" s="18"/>
      <c r="N115" s="36">
        <f t="shared" si="16"/>
        <v>0</v>
      </c>
      <c r="O115" s="30">
        <v>65</v>
      </c>
      <c r="P115" s="31" t="s">
        <v>169</v>
      </c>
      <c r="Q115" s="2">
        <f t="shared" si="12"/>
        <v>47.095659245704994</v>
      </c>
      <c r="R115" s="2">
        <f t="shared" si="13"/>
        <v>47.095659245704994</v>
      </c>
      <c r="S115" s="2">
        <f>VLOOKUP(A115,[2]TDSheet!$A:$F,6,0)</f>
        <v>7.25</v>
      </c>
      <c r="T115" s="2">
        <v>0</v>
      </c>
      <c r="U115" s="2">
        <f>VLOOKUP(A115,[4]TDSheet!$A:$F,6,0)/5</f>
        <v>1.3555999999999999</v>
      </c>
      <c r="W115" s="2">
        <f t="shared" si="14"/>
        <v>0</v>
      </c>
    </row>
    <row r="116" spans="1:23" ht="11.1" customHeight="1" outlineLevel="1" x14ac:dyDescent="0.2">
      <c r="A116" s="8" t="s">
        <v>120</v>
      </c>
      <c r="B116" s="8" t="s">
        <v>10</v>
      </c>
      <c r="C116" s="9">
        <v>57.405999999999999</v>
      </c>
      <c r="D116" s="9"/>
      <c r="E116" s="9">
        <v>3.6040000000000001</v>
      </c>
      <c r="F116" s="9">
        <v>53.802</v>
      </c>
      <c r="G116" s="17">
        <f>VLOOKUP(A116,[1]TDSheet!$A:$G,7,0)</f>
        <v>1</v>
      </c>
      <c r="L116" s="2">
        <f t="shared" si="11"/>
        <v>0.7208</v>
      </c>
      <c r="M116" s="18"/>
      <c r="N116" s="36">
        <f t="shared" si="16"/>
        <v>0</v>
      </c>
      <c r="O116" s="30"/>
      <c r="P116" s="31" t="s">
        <v>169</v>
      </c>
      <c r="Q116" s="2">
        <f t="shared" si="12"/>
        <v>74.642064372918981</v>
      </c>
      <c r="R116" s="2">
        <f t="shared" si="13"/>
        <v>74.642064372918981</v>
      </c>
      <c r="S116" s="2">
        <f>VLOOKUP(A116,[2]TDSheet!$A:$F,6,0)</f>
        <v>0.89800000000000002</v>
      </c>
      <c r="T116" s="2">
        <v>0</v>
      </c>
      <c r="U116" s="2">
        <f>VLOOKUP(A116,[4]TDSheet!$A:$F,6,0)/5</f>
        <v>1.2524</v>
      </c>
      <c r="W116" s="2">
        <f t="shared" si="14"/>
        <v>0</v>
      </c>
    </row>
    <row r="117" spans="1:23" ht="11.1" customHeight="1" outlineLevel="1" x14ac:dyDescent="0.2">
      <c r="A117" s="8" t="s">
        <v>121</v>
      </c>
      <c r="B117" s="8" t="s">
        <v>19</v>
      </c>
      <c r="C117" s="10"/>
      <c r="D117" s="9">
        <v>60</v>
      </c>
      <c r="E117" s="9">
        <v>55</v>
      </c>
      <c r="F117" s="9"/>
      <c r="G117" s="17">
        <v>0.1</v>
      </c>
      <c r="J117" s="2">
        <v>40</v>
      </c>
      <c r="L117" s="2">
        <f t="shared" si="11"/>
        <v>11</v>
      </c>
      <c r="M117" s="18">
        <f>11*L117-J117-F117</f>
        <v>81</v>
      </c>
      <c r="N117" s="36">
        <v>90</v>
      </c>
      <c r="O117" s="30">
        <v>150</v>
      </c>
      <c r="P117" s="31" t="s">
        <v>169</v>
      </c>
      <c r="Q117" s="2">
        <f t="shared" si="12"/>
        <v>11.818181818181818</v>
      </c>
      <c r="R117" s="2">
        <f t="shared" si="13"/>
        <v>3.6363636363636362</v>
      </c>
      <c r="S117" s="2">
        <v>0</v>
      </c>
      <c r="T117" s="2">
        <v>0</v>
      </c>
      <c r="U117" s="2">
        <f>VLOOKUP(A117,[4]TDSheet!$A:$F,6,0)/5</f>
        <v>1</v>
      </c>
      <c r="W117" s="2">
        <f t="shared" si="14"/>
        <v>9</v>
      </c>
    </row>
    <row r="118" spans="1:23" ht="11.1" customHeight="1" outlineLevel="1" x14ac:dyDescent="0.2">
      <c r="A118" s="8" t="s">
        <v>122</v>
      </c>
      <c r="B118" s="8" t="s">
        <v>19</v>
      </c>
      <c r="C118" s="9">
        <v>170</v>
      </c>
      <c r="D118" s="9"/>
      <c r="E118" s="9">
        <v>43</v>
      </c>
      <c r="F118" s="9">
        <v>122</v>
      </c>
      <c r="G118" s="17">
        <v>0.1</v>
      </c>
      <c r="L118" s="2">
        <f t="shared" si="11"/>
        <v>8.6</v>
      </c>
      <c r="M118" s="18"/>
      <c r="N118" s="36">
        <f t="shared" si="16"/>
        <v>0</v>
      </c>
      <c r="O118" s="30"/>
      <c r="P118" s="31" t="s">
        <v>169</v>
      </c>
      <c r="Q118" s="2">
        <f t="shared" si="12"/>
        <v>14.186046511627907</v>
      </c>
      <c r="R118" s="2">
        <f t="shared" si="13"/>
        <v>14.186046511627907</v>
      </c>
      <c r="S118" s="2">
        <v>0</v>
      </c>
      <c r="T118" s="2">
        <f>VLOOKUP(A118,[3]TDSheet!$A:$F,6,0)/5</f>
        <v>0.8</v>
      </c>
      <c r="U118" s="2">
        <f>VLOOKUP(A118,[4]TDSheet!$A:$F,6,0)/5</f>
        <v>6.2</v>
      </c>
      <c r="W118" s="2">
        <f t="shared" si="14"/>
        <v>0</v>
      </c>
    </row>
    <row r="119" spans="1:23" ht="21.95" customHeight="1" outlineLevel="1" x14ac:dyDescent="0.2">
      <c r="A119" s="8" t="s">
        <v>123</v>
      </c>
      <c r="B119" s="8" t="s">
        <v>10</v>
      </c>
      <c r="C119" s="9">
        <v>8.1340000000000003</v>
      </c>
      <c r="D119" s="9"/>
      <c r="E119" s="9">
        <v>8.1340000000000003</v>
      </c>
      <c r="F119" s="9"/>
      <c r="G119" s="17">
        <v>1</v>
      </c>
      <c r="L119" s="2">
        <f t="shared" si="11"/>
        <v>1.6268</v>
      </c>
      <c r="M119" s="18">
        <f>7*L119-J119-F119</f>
        <v>11.387600000000001</v>
      </c>
      <c r="N119" s="36">
        <v>15</v>
      </c>
      <c r="O119" s="30">
        <v>30</v>
      </c>
      <c r="P119" s="31" t="s">
        <v>169</v>
      </c>
      <c r="Q119" s="2">
        <f t="shared" si="12"/>
        <v>9.2205556921563812</v>
      </c>
      <c r="R119" s="2">
        <f t="shared" si="13"/>
        <v>0</v>
      </c>
      <c r="S119" s="2">
        <v>0</v>
      </c>
      <c r="T119" s="2">
        <v>0</v>
      </c>
      <c r="U119" s="2">
        <f>VLOOKUP(A119,[4]TDSheet!$A:$F,6,0)/5</f>
        <v>0.32579999999999998</v>
      </c>
      <c r="W119" s="2">
        <f t="shared" si="14"/>
        <v>15</v>
      </c>
    </row>
    <row r="120" spans="1:23" ht="11.1" customHeight="1" outlineLevel="1" x14ac:dyDescent="0.2">
      <c r="A120" s="8" t="s">
        <v>124</v>
      </c>
      <c r="B120" s="8" t="s">
        <v>19</v>
      </c>
      <c r="C120" s="9">
        <v>16</v>
      </c>
      <c r="D120" s="9"/>
      <c r="E120" s="9">
        <v>7</v>
      </c>
      <c r="F120" s="9">
        <v>9</v>
      </c>
      <c r="G120" s="17">
        <f>VLOOKUP(A120,[1]TDSheet!$A:$G,7,0)</f>
        <v>0.4</v>
      </c>
      <c r="L120" s="2">
        <f t="shared" si="11"/>
        <v>1.4</v>
      </c>
      <c r="M120" s="18">
        <v>10</v>
      </c>
      <c r="N120" s="36">
        <v>15</v>
      </c>
      <c r="O120" s="30">
        <v>75</v>
      </c>
      <c r="P120" s="31" t="s">
        <v>169</v>
      </c>
      <c r="Q120" s="2">
        <f t="shared" si="12"/>
        <v>17.142857142857142</v>
      </c>
      <c r="R120" s="2">
        <f t="shared" si="13"/>
        <v>6.4285714285714288</v>
      </c>
      <c r="S120" s="2">
        <v>0</v>
      </c>
      <c r="T120" s="2">
        <v>0</v>
      </c>
      <c r="U120" s="2">
        <f>VLOOKUP(A120,[4]TDSheet!$A:$F,6,0)/5</f>
        <v>0.6</v>
      </c>
      <c r="W120" s="2">
        <f t="shared" si="14"/>
        <v>6</v>
      </c>
    </row>
    <row r="121" spans="1:23" ht="11.1" customHeight="1" outlineLevel="1" x14ac:dyDescent="0.2">
      <c r="A121" s="8" t="s">
        <v>125</v>
      </c>
      <c r="B121" s="8" t="s">
        <v>19</v>
      </c>
      <c r="C121" s="9">
        <v>6</v>
      </c>
      <c r="D121" s="9"/>
      <c r="E121" s="9">
        <v>2</v>
      </c>
      <c r="F121" s="9">
        <v>3</v>
      </c>
      <c r="G121" s="17">
        <v>0.6</v>
      </c>
      <c r="L121" s="2">
        <f t="shared" si="11"/>
        <v>0.4</v>
      </c>
      <c r="M121" s="18">
        <v>10</v>
      </c>
      <c r="N121" s="36">
        <v>10</v>
      </c>
      <c r="O121" s="30">
        <v>60</v>
      </c>
      <c r="P121" s="31" t="s">
        <v>169</v>
      </c>
      <c r="Q121" s="2">
        <f t="shared" si="12"/>
        <v>32.5</v>
      </c>
      <c r="R121" s="2">
        <f t="shared" si="13"/>
        <v>7.5</v>
      </c>
      <c r="S121" s="2">
        <v>0</v>
      </c>
      <c r="T121" s="2">
        <f>VLOOKUP(A121,[3]TDSheet!$A:$F,6,0)/5</f>
        <v>0.2</v>
      </c>
      <c r="U121" s="2">
        <f>VLOOKUP(A121,[4]TDSheet!$A:$F,6,0)/5</f>
        <v>3.4</v>
      </c>
      <c r="W121" s="2">
        <f t="shared" si="14"/>
        <v>6</v>
      </c>
    </row>
    <row r="122" spans="1:23" ht="11.1" customHeight="1" outlineLevel="1" x14ac:dyDescent="0.2">
      <c r="A122" s="8" t="s">
        <v>126</v>
      </c>
      <c r="B122" s="8" t="s">
        <v>19</v>
      </c>
      <c r="C122" s="9">
        <v>10</v>
      </c>
      <c r="D122" s="9">
        <v>6</v>
      </c>
      <c r="E122" s="9">
        <v>12</v>
      </c>
      <c r="F122" s="9">
        <v>4</v>
      </c>
      <c r="G122" s="17">
        <v>0.6</v>
      </c>
      <c r="L122" s="2">
        <f t="shared" si="11"/>
        <v>2.4</v>
      </c>
      <c r="M122" s="18">
        <f>9*L122-J122-F122</f>
        <v>17.599999999999998</v>
      </c>
      <c r="N122" s="36">
        <v>20</v>
      </c>
      <c r="O122" s="30">
        <v>60</v>
      </c>
      <c r="P122" s="31" t="s">
        <v>169</v>
      </c>
      <c r="Q122" s="2">
        <f t="shared" si="12"/>
        <v>10</v>
      </c>
      <c r="R122" s="2">
        <f t="shared" si="13"/>
        <v>1.6666666666666667</v>
      </c>
      <c r="S122" s="2">
        <v>0</v>
      </c>
      <c r="T122" s="2">
        <f>VLOOKUP(A122,[3]TDSheet!$A:$F,6,0)/5</f>
        <v>0.2</v>
      </c>
      <c r="U122" s="2">
        <f>VLOOKUP(A122,[4]TDSheet!$A:$F,6,0)/5</f>
        <v>2.6</v>
      </c>
      <c r="W122" s="2">
        <f t="shared" si="14"/>
        <v>12</v>
      </c>
    </row>
    <row r="123" spans="1:23" ht="11.1" customHeight="1" outlineLevel="1" x14ac:dyDescent="0.2">
      <c r="A123" s="8" t="s">
        <v>127</v>
      </c>
      <c r="B123" s="8" t="s">
        <v>19</v>
      </c>
      <c r="C123" s="9">
        <v>10</v>
      </c>
      <c r="D123" s="9"/>
      <c r="E123" s="9">
        <v>6</v>
      </c>
      <c r="F123" s="9">
        <v>4</v>
      </c>
      <c r="G123" s="17">
        <v>0.6</v>
      </c>
      <c r="L123" s="2">
        <f t="shared" si="11"/>
        <v>1.2</v>
      </c>
      <c r="M123" s="18">
        <v>10</v>
      </c>
      <c r="N123" s="36">
        <v>15</v>
      </c>
      <c r="O123" s="30">
        <v>60</v>
      </c>
      <c r="P123" s="31" t="s">
        <v>169</v>
      </c>
      <c r="Q123" s="2">
        <f t="shared" si="12"/>
        <v>15.833333333333334</v>
      </c>
      <c r="R123" s="2">
        <f t="shared" si="13"/>
        <v>3.3333333333333335</v>
      </c>
      <c r="S123" s="2">
        <v>0</v>
      </c>
      <c r="T123" s="2">
        <f>VLOOKUP(A123,[3]TDSheet!$A:$F,6,0)/5</f>
        <v>0.2</v>
      </c>
      <c r="U123" s="2">
        <f>VLOOKUP(A123,[4]TDSheet!$A:$F,6,0)/5</f>
        <v>2.6</v>
      </c>
      <c r="W123" s="2">
        <f t="shared" si="14"/>
        <v>9</v>
      </c>
    </row>
    <row r="124" spans="1:23" ht="11.1" customHeight="1" outlineLevel="1" x14ac:dyDescent="0.2">
      <c r="A124" s="40" t="s">
        <v>128</v>
      </c>
      <c r="B124" s="8" t="s">
        <v>19</v>
      </c>
      <c r="C124" s="9">
        <v>-1</v>
      </c>
      <c r="D124" s="9">
        <v>20</v>
      </c>
      <c r="E124" s="9">
        <v>10</v>
      </c>
      <c r="F124" s="9">
        <v>9</v>
      </c>
      <c r="G124" s="17">
        <f>VLOOKUP(A124,[1]TDSheet!$A:$G,7,0)</f>
        <v>0.5</v>
      </c>
      <c r="L124" s="2">
        <f t="shared" si="11"/>
        <v>2</v>
      </c>
      <c r="M124" s="18">
        <f t="shared" si="15"/>
        <v>15</v>
      </c>
      <c r="N124" s="36">
        <v>20</v>
      </c>
      <c r="O124" s="30">
        <v>80</v>
      </c>
      <c r="P124" s="31" t="s">
        <v>169</v>
      </c>
      <c r="Q124" s="2">
        <f t="shared" si="12"/>
        <v>14.5</v>
      </c>
      <c r="R124" s="2">
        <f t="shared" si="13"/>
        <v>4.5</v>
      </c>
      <c r="S124" s="2">
        <f>VLOOKUP(A124,[2]TDSheet!$A:$F,6,0)</f>
        <v>1</v>
      </c>
      <c r="T124" s="2">
        <f>VLOOKUP(A124,[3]TDSheet!$A:$F,6,0)/5</f>
        <v>0.4</v>
      </c>
      <c r="U124" s="2">
        <f>VLOOKUP(A124,[4]TDSheet!$A:$F,6,0)/5</f>
        <v>1.6</v>
      </c>
      <c r="W124" s="2">
        <f t="shared" si="14"/>
        <v>10</v>
      </c>
    </row>
    <row r="125" spans="1:23" ht="21.95" customHeight="1" outlineLevel="1" x14ac:dyDescent="0.2">
      <c r="A125" s="8" t="s">
        <v>129</v>
      </c>
      <c r="B125" s="8" t="s">
        <v>19</v>
      </c>
      <c r="C125" s="10"/>
      <c r="D125" s="9">
        <v>6</v>
      </c>
      <c r="E125" s="9">
        <v>2</v>
      </c>
      <c r="F125" s="9">
        <v>4</v>
      </c>
      <c r="G125" s="17">
        <f>VLOOKUP(A125,[1]TDSheet!$A:$G,7,0)</f>
        <v>0.35</v>
      </c>
      <c r="L125" s="2">
        <f t="shared" si="11"/>
        <v>0.4</v>
      </c>
      <c r="M125" s="18">
        <v>10</v>
      </c>
      <c r="N125" s="36">
        <v>20</v>
      </c>
      <c r="O125" s="30">
        <v>50</v>
      </c>
      <c r="P125" s="31" t="s">
        <v>169</v>
      </c>
      <c r="Q125" s="2">
        <f t="shared" si="12"/>
        <v>60</v>
      </c>
      <c r="R125" s="2">
        <f t="shared" si="13"/>
        <v>10</v>
      </c>
      <c r="S125" s="2">
        <f>VLOOKUP(A125,[2]TDSheet!$A:$F,6,0)</f>
        <v>5</v>
      </c>
      <c r="T125" s="2">
        <f>VLOOKUP(A125,[3]TDSheet!$A:$F,6,0)/5</f>
        <v>0.6</v>
      </c>
      <c r="U125" s="2">
        <v>0</v>
      </c>
      <c r="W125" s="2">
        <f t="shared" si="14"/>
        <v>7</v>
      </c>
    </row>
    <row r="126" spans="1:23" ht="11.1" customHeight="1" outlineLevel="1" x14ac:dyDescent="0.2">
      <c r="A126" s="8" t="s">
        <v>130</v>
      </c>
      <c r="B126" s="8" t="s">
        <v>10</v>
      </c>
      <c r="C126" s="9">
        <v>47.384999999999998</v>
      </c>
      <c r="D126" s="9">
        <v>42.92</v>
      </c>
      <c r="E126" s="9">
        <v>13.3</v>
      </c>
      <c r="F126" s="9">
        <v>77.004999999999995</v>
      </c>
      <c r="G126" s="17">
        <f>VLOOKUP(A126,[1]TDSheet!$A:$G,7,0)</f>
        <v>1</v>
      </c>
      <c r="L126" s="2">
        <f t="shared" si="11"/>
        <v>2.66</v>
      </c>
      <c r="M126" s="18"/>
      <c r="N126" s="36">
        <f t="shared" si="16"/>
        <v>0</v>
      </c>
      <c r="O126" s="30"/>
      <c r="P126" s="31" t="s">
        <v>169</v>
      </c>
      <c r="Q126" s="2">
        <f t="shared" si="12"/>
        <v>28.949248120300748</v>
      </c>
      <c r="R126" s="2">
        <f t="shared" si="13"/>
        <v>28.949248120300748</v>
      </c>
      <c r="S126" s="2">
        <f>VLOOKUP(A126,[2]TDSheet!$A:$F,6,0)</f>
        <v>2.7</v>
      </c>
      <c r="T126" s="2">
        <f>VLOOKUP(A126,[3]TDSheet!$A:$F,6,0)/5</f>
        <v>4.3029999999999999</v>
      </c>
      <c r="U126" s="2">
        <f>VLOOKUP(A126,[4]TDSheet!$A:$F,6,0)/5</f>
        <v>5.665</v>
      </c>
      <c r="W126" s="2">
        <f t="shared" si="14"/>
        <v>0</v>
      </c>
    </row>
    <row r="127" spans="1:23" ht="21.95" customHeight="1" outlineLevel="1" x14ac:dyDescent="0.2">
      <c r="A127" s="8" t="s">
        <v>131</v>
      </c>
      <c r="B127" s="8" t="s">
        <v>19</v>
      </c>
      <c r="C127" s="9">
        <v>6</v>
      </c>
      <c r="D127" s="9"/>
      <c r="E127" s="9">
        <v>7</v>
      </c>
      <c r="F127" s="9">
        <v>-1</v>
      </c>
      <c r="G127" s="17">
        <v>0.4</v>
      </c>
      <c r="L127" s="2">
        <f t="shared" si="11"/>
        <v>1.4</v>
      </c>
      <c r="M127" s="18">
        <f>7*L127-J127-F127</f>
        <v>10.799999999999999</v>
      </c>
      <c r="N127" s="36">
        <v>15</v>
      </c>
      <c r="O127" s="30">
        <v>70</v>
      </c>
      <c r="P127" s="31" t="s">
        <v>169</v>
      </c>
      <c r="Q127" s="2">
        <f t="shared" si="12"/>
        <v>10</v>
      </c>
      <c r="R127" s="2">
        <f t="shared" si="13"/>
        <v>-0.7142857142857143</v>
      </c>
      <c r="S127" s="2">
        <v>0</v>
      </c>
      <c r="T127" s="2">
        <v>0</v>
      </c>
      <c r="U127" s="2">
        <f>VLOOKUP(A127,[4]TDSheet!$A:$F,6,0)/5</f>
        <v>1.2</v>
      </c>
      <c r="W127" s="2">
        <f t="shared" si="14"/>
        <v>6</v>
      </c>
    </row>
    <row r="128" spans="1:23" ht="11.1" customHeight="1" outlineLevel="1" x14ac:dyDescent="0.2">
      <c r="A128" s="8" t="s">
        <v>132</v>
      </c>
      <c r="B128" s="8" t="s">
        <v>19</v>
      </c>
      <c r="C128" s="9">
        <v>7</v>
      </c>
      <c r="D128" s="9"/>
      <c r="E128" s="9">
        <v>2</v>
      </c>
      <c r="F128" s="9">
        <v>3</v>
      </c>
      <c r="G128" s="17">
        <f>VLOOKUP(A128,[1]TDSheet!$A:$G,7,0)</f>
        <v>0.28000000000000003</v>
      </c>
      <c r="L128" s="2">
        <f t="shared" si="11"/>
        <v>0.4</v>
      </c>
      <c r="M128" s="18">
        <v>10</v>
      </c>
      <c r="N128" s="36">
        <f t="shared" si="16"/>
        <v>10</v>
      </c>
      <c r="O128" s="30">
        <v>80</v>
      </c>
      <c r="P128" s="31" t="s">
        <v>169</v>
      </c>
      <c r="Q128" s="2">
        <f t="shared" si="12"/>
        <v>32.5</v>
      </c>
      <c r="R128" s="2">
        <f t="shared" si="13"/>
        <v>7.5</v>
      </c>
      <c r="S128" s="2">
        <f>VLOOKUP(A128,[2]TDSheet!$A:$F,6,0)</f>
        <v>2</v>
      </c>
      <c r="T128" s="2">
        <v>0</v>
      </c>
      <c r="U128" s="2">
        <f>VLOOKUP(A128,[4]TDSheet!$A:$F,6,0)/5</f>
        <v>1</v>
      </c>
      <c r="W128" s="2">
        <f t="shared" si="14"/>
        <v>2.8000000000000003</v>
      </c>
    </row>
    <row r="129" spans="1:23" ht="11.1" customHeight="1" outlineLevel="1" x14ac:dyDescent="0.2">
      <c r="A129" s="8" t="s">
        <v>133</v>
      </c>
      <c r="B129" s="8" t="s">
        <v>19</v>
      </c>
      <c r="C129" s="9">
        <v>102</v>
      </c>
      <c r="D129" s="9"/>
      <c r="E129" s="9">
        <v>51</v>
      </c>
      <c r="F129" s="9">
        <v>47</v>
      </c>
      <c r="G129" s="17">
        <v>0.28000000000000003</v>
      </c>
      <c r="L129" s="2">
        <f t="shared" si="11"/>
        <v>10.199999999999999</v>
      </c>
      <c r="M129" s="18">
        <f t="shared" si="15"/>
        <v>75.399999999999991</v>
      </c>
      <c r="N129" s="36">
        <f t="shared" si="16"/>
        <v>75.399999999999991</v>
      </c>
      <c r="O129" s="30">
        <v>100</v>
      </c>
      <c r="P129" s="31" t="s">
        <v>169</v>
      </c>
      <c r="Q129" s="2">
        <f t="shared" si="12"/>
        <v>12</v>
      </c>
      <c r="R129" s="2">
        <f t="shared" si="13"/>
        <v>4.6078431372549025</v>
      </c>
      <c r="S129" s="2">
        <v>0</v>
      </c>
      <c r="T129" s="2">
        <v>0</v>
      </c>
      <c r="U129" s="2">
        <f>VLOOKUP(A129,[4]TDSheet!$A:$F,6,0)/5</f>
        <v>5.4</v>
      </c>
      <c r="W129" s="2">
        <f t="shared" si="14"/>
        <v>21.111999999999998</v>
      </c>
    </row>
    <row r="130" spans="1:23" ht="21.95" customHeight="1" outlineLevel="1" x14ac:dyDescent="0.2">
      <c r="A130" s="8" t="s">
        <v>134</v>
      </c>
      <c r="B130" s="8" t="s">
        <v>19</v>
      </c>
      <c r="C130" s="9">
        <v>9</v>
      </c>
      <c r="D130" s="9"/>
      <c r="E130" s="9">
        <v>6</v>
      </c>
      <c r="F130" s="9"/>
      <c r="G130" s="17">
        <v>0.28000000000000003</v>
      </c>
      <c r="L130" s="2">
        <f t="shared" si="11"/>
        <v>1.2</v>
      </c>
      <c r="M130" s="18">
        <v>10</v>
      </c>
      <c r="N130" s="36">
        <f t="shared" si="16"/>
        <v>10</v>
      </c>
      <c r="O130" s="30">
        <v>50</v>
      </c>
      <c r="P130" s="31" t="s">
        <v>169</v>
      </c>
      <c r="Q130" s="2">
        <f t="shared" si="12"/>
        <v>8.3333333333333339</v>
      </c>
      <c r="R130" s="2">
        <f t="shared" si="13"/>
        <v>0</v>
      </c>
      <c r="S130" s="2">
        <v>0</v>
      </c>
      <c r="T130" s="2">
        <v>0</v>
      </c>
      <c r="U130" s="2">
        <f>VLOOKUP(A130,[4]TDSheet!$A:$F,6,0)/5</f>
        <v>1.2</v>
      </c>
      <c r="W130" s="2">
        <f t="shared" si="14"/>
        <v>2.8000000000000003</v>
      </c>
    </row>
    <row r="131" spans="1:23" ht="21.95" customHeight="1" outlineLevel="1" x14ac:dyDescent="0.2">
      <c r="A131" s="8" t="s">
        <v>135</v>
      </c>
      <c r="B131" s="8" t="s">
        <v>19</v>
      </c>
      <c r="C131" s="9">
        <v>8</v>
      </c>
      <c r="D131" s="9"/>
      <c r="E131" s="9">
        <v>2</v>
      </c>
      <c r="F131" s="9">
        <v>2</v>
      </c>
      <c r="G131" s="17">
        <v>0.28000000000000003</v>
      </c>
      <c r="L131" s="2">
        <f t="shared" si="11"/>
        <v>0.4</v>
      </c>
      <c r="M131" s="18">
        <v>10</v>
      </c>
      <c r="N131" s="36">
        <f t="shared" si="16"/>
        <v>10</v>
      </c>
      <c r="O131" s="30">
        <v>50</v>
      </c>
      <c r="P131" s="31" t="s">
        <v>169</v>
      </c>
      <c r="Q131" s="2">
        <f t="shared" si="12"/>
        <v>30</v>
      </c>
      <c r="R131" s="2">
        <f t="shared" si="13"/>
        <v>5</v>
      </c>
      <c r="S131" s="2">
        <v>0</v>
      </c>
      <c r="T131" s="2">
        <v>0</v>
      </c>
      <c r="U131" s="2">
        <f>VLOOKUP(A131,[4]TDSheet!$A:$F,6,0)/5</f>
        <v>1.4</v>
      </c>
      <c r="W131" s="2">
        <f t="shared" si="14"/>
        <v>2.8000000000000003</v>
      </c>
    </row>
    <row r="132" spans="1:23" ht="21.95" customHeight="1" outlineLevel="1" x14ac:dyDescent="0.2">
      <c r="A132" s="8" t="s">
        <v>136</v>
      </c>
      <c r="B132" s="8" t="s">
        <v>19</v>
      </c>
      <c r="C132" s="9">
        <v>9</v>
      </c>
      <c r="D132" s="9"/>
      <c r="E132" s="9">
        <v>2</v>
      </c>
      <c r="F132" s="9">
        <v>7</v>
      </c>
      <c r="G132" s="17">
        <v>0.28000000000000003</v>
      </c>
      <c r="L132" s="2">
        <f t="shared" si="11"/>
        <v>0.4</v>
      </c>
      <c r="M132" s="18"/>
      <c r="N132" s="36">
        <f t="shared" si="16"/>
        <v>0</v>
      </c>
      <c r="O132" s="30">
        <v>50</v>
      </c>
      <c r="P132" s="31" t="s">
        <v>169</v>
      </c>
      <c r="Q132" s="2">
        <f t="shared" si="12"/>
        <v>17.5</v>
      </c>
      <c r="R132" s="2">
        <f t="shared" si="13"/>
        <v>17.5</v>
      </c>
      <c r="S132" s="2">
        <v>0</v>
      </c>
      <c r="T132" s="2">
        <v>0</v>
      </c>
      <c r="U132" s="2">
        <f>VLOOKUP(A132,[4]TDSheet!$A:$F,6,0)/5</f>
        <v>0.6</v>
      </c>
      <c r="W132" s="2">
        <f t="shared" si="14"/>
        <v>0</v>
      </c>
    </row>
    <row r="133" spans="1:23" ht="11.1" customHeight="1" outlineLevel="1" x14ac:dyDescent="0.2">
      <c r="A133" s="8" t="s">
        <v>137</v>
      </c>
      <c r="B133" s="8" t="s">
        <v>19</v>
      </c>
      <c r="C133" s="9">
        <v>23</v>
      </c>
      <c r="D133" s="9"/>
      <c r="E133" s="9">
        <v>2</v>
      </c>
      <c r="F133" s="9">
        <v>21</v>
      </c>
      <c r="G133" s="17">
        <v>0.6</v>
      </c>
      <c r="L133" s="2">
        <f t="shared" si="11"/>
        <v>0.4</v>
      </c>
      <c r="M133" s="18"/>
      <c r="N133" s="36">
        <f t="shared" si="16"/>
        <v>0</v>
      </c>
      <c r="O133" s="30">
        <v>30</v>
      </c>
      <c r="P133" s="31" t="s">
        <v>169</v>
      </c>
      <c r="Q133" s="2">
        <f t="shared" si="12"/>
        <v>52.5</v>
      </c>
      <c r="R133" s="2">
        <f t="shared" si="13"/>
        <v>52.5</v>
      </c>
      <c r="S133" s="2">
        <v>0</v>
      </c>
      <c r="T133" s="2">
        <v>0</v>
      </c>
      <c r="U133" s="2">
        <f>VLOOKUP(A133,[4]TDSheet!$A:$F,6,0)/5</f>
        <v>0.2</v>
      </c>
      <c r="W133" s="2">
        <f t="shared" si="14"/>
        <v>0</v>
      </c>
    </row>
    <row r="134" spans="1:23" ht="11.1" customHeight="1" outlineLevel="1" x14ac:dyDescent="0.2">
      <c r="A134" s="8" t="s">
        <v>138</v>
      </c>
      <c r="B134" s="8" t="s">
        <v>19</v>
      </c>
      <c r="C134" s="10"/>
      <c r="D134" s="9">
        <v>8</v>
      </c>
      <c r="E134" s="9"/>
      <c r="F134" s="9">
        <v>8</v>
      </c>
      <c r="G134" s="17">
        <v>0.28000000000000003</v>
      </c>
      <c r="L134" s="2">
        <f t="shared" si="11"/>
        <v>0</v>
      </c>
      <c r="M134" s="18"/>
      <c r="N134" s="36">
        <f t="shared" si="16"/>
        <v>0</v>
      </c>
      <c r="O134" s="30">
        <v>80</v>
      </c>
      <c r="P134" s="31" t="s">
        <v>169</v>
      </c>
      <c r="Q134" s="2" t="e">
        <f t="shared" si="12"/>
        <v>#DIV/0!</v>
      </c>
      <c r="R134" s="2" t="e">
        <f t="shared" si="13"/>
        <v>#DIV/0!</v>
      </c>
      <c r="S134" s="2">
        <v>0</v>
      </c>
      <c r="T134" s="2">
        <v>0</v>
      </c>
      <c r="U134" s="2">
        <v>0</v>
      </c>
      <c r="W134" s="2">
        <f t="shared" si="14"/>
        <v>0</v>
      </c>
    </row>
    <row r="135" spans="1:23" ht="11.1" customHeight="1" outlineLevel="1" x14ac:dyDescent="0.2">
      <c r="A135" s="8" t="s">
        <v>140</v>
      </c>
      <c r="B135" s="8" t="s">
        <v>10</v>
      </c>
      <c r="C135" s="9">
        <v>-1.33</v>
      </c>
      <c r="D135" s="9"/>
      <c r="E135" s="9"/>
      <c r="F135" s="19">
        <v>-1.33</v>
      </c>
      <c r="G135" s="17">
        <v>0</v>
      </c>
      <c r="L135" s="2">
        <f t="shared" ref="L135:L138" si="17">E135/5</f>
        <v>0</v>
      </c>
      <c r="M135" s="18"/>
      <c r="N135" s="18"/>
      <c r="O135" s="18"/>
      <c r="P135" s="29"/>
      <c r="Q135" s="2" t="e">
        <f t="shared" ref="Q135:Q138" si="18">(F135+J135+N135)/L135</f>
        <v>#DIV/0!</v>
      </c>
      <c r="R135" s="2" t="e">
        <f t="shared" ref="R135:R138" si="19">(F135+J135)/L135</f>
        <v>#DIV/0!</v>
      </c>
      <c r="S135" s="2">
        <f>VLOOKUP(A135,[2]TDSheet!$A:$F,6,0)</f>
        <v>2.62</v>
      </c>
      <c r="T135" s="2">
        <f>VLOOKUP(A135,[3]TDSheet!$A:$F,6,0)/5</f>
        <v>0.26600000000000001</v>
      </c>
      <c r="U135" s="2">
        <v>0</v>
      </c>
      <c r="W135" s="2">
        <f t="shared" ref="W135:W138" si="20">N135*G135</f>
        <v>0</v>
      </c>
    </row>
    <row r="136" spans="1:23" ht="11.1" customHeight="1" outlineLevel="1" x14ac:dyDescent="0.2">
      <c r="A136" s="20" t="s">
        <v>141</v>
      </c>
      <c r="B136" s="8" t="s">
        <v>19</v>
      </c>
      <c r="C136" s="9">
        <v>-4</v>
      </c>
      <c r="D136" s="9"/>
      <c r="E136" s="9">
        <v>13</v>
      </c>
      <c r="F136" s="19">
        <v>-17</v>
      </c>
      <c r="G136" s="17">
        <v>0</v>
      </c>
      <c r="L136" s="2">
        <f t="shared" si="17"/>
        <v>2.6</v>
      </c>
      <c r="M136" s="18"/>
      <c r="N136" s="18"/>
      <c r="O136" s="18"/>
      <c r="P136" s="29"/>
      <c r="Q136" s="2">
        <f t="shared" si="18"/>
        <v>-6.5384615384615383</v>
      </c>
      <c r="R136" s="2">
        <f t="shared" si="19"/>
        <v>-6.5384615384615383</v>
      </c>
      <c r="S136" s="2">
        <v>0</v>
      </c>
      <c r="T136" s="2">
        <v>0</v>
      </c>
      <c r="U136" s="2">
        <f>VLOOKUP(A136,[4]TDSheet!$A:$F,6,0)/5</f>
        <v>0.8</v>
      </c>
      <c r="W136" s="2">
        <f t="shared" si="20"/>
        <v>0</v>
      </c>
    </row>
    <row r="137" spans="1:23" ht="11.1" customHeight="1" outlineLevel="1" x14ac:dyDescent="0.2">
      <c r="A137" s="20" t="s">
        <v>142</v>
      </c>
      <c r="B137" s="8" t="s">
        <v>19</v>
      </c>
      <c r="C137" s="9">
        <v>-2</v>
      </c>
      <c r="D137" s="9"/>
      <c r="E137" s="9"/>
      <c r="F137" s="19">
        <v>-2</v>
      </c>
      <c r="G137" s="17">
        <v>0</v>
      </c>
      <c r="L137" s="2">
        <f t="shared" si="17"/>
        <v>0</v>
      </c>
      <c r="M137" s="18"/>
      <c r="N137" s="18"/>
      <c r="O137" s="18"/>
      <c r="P137" s="29"/>
      <c r="Q137" s="2" t="e">
        <f t="shared" si="18"/>
        <v>#DIV/0!</v>
      </c>
      <c r="R137" s="2" t="e">
        <f t="shared" si="19"/>
        <v>#DIV/0!</v>
      </c>
      <c r="S137" s="2">
        <v>0</v>
      </c>
      <c r="T137" s="2">
        <f>VLOOKUP(A137,[3]TDSheet!$A:$F,6,0)/5</f>
        <v>0.4</v>
      </c>
      <c r="U137" s="2">
        <v>0</v>
      </c>
      <c r="W137" s="2">
        <f t="shared" si="20"/>
        <v>0</v>
      </c>
    </row>
    <row r="138" spans="1:23" ht="11.1" customHeight="1" outlineLevel="1" x14ac:dyDescent="0.2">
      <c r="A138" s="20" t="s">
        <v>143</v>
      </c>
      <c r="B138" s="8" t="s">
        <v>19</v>
      </c>
      <c r="C138" s="9">
        <v>-3</v>
      </c>
      <c r="D138" s="9"/>
      <c r="E138" s="9">
        <v>9</v>
      </c>
      <c r="F138" s="19">
        <v>-12</v>
      </c>
      <c r="G138" s="17">
        <v>0</v>
      </c>
      <c r="L138" s="2">
        <f t="shared" si="17"/>
        <v>1.8</v>
      </c>
      <c r="M138" s="18"/>
      <c r="N138" s="18"/>
      <c r="O138" s="18"/>
      <c r="P138" s="29"/>
      <c r="Q138" s="2">
        <f t="shared" si="18"/>
        <v>-6.6666666666666661</v>
      </c>
      <c r="R138" s="2">
        <f t="shared" si="19"/>
        <v>-6.6666666666666661</v>
      </c>
      <c r="S138" s="2">
        <f>VLOOKUP(A138,[2]TDSheet!$A:$F,6,0)</f>
        <v>2</v>
      </c>
      <c r="T138" s="2">
        <v>0</v>
      </c>
      <c r="U138" s="2">
        <f>VLOOKUP(A138,[4]TDSheet!$A:$F,6,0)/5</f>
        <v>0.6</v>
      </c>
      <c r="W138" s="2">
        <f t="shared" si="20"/>
        <v>0</v>
      </c>
    </row>
    <row r="139" spans="1:23" ht="11.45" customHeight="1" x14ac:dyDescent="0.2">
      <c r="P139" s="29"/>
    </row>
    <row r="140" spans="1:23" ht="11.45" customHeight="1" x14ac:dyDescent="0.2">
      <c r="P140" s="29"/>
    </row>
    <row r="141" spans="1:23" ht="11.45" customHeight="1" x14ac:dyDescent="0.2">
      <c r="P141" s="29"/>
    </row>
    <row r="142" spans="1:23" ht="11.45" customHeight="1" x14ac:dyDescent="0.2">
      <c r="P142" s="29"/>
    </row>
    <row r="143" spans="1:23" ht="11.45" customHeight="1" x14ac:dyDescent="0.2">
      <c r="P143" s="29"/>
    </row>
    <row r="144" spans="1:23" ht="11.45" customHeight="1" x14ac:dyDescent="0.2">
      <c r="P144" s="29"/>
    </row>
    <row r="145" spans="1:16" ht="11.45" customHeight="1" thickBot="1" x14ac:dyDescent="0.25">
      <c r="P145" s="29"/>
    </row>
    <row r="146" spans="1:16" ht="11.45" customHeight="1" thickBot="1" x14ac:dyDescent="0.25">
      <c r="A146" s="37" t="s">
        <v>161</v>
      </c>
      <c r="B146" s="38"/>
      <c r="C146" s="38"/>
      <c r="D146" s="38"/>
      <c r="E146" s="39"/>
      <c r="F146" s="27">
        <v>4301032042</v>
      </c>
      <c r="O146" s="32">
        <v>50</v>
      </c>
      <c r="P146" s="31" t="s">
        <v>169</v>
      </c>
    </row>
    <row r="147" spans="1:16" ht="11.45" customHeight="1" thickBot="1" x14ac:dyDescent="0.25">
      <c r="A147" s="37" t="s">
        <v>162</v>
      </c>
      <c r="B147" s="38"/>
      <c r="C147" s="38"/>
      <c r="D147" s="38"/>
      <c r="E147" s="39"/>
      <c r="F147" s="28">
        <v>4301032043</v>
      </c>
      <c r="O147" s="33">
        <v>50</v>
      </c>
      <c r="P147" s="31" t="s">
        <v>169</v>
      </c>
    </row>
    <row r="148" spans="1:16" ht="11.45" customHeight="1" thickBot="1" x14ac:dyDescent="0.25">
      <c r="A148" s="37" t="s">
        <v>163</v>
      </c>
      <c r="B148" s="38"/>
      <c r="C148" s="38"/>
      <c r="D148" s="38"/>
      <c r="E148" s="39"/>
      <c r="F148" s="28">
        <v>4301032041</v>
      </c>
      <c r="O148" s="33">
        <v>50</v>
      </c>
      <c r="P148" s="31" t="s">
        <v>169</v>
      </c>
    </row>
    <row r="149" spans="1:16" ht="11.45" customHeight="1" thickBot="1" x14ac:dyDescent="0.25">
      <c r="A149" s="37" t="s">
        <v>164</v>
      </c>
      <c r="B149" s="38"/>
      <c r="C149" s="38"/>
      <c r="D149" s="38"/>
      <c r="E149" s="39"/>
      <c r="F149" s="28">
        <v>4301032044</v>
      </c>
      <c r="O149" s="33">
        <v>50</v>
      </c>
      <c r="P149" s="31" t="s">
        <v>169</v>
      </c>
    </row>
    <row r="150" spans="1:16" ht="11.45" customHeight="1" thickBot="1" x14ac:dyDescent="0.25">
      <c r="A150" s="37" t="s">
        <v>165</v>
      </c>
      <c r="B150" s="38"/>
      <c r="C150" s="38"/>
      <c r="D150" s="38"/>
      <c r="E150" s="39"/>
      <c r="F150" s="28">
        <v>4301031230</v>
      </c>
      <c r="O150" s="34">
        <v>20</v>
      </c>
      <c r="P150" s="31" t="s">
        <v>169</v>
      </c>
    </row>
    <row r="151" spans="1:16" ht="11.45" customHeight="1" thickBot="1" x14ac:dyDescent="0.25">
      <c r="A151" s="37" t="s">
        <v>166</v>
      </c>
      <c r="B151" s="38"/>
      <c r="C151" s="38"/>
      <c r="D151" s="38"/>
      <c r="E151" s="39"/>
      <c r="F151" s="28">
        <v>4301031220</v>
      </c>
      <c r="O151" s="35">
        <v>20</v>
      </c>
      <c r="P151" s="31" t="s">
        <v>169</v>
      </c>
    </row>
    <row r="152" spans="1:16" ht="11.45" customHeight="1" thickBot="1" x14ac:dyDescent="0.25">
      <c r="A152" s="37" t="s">
        <v>167</v>
      </c>
      <c r="B152" s="38"/>
      <c r="C152" s="38"/>
      <c r="D152" s="38"/>
      <c r="E152" s="39"/>
      <c r="F152" s="28">
        <v>4301031221</v>
      </c>
      <c r="O152" s="35">
        <v>20</v>
      </c>
      <c r="P152" s="31" t="s">
        <v>169</v>
      </c>
    </row>
    <row r="153" spans="1:16" ht="11.45" customHeight="1" thickBot="1" x14ac:dyDescent="0.25">
      <c r="A153" s="37" t="s">
        <v>168</v>
      </c>
      <c r="B153" s="38"/>
      <c r="C153" s="38"/>
      <c r="D153" s="38"/>
      <c r="E153" s="39"/>
      <c r="F153" s="28">
        <v>4301031174</v>
      </c>
      <c r="O153" s="35">
        <v>20</v>
      </c>
      <c r="P153" s="31" t="s">
        <v>169</v>
      </c>
    </row>
  </sheetData>
  <autoFilter ref="A3:X138" xr:uid="{00000000-0009-0000-0000-000000000000}"/>
  <mergeCells count="8">
    <mergeCell ref="A152:E152"/>
    <mergeCell ref="A153:E153"/>
    <mergeCell ref="A146:E146"/>
    <mergeCell ref="A147:E147"/>
    <mergeCell ref="A148:E148"/>
    <mergeCell ref="A149:E149"/>
    <mergeCell ref="A150:E150"/>
    <mergeCell ref="A151:E151"/>
  </mergeCells>
  <hyperlinks>
    <hyperlink ref="A146" r:id="rId1" display="https://abi.ru/products/Охлажденные/Баварушка/Филейбургская/Сырокопченые колбасы/P003620/" xr:uid="{00000000-0004-0000-0000-000000000000}"/>
    <hyperlink ref="A147" r:id="rId2" display="https://abi.ru/products/Охлажденные/Баварушка/Филейбургская/Сырокопченые колбасы/P003621/" xr:uid="{00000000-0004-0000-0000-000001000000}"/>
    <hyperlink ref="A148" r:id="rId3" display="https://abi.ru/products/Охлажденные/Баварушка/Филейбургская/Сырокопченые колбасы/P003619/" xr:uid="{00000000-0004-0000-0000-000002000000}"/>
    <hyperlink ref="A149" r:id="rId4" display="https://abi.ru/products/Охлажденные/Баварушка/Балыкбургская/Сырокопченые колбасы/P003623/" xr:uid="{00000000-0004-0000-0000-000003000000}"/>
    <hyperlink ref="A150" r:id="rId5" display="https://abi.ru/products/Охлажденные/Стародворье/Сочинка/Копченые колбасы/P003401/" xr:uid="{00000000-0004-0000-0000-000004000000}"/>
    <hyperlink ref="A151" r:id="rId6" display="https://abi.ru/products/Охлажденные/Стародворье/Сочинка/Копченые колбасы/P003383/" xr:uid="{00000000-0004-0000-0000-000005000000}"/>
    <hyperlink ref="A152" r:id="rId7" display="https://abi.ru/products/Охлажденные/Стародворье/Сочинка/Копченые колбасы/P003384/" xr:uid="{00000000-0004-0000-0000-000006000000}"/>
    <hyperlink ref="A153" r:id="rId8" display="https://abi.ru/products/Охлажденные/Баварушка/Филейбургская/Копченые колбасы/P003136/" xr:uid="{00000000-0004-0000-0000-000007000000}"/>
  </hyperlinks>
  <pageMargins left="0.75" right="1" top="0.75" bottom="1" header="0.5" footer="0.5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CorpBook</dc:creator>
  <cp:lastModifiedBy>Uaer4</cp:lastModifiedBy>
  <dcterms:created xsi:type="dcterms:W3CDTF">2023-10-24T07:48:42Z</dcterms:created>
  <dcterms:modified xsi:type="dcterms:W3CDTF">2023-10-24T09:52:55Z</dcterms:modified>
</cp:coreProperties>
</file>