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94A5A388-6D66-44E3-B267-7C3328A98C90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TDSheet!$A$3:$X$27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6" i="1"/>
  <c r="Q27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N8" i="1"/>
  <c r="N11" i="1"/>
  <c r="N12" i="1"/>
  <c r="N13" i="1"/>
  <c r="N14" i="1"/>
  <c r="N16" i="1"/>
  <c r="N21" i="1"/>
  <c r="N22" i="1"/>
  <c r="N23" i="1"/>
  <c r="N24" i="1"/>
  <c r="N26" i="1"/>
  <c r="L7" i="1" l="1"/>
  <c r="R7" i="1" s="1"/>
  <c r="L8" i="1"/>
  <c r="R8" i="1" s="1"/>
  <c r="L9" i="1"/>
  <c r="M9" i="1" s="1"/>
  <c r="L10" i="1"/>
  <c r="L11" i="1"/>
  <c r="L12" i="1"/>
  <c r="L13" i="1"/>
  <c r="R13" i="1" s="1"/>
  <c r="L14" i="1"/>
  <c r="L15" i="1"/>
  <c r="M15" i="1" s="1"/>
  <c r="L16" i="1"/>
  <c r="R16" i="1" s="1"/>
  <c r="L17" i="1"/>
  <c r="M17" i="1" s="1"/>
  <c r="L18" i="1"/>
  <c r="M18" i="1" s="1"/>
  <c r="L19" i="1"/>
  <c r="M19" i="1" s="1"/>
  <c r="L20" i="1"/>
  <c r="R20" i="1" s="1"/>
  <c r="L21" i="1"/>
  <c r="R21" i="1" s="1"/>
  <c r="L22" i="1"/>
  <c r="L23" i="1"/>
  <c r="L24" i="1"/>
  <c r="R24" i="1" s="1"/>
  <c r="L25" i="1"/>
  <c r="L26" i="1"/>
  <c r="L27" i="1"/>
  <c r="M27" i="1" s="1"/>
  <c r="L6" i="1"/>
  <c r="R6" i="1" s="1"/>
  <c r="S7" i="1"/>
  <c r="S8" i="1"/>
  <c r="S13" i="1"/>
  <c r="S16" i="1"/>
  <c r="S17" i="1"/>
  <c r="S27" i="1"/>
  <c r="T7" i="1"/>
  <c r="T8" i="1"/>
  <c r="T10" i="1"/>
  <c r="T13" i="1"/>
  <c r="T14" i="1"/>
  <c r="T17" i="1"/>
  <c r="T24" i="1"/>
  <c r="T25" i="1"/>
  <c r="T27" i="1"/>
  <c r="T6" i="1"/>
  <c r="U7" i="1"/>
  <c r="U8" i="1"/>
  <c r="U9" i="1"/>
  <c r="U14" i="1"/>
  <c r="U16" i="1"/>
  <c r="U17" i="1"/>
  <c r="U18" i="1"/>
  <c r="U23" i="1"/>
  <c r="U24" i="1"/>
  <c r="U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7" i="1"/>
  <c r="G6" i="1"/>
  <c r="M6" i="1" l="1"/>
  <c r="R11" i="1"/>
  <c r="R27" i="1"/>
  <c r="R15" i="1"/>
  <c r="M7" i="1"/>
  <c r="M25" i="1"/>
  <c r="R23" i="1"/>
  <c r="R19" i="1"/>
  <c r="M10" i="1"/>
  <c r="R26" i="1"/>
  <c r="R22" i="1"/>
  <c r="R18" i="1"/>
  <c r="R14" i="1"/>
  <c r="R10" i="1"/>
  <c r="M20" i="1"/>
  <c r="R25" i="1"/>
  <c r="R17" i="1"/>
  <c r="R12" i="1"/>
  <c r="R9" i="1"/>
  <c r="F5" i="1"/>
  <c r="E5" i="1"/>
  <c r="X5" i="1"/>
  <c r="U5" i="1"/>
  <c r="T5" i="1"/>
  <c r="S5" i="1"/>
  <c r="O5" i="1"/>
  <c r="L5" i="1"/>
  <c r="K5" i="1"/>
  <c r="J5" i="1"/>
  <c r="I5" i="1"/>
  <c r="H5" i="1"/>
  <c r="M5" i="1" l="1"/>
  <c r="W5" i="1"/>
</calcChain>
</file>

<file path=xl/sharedStrings.xml><?xml version="1.0" encoding="utf-8"?>
<sst xmlns="http://schemas.openxmlformats.org/spreadsheetml/2006/main" count="85" uniqueCount="56">
  <si>
    <t>Параметры: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</si>
  <si>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</si>
  <si>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</si>
  <si>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</si>
  <si>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</si>
  <si>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</si>
  <si>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</si>
  <si>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</si>
  <si>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</si>
  <si>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017  Сосиски Вязанка Сливочные, Вязанка амицел ВЕС.ПОКОМ</t>
  </si>
  <si>
    <t>кг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</si>
  <si>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</si>
  <si>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</si>
  <si>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</si>
  <si>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</si>
  <si>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</si>
  <si>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</si>
  <si>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</si>
  <si>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</si>
  <si>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</si>
  <si>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</si>
  <si>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</si>
  <si>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</si>
  <si>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</si>
  <si>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</si>
  <si>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297  Колбаса Мясорубская с рубленой грудинкой ВЕС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</si>
  <si>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</si>
  <si>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</si>
  <si>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</si>
  <si>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</si>
  <si>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</si>
  <si>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</si>
  <si>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</si>
  <si>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</si>
  <si>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</si>
  <si>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</si>
  <si>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</si>
  <si>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</si>
  <si>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</si>
  <si>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</si>
  <si>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</si>
  <si>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</si>
  <si>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</si>
  <si>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</si>
  <si>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ср 02,10</t>
  </si>
  <si>
    <t>ср 09,10</t>
  </si>
  <si>
    <t>ср 16,10</t>
  </si>
  <si>
    <t>в дороге</t>
  </si>
  <si>
    <t xml:space="preserve"> 003   Колбаса Вязанка с индейкой, вектор ВЕС, ПОКОМ</t>
  </si>
  <si>
    <t xml:space="preserve"> 005  Колбаса Докторская ГОСТ, Вязанка вектор,ВЕС. ПОКОМ</t>
  </si>
  <si>
    <t>конкуренты не подняли цены</t>
  </si>
  <si>
    <t>Доп. Заказ потребность клиента</t>
  </si>
  <si>
    <t>Потребность клиентов</t>
  </si>
  <si>
    <t>нет в бланке заказа</t>
  </si>
  <si>
    <t>нет в матрице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</si>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</sst>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i/>
      <u/>
      <sz val="8"/>
      <color theme="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/>
    <xf numFmtId="164" fontId="2" fillId="0" borderId="0" xfId="0" applyNumberFormat="1" applyFont="1"/>
    <xf numFmtId="164" fontId="0" fillId="7" borderId="0" xfId="0" applyNumberFormat="1" applyFill="1" applyAlignment="1">
      <alignment horizontal="left"/>
    </xf>
    <xf numFmtId="164" fontId="0" fillId="7" borderId="1" xfId="0" applyNumberFormat="1" applyFill="1" applyBorder="1" applyAlignment="1">
      <alignment horizontal="left" vertical="top"/>
    </xf>
    <xf numFmtId="2" fontId="0" fillId="7" borderId="0" xfId="0" applyNumberFormat="1" applyFill="1"/>
    <xf numFmtId="164" fontId="0" fillId="7" borderId="0" xfId="0" applyNumberFormat="1" applyFill="1"/>
    <xf numFmtId="164" fontId="2" fillId="7" borderId="0" xfId="0" applyNumberFormat="1" applyFont="1" applyFill="1"/>
    <xf numFmtId="164" fontId="6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03,10,23-09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26,09,23-02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5;&#1044;%2010,10,23-16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5178.916000000002</v>
          </cell>
          <cell r="F5">
            <v>4669.2909999999993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1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017  Сосиски Вязанка Сливочные, Вязанка амицел ВЕС.ПОКОМ</v>
          </cell>
          <cell r="D7">
            <v>8.2200000000000006</v>
          </cell>
          <cell r="F7">
            <v>8.2200000000000006</v>
          </cell>
        </row>
        <row r="8">
          <cell r="A8" t="str">
            <v xml:space="preserve"> 018  Сосиски Рубленые, Вязанка вискофан  ВЕС.ПОКОМ</v>
          </cell>
          <cell r="D8">
            <v>25.623000000000001</v>
          </cell>
          <cell r="F8">
            <v>25.623000000000001</v>
          </cell>
        </row>
        <row r="9">
          <cell r="A9" t="str">
            <v xml:space="preserve"> 200  Ветчина Дугушка ТМ Стародворье, вектор в/у    ПОКОМ</v>
          </cell>
          <cell r="D9">
            <v>36.902000000000001</v>
          </cell>
          <cell r="F9">
            <v>36.902000000000001</v>
          </cell>
        </row>
        <row r="10">
          <cell r="A10" t="str">
            <v xml:space="preserve"> 215  Колбаса Докторская Дугушка ГОСТ, ВЕС, ТМ Стародворье ПОКОМ</v>
          </cell>
          <cell r="D10">
            <v>5.31</v>
          </cell>
          <cell r="F10">
            <v>5.31</v>
          </cell>
        </row>
        <row r="11">
          <cell r="A11" t="str">
            <v xml:space="preserve"> 219  Колбаса Докторская Особая ТМ Особый рецепт, ВЕС  ПОКОМ</v>
          </cell>
          <cell r="D11">
            <v>62.32</v>
          </cell>
          <cell r="F11">
            <v>62.32</v>
          </cell>
        </row>
        <row r="12">
          <cell r="A12" t="str">
            <v xml:space="preserve"> 229  Колбаса Молочная Дугушка, в/у, ВЕС, ТМ Стародворье   ПОКОМ</v>
          </cell>
          <cell r="D12">
            <v>10.49</v>
          </cell>
          <cell r="F12">
            <v>10.49</v>
          </cell>
        </row>
        <row r="13">
          <cell r="A13" t="str">
            <v xml:space="preserve"> 230  Колбаса Молочная Особая ТМ Особый рецепт, п/а, ВЕС. ПОКОМ</v>
          </cell>
          <cell r="D13">
            <v>15.66</v>
          </cell>
          <cell r="F13">
            <v>15.66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D14">
            <v>10.574</v>
          </cell>
          <cell r="F14">
            <v>10.574</v>
          </cell>
        </row>
        <row r="15">
          <cell r="A15" t="str">
            <v xml:space="preserve"> 253  Сосиски Ганноверские   ПОКОМ</v>
          </cell>
          <cell r="D15">
            <v>8.1050000000000004</v>
          </cell>
          <cell r="F15">
            <v>8.1050000000000004</v>
          </cell>
        </row>
        <row r="16">
          <cell r="A16" t="str">
            <v xml:space="preserve"> 317 Колбаса Сервелат Рижский ТМ Зареченские, ВЕС  ПОКОМ</v>
          </cell>
          <cell r="D16">
            <v>22.097000000000001</v>
          </cell>
          <cell r="F16">
            <v>22.097000000000001</v>
          </cell>
        </row>
        <row r="17">
          <cell r="A17" t="str">
            <v xml:space="preserve"> 330  Колбаса вареная Филейская ТМ Вязанка ТС Классическая ВЕС  ПОКОМ</v>
          </cell>
          <cell r="D17">
            <v>32.395000000000003</v>
          </cell>
          <cell r="F17">
            <v>32.395000000000003</v>
          </cell>
        </row>
        <row r="18">
          <cell r="A18" t="str">
            <v xml:space="preserve"> 369  Колбаса Русская стародворская, амифлекс ВЕС, ТМ Стародворье  ПОКОМ</v>
          </cell>
          <cell r="D18">
            <v>10.7</v>
          </cell>
          <cell r="F18">
            <v>10.7</v>
          </cell>
        </row>
        <row r="19">
          <cell r="A19" t="str">
            <v>Итого</v>
          </cell>
          <cell r="D19">
            <v>248.39599999999999</v>
          </cell>
          <cell r="F19">
            <v>248.39599999999999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018  Сосиски Рубленые, Вязанка вискофан  ВЕС.ПОКОМ</v>
          </cell>
          <cell r="D7">
            <v>27.015000000000001</v>
          </cell>
          <cell r="F7">
            <v>27.015000000000001</v>
          </cell>
        </row>
        <row r="8">
          <cell r="A8" t="str">
            <v xml:space="preserve"> 200  Ветчина Дугушка ТМ Стародворье, вектор в/у    ПОКОМ</v>
          </cell>
          <cell r="D8">
            <v>27.238</v>
          </cell>
          <cell r="F8">
            <v>27.238</v>
          </cell>
        </row>
        <row r="9">
          <cell r="A9" t="str">
            <v xml:space="preserve"> 215  Колбаса Докторская Дугушка ГОСТ, ВЕС, ТМ Стародворье ПОКОМ</v>
          </cell>
          <cell r="D9">
            <v>11.528</v>
          </cell>
          <cell r="F9">
            <v>11.528</v>
          </cell>
        </row>
        <row r="10">
          <cell r="A10" t="str">
            <v xml:space="preserve"> 229  Колбаса Молочная Дугушка, в/у, ВЕС, ТМ Стародворье   ПОКОМ</v>
          </cell>
          <cell r="D10">
            <v>15.811999999999999</v>
          </cell>
          <cell r="F10">
            <v>15.811999999999999</v>
          </cell>
        </row>
        <row r="11">
          <cell r="A11" t="str">
            <v xml:space="preserve"> 236  Колбаса Рубленая ЗАПЕЧ. Дугушка ТМ Стародворье, вектор, в/к    ПОКОМ</v>
          </cell>
          <cell r="D11">
            <v>11.409000000000001</v>
          </cell>
          <cell r="F11">
            <v>11.409000000000001</v>
          </cell>
        </row>
        <row r="12">
          <cell r="A12" t="str">
            <v xml:space="preserve"> 239  Колбаса Салями запеч Дугушка, оболочка вектор, ВЕС, ТМ Стародворье  ПОКОМ</v>
          </cell>
          <cell r="D12">
            <v>15.887</v>
          </cell>
          <cell r="F12">
            <v>15.887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D13">
            <v>11.427</v>
          </cell>
          <cell r="F13">
            <v>11.427</v>
          </cell>
        </row>
        <row r="14">
          <cell r="A14" t="str">
            <v xml:space="preserve"> 253  Сосиски Ганноверские   ПОКОМ</v>
          </cell>
          <cell r="D14">
            <v>32.421999999999997</v>
          </cell>
          <cell r="F14">
            <v>32.421999999999997</v>
          </cell>
        </row>
        <row r="15">
          <cell r="A15" t="str">
            <v xml:space="preserve"> 305  Колбаса Сервелат Мясорубский с мелкорубленным окороком в/у  ТМ Стародворье ВЕС   ПОКОМ</v>
          </cell>
          <cell r="D15">
            <v>1.45</v>
          </cell>
          <cell r="F15">
            <v>1.45</v>
          </cell>
        </row>
        <row r="16">
          <cell r="A16" t="str">
            <v xml:space="preserve"> 369  Колбаса Русская стародворская, амифлекс ВЕС, ТМ Стародворье  ПОКОМ</v>
          </cell>
          <cell r="D16">
            <v>10.785</v>
          </cell>
          <cell r="F16">
            <v>10.785</v>
          </cell>
        </row>
        <row r="17">
          <cell r="A17" t="str">
            <v>Итого</v>
          </cell>
          <cell r="D17">
            <v>164.97300000000001</v>
          </cell>
          <cell r="F17">
            <v>164.97300000000001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012  Колбаса Сервелат Столичный, Вязанка фиброуз в/у, ПОКОМ</v>
          </cell>
          <cell r="D7">
            <v>-4.2149999999999999</v>
          </cell>
          <cell r="F7">
            <v>-4.2149999999999999</v>
          </cell>
        </row>
        <row r="8">
          <cell r="A8" t="str">
            <v xml:space="preserve"> 018  Сосиски Рубленые, Вязанка вискофан  ВЕС.ПОКОМ</v>
          </cell>
          <cell r="D8">
            <v>16.97</v>
          </cell>
          <cell r="F8">
            <v>16.97</v>
          </cell>
        </row>
        <row r="9">
          <cell r="A9" t="str">
            <v xml:space="preserve"> 200  Ветчина Дугушка ТМ Стародворье, вектор в/у    ПОКОМ</v>
          </cell>
          <cell r="D9">
            <v>110.02</v>
          </cell>
          <cell r="F9">
            <v>110.02</v>
          </cell>
        </row>
        <row r="10">
          <cell r="A10" t="str">
            <v xml:space="preserve"> 201  Ветчина Нежная ТМ Особый рецепт, (2,5кг), ПОКОМ</v>
          </cell>
          <cell r="D10">
            <v>59.854999999999997</v>
          </cell>
          <cell r="F10">
            <v>59.854999999999997</v>
          </cell>
        </row>
        <row r="11">
          <cell r="A11" t="str">
            <v xml:space="preserve"> 215  Колбаса Докторская Дугушка ГОСТ, ВЕС, ТМ Стародворье ПОКОМ</v>
          </cell>
          <cell r="D11">
            <v>41.502000000000002</v>
          </cell>
          <cell r="F11">
            <v>41.502000000000002</v>
          </cell>
        </row>
        <row r="12">
          <cell r="A12" t="str">
            <v xml:space="preserve"> 230  Колбаса Молочная Особая ТМ Особый рецепт, п/а, ВЕС. ПОКОМ</v>
          </cell>
          <cell r="D12">
            <v>5.1230000000000002</v>
          </cell>
          <cell r="F12">
            <v>5.1230000000000002</v>
          </cell>
        </row>
        <row r="13">
          <cell r="A13" t="str">
            <v xml:space="preserve"> 236  Колбаса Рубленая ЗАПЕЧ. Дугушка ТМ Стародворье, вектор, в/к    ПОКОМ</v>
          </cell>
          <cell r="D13">
            <v>46.610999999999997</v>
          </cell>
          <cell r="F13">
            <v>46.610999999999997</v>
          </cell>
        </row>
        <row r="14">
          <cell r="A14" t="str">
            <v xml:space="preserve"> 239  Колбаса Салями запеч Дугушка, оболочка вектор, ВЕС, ТМ Стародворье  ПОКОМ</v>
          </cell>
          <cell r="D14">
            <v>31.725999999999999</v>
          </cell>
          <cell r="F14">
            <v>31.725999999999999</v>
          </cell>
        </row>
        <row r="15">
          <cell r="A15" t="str">
            <v xml:space="preserve"> 242  Колбаса Сервелат ЗАПЕЧ.Дугушка ТМ Стародворье, вектор, в/к     ПОКОМ</v>
          </cell>
          <cell r="D15">
            <v>20.213999999999999</v>
          </cell>
          <cell r="F15">
            <v>20.213999999999999</v>
          </cell>
        </row>
        <row r="16">
          <cell r="A16" t="str">
            <v xml:space="preserve"> 253  Сосиски Ганноверские   ПОКОМ</v>
          </cell>
          <cell r="D16">
            <v>146.208</v>
          </cell>
          <cell r="F16">
            <v>146.208</v>
          </cell>
        </row>
        <row r="17">
          <cell r="A17" t="str">
            <v xml:space="preserve"> 265  Колбаса Балыкбургская, ВЕС, ТМ Баварушка  ПОКОМ</v>
          </cell>
          <cell r="D17">
            <v>0.72399999999999998</v>
          </cell>
          <cell r="F17">
            <v>0.72399999999999998</v>
          </cell>
        </row>
        <row r="18">
          <cell r="A18" t="str">
            <v xml:space="preserve"> 305  Колбаса Сервелат Мясорубский с мелкорубленным окороком в/у  ТМ Стародворье ВЕС   ПОКОМ</v>
          </cell>
          <cell r="D18">
            <v>48.637999999999998</v>
          </cell>
          <cell r="F18">
            <v>48.637999999999998</v>
          </cell>
        </row>
        <row r="19">
          <cell r="A19" t="str">
            <v xml:space="preserve"> 315  Колбаса вареная Молокуша ТМ Вязанка ВЕС, ПОКОМ</v>
          </cell>
          <cell r="D19">
            <v>2.7010000000000001</v>
          </cell>
          <cell r="F19">
            <v>2.7010000000000001</v>
          </cell>
        </row>
        <row r="20">
          <cell r="A20" t="str">
            <v xml:space="preserve"> 317 Колбаса Сервелат Рижский ТМ Зареченские, ВЕС  ПОКОМ</v>
          </cell>
          <cell r="D20">
            <v>-2.94</v>
          </cell>
          <cell r="F20">
            <v>-2.94</v>
          </cell>
        </row>
        <row r="21">
          <cell r="A21" t="str">
            <v xml:space="preserve"> 369  Колбаса Русская стародворская, амифлекс ВЕС, ТМ Стародворье  ПОКОМ</v>
          </cell>
          <cell r="D21">
            <v>1.3560000000000001</v>
          </cell>
          <cell r="F21">
            <v>1.3560000000000001</v>
          </cell>
        </row>
        <row r="22">
          <cell r="A22" t="str">
            <v>Итого</v>
          </cell>
          <cell r="D22">
            <v>524.49300000000005</v>
          </cell>
          <cell r="F22">
            <v>524.49300000000005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29"/>
  <sheetViews>
    <sheetView tabSelected="1" workbookViewId="0">
      <selection activeCell="V14" sqref="V14"/>
    </sheetView>
  </sheetViews>
  <sheetFormatPr defaultColWidth="10.5" defaultRowHeight="11.45" customHeight="1" outlineLevelRow="1" x14ac:dyDescent="0.2"/>
  <cols>
    <col min="1" max="1" width="73.6640625" style="1" customWidth="1"/>
    <col min="2" max="2" width="4" style="1" customWidth="1"/>
    <col min="3" max="6" width="7" style="1" customWidth="1"/>
    <col min="7" max="7" width="5" style="10" customWidth="1"/>
    <col min="8" max="8" width="1" style="2" customWidth="1"/>
    <col min="9" max="9" width="1.1640625" style="2" customWidth="1"/>
    <col min="10" max="10" width="6.83203125" style="2" customWidth="1"/>
    <col min="11" max="11" width="1.1640625" style="2" customWidth="1"/>
    <col min="12" max="12" width="6.83203125" style="2" customWidth="1"/>
    <col min="13" max="15" width="10.5" style="2"/>
    <col min="16" max="16" width="29.5" style="2" customWidth="1"/>
    <col min="17" max="21" width="8.6640625" style="2" customWidth="1"/>
    <col min="22" max="22" width="20.33203125" style="2" customWidth="1"/>
    <col min="23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7" t="s">
        <v>1</v>
      </c>
      <c r="B3" s="7"/>
      <c r="C3" s="7" t="s">
        <v>2</v>
      </c>
      <c r="D3" s="7"/>
      <c r="E3" s="7"/>
      <c r="F3" s="7"/>
      <c r="G3" s="10" t="s">
        <v>32</v>
      </c>
      <c r="H3" s="2" t="s">
        <v>33</v>
      </c>
      <c r="I3" s="2" t="s">
        <v>34</v>
      </c>
      <c r="J3" s="2" t="s">
        <v>35</v>
      </c>
      <c r="K3" s="2" t="s">
        <v>35</v>
      </c>
      <c r="L3" s="2" t="s">
        <v>36</v>
      </c>
      <c r="M3" s="2" t="s">
        <v>35</v>
      </c>
      <c r="O3" s="11" t="s">
        <v>37</v>
      </c>
      <c r="P3" s="12"/>
      <c r="Q3" s="2" t="s">
        <v>38</v>
      </c>
      <c r="R3" s="2" t="s">
        <v>39</v>
      </c>
      <c r="S3" s="13" t="s">
        <v>44</v>
      </c>
      <c r="T3" s="13" t="s">
        <v>45</v>
      </c>
      <c r="U3" s="13" t="s">
        <v>46</v>
      </c>
      <c r="V3" s="2" t="s">
        <v>40</v>
      </c>
      <c r="W3" s="2" t="s">
        <v>41</v>
      </c>
      <c r="X3" s="2" t="s">
        <v>41</v>
      </c>
    </row>
    <row r="4" spans="1:24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J4" s="13" t="s">
        <v>47</v>
      </c>
      <c r="O4" s="11" t="s">
        <v>42</v>
      </c>
      <c r="P4" s="12" t="s">
        <v>43</v>
      </c>
    </row>
    <row r="5" spans="1:24" ht="11.1" customHeight="1" x14ac:dyDescent="0.2">
      <c r="A5" s="8"/>
      <c r="B5" s="8"/>
      <c r="C5" s="4"/>
      <c r="D5" s="4"/>
      <c r="E5" s="14">
        <f t="shared" ref="E5:F5" si="0">SUM(E6:E70)</f>
        <v>3298.6040000000003</v>
      </c>
      <c r="F5" s="14">
        <f t="shared" si="0"/>
        <v>675.66700000000003</v>
      </c>
      <c r="H5" s="14">
        <f t="shared" ref="H5:I5" si="1">SUM(H6:H70)</f>
        <v>0</v>
      </c>
      <c r="I5" s="14">
        <f t="shared" si="1"/>
        <v>0</v>
      </c>
      <c r="J5" s="14">
        <f t="shared" ref="J5:O5" si="2">SUM(J6:J300)</f>
        <v>3865</v>
      </c>
      <c r="K5" s="14">
        <f t="shared" si="2"/>
        <v>0</v>
      </c>
      <c r="L5" s="14">
        <f t="shared" si="2"/>
        <v>659.72080000000005</v>
      </c>
      <c r="M5" s="14">
        <f t="shared" si="2"/>
        <v>4010.0416000000005</v>
      </c>
      <c r="N5" s="14"/>
      <c r="O5" s="14">
        <f t="shared" si="2"/>
        <v>2965</v>
      </c>
      <c r="P5" s="15"/>
      <c r="Q5" s="15"/>
      <c r="S5" s="14">
        <f t="shared" ref="S5:T5" si="3">SUM(S6:S300)</f>
        <v>108.16399999999999</v>
      </c>
      <c r="T5" s="14">
        <f t="shared" si="3"/>
        <v>234.98100000000002</v>
      </c>
      <c r="U5" s="14">
        <f>SUM(U6:U300)</f>
        <v>245.74899999999997</v>
      </c>
      <c r="W5" s="14">
        <f t="shared" ref="W5:X5" si="4">SUM(W6:W300)</f>
        <v>3125</v>
      </c>
      <c r="X5" s="14">
        <f t="shared" si="4"/>
        <v>0</v>
      </c>
    </row>
    <row r="6" spans="1:24" ht="11.1" customHeight="1" outlineLevel="1" x14ac:dyDescent="0.2">
      <c r="A6" s="9" t="s">
        <v>9</v>
      </c>
      <c r="B6" s="9" t="s">
        <v>10</v>
      </c>
      <c r="C6" s="5">
        <v>16.478000000000002</v>
      </c>
      <c r="D6" s="5"/>
      <c r="E6" s="5">
        <v>8.8030000000000008</v>
      </c>
      <c r="F6" s="5">
        <v>7.6749999999999998</v>
      </c>
      <c r="G6" s="10">
        <f>VLOOKUP(A6,[1]TDSheet!$A:$G,7,0)</f>
        <v>1</v>
      </c>
      <c r="L6" s="2">
        <f>E6/5</f>
        <v>1.7606000000000002</v>
      </c>
      <c r="M6" s="16">
        <f>11*L6-F6-J6</f>
        <v>11.691600000000001</v>
      </c>
      <c r="N6" s="16">
        <v>15</v>
      </c>
      <c r="O6" s="16">
        <v>15</v>
      </c>
      <c r="Q6" s="2">
        <f>(F6+J6+N6)/L6</f>
        <v>12.879132114052027</v>
      </c>
      <c r="R6" s="2">
        <f>(F6+J6)/L6</f>
        <v>4.3593093263660112</v>
      </c>
      <c r="S6" s="2">
        <v>0</v>
      </c>
      <c r="T6" s="2">
        <f>VLOOKUP(A6,[2]TDSheet!$A:$F,6,0)</f>
        <v>8.2200000000000006</v>
      </c>
      <c r="U6" s="2">
        <v>0</v>
      </c>
      <c r="W6" s="2">
        <f>N6*G6</f>
        <v>15</v>
      </c>
    </row>
    <row r="7" spans="1:24" ht="11.1" customHeight="1" outlineLevel="1" x14ac:dyDescent="0.2">
      <c r="A7" s="9" t="s">
        <v>11</v>
      </c>
      <c r="B7" s="9" t="s">
        <v>10</v>
      </c>
      <c r="C7" s="5">
        <v>110.08499999999999</v>
      </c>
      <c r="D7" s="5"/>
      <c r="E7" s="5">
        <v>74.013999999999996</v>
      </c>
      <c r="F7" s="5">
        <v>36.070999999999998</v>
      </c>
      <c r="G7" s="10">
        <f>VLOOKUP(A7,[1]TDSheet!$A:$G,7,0)</f>
        <v>1</v>
      </c>
      <c r="L7" s="2">
        <f t="shared" ref="L7:L27" si="5">E7/5</f>
        <v>14.8028</v>
      </c>
      <c r="M7" s="16">
        <f>9*L7-F7-J7</f>
        <v>97.154200000000003</v>
      </c>
      <c r="N7" s="16">
        <v>50</v>
      </c>
      <c r="O7" s="16">
        <v>0</v>
      </c>
      <c r="P7" s="23" t="s">
        <v>55</v>
      </c>
      <c r="Q7" s="2">
        <f t="shared" ref="Q7:Q26" si="6">(F7+J7+N7)/L7</f>
        <v>5.8145080660415598</v>
      </c>
      <c r="R7" s="2">
        <f t="shared" ref="R7:R27" si="7">(F7+J7)/L7</f>
        <v>2.4367687194314587</v>
      </c>
      <c r="S7" s="2">
        <f>VLOOKUP(A7,[3]TDSheet!$A:$F,6,0)</f>
        <v>27.015000000000001</v>
      </c>
      <c r="T7" s="2">
        <f>VLOOKUP(A7,[2]TDSheet!$A:$F,6,0)</f>
        <v>25.623000000000001</v>
      </c>
      <c r="U7" s="2">
        <f>VLOOKUP(A7,[4]TDSheet!$A:$F,6,0)</f>
        <v>16.97</v>
      </c>
      <c r="W7" s="2">
        <f t="shared" ref="W7:W27" si="8">N7*G7</f>
        <v>50</v>
      </c>
    </row>
    <row r="8" spans="1:24" ht="11.1" customHeight="1" outlineLevel="1" x14ac:dyDescent="0.2">
      <c r="A8" s="9" t="s">
        <v>12</v>
      </c>
      <c r="B8" s="9" t="s">
        <v>10</v>
      </c>
      <c r="C8" s="6"/>
      <c r="D8" s="5">
        <v>152.072</v>
      </c>
      <c r="E8" s="5">
        <v>58.578000000000003</v>
      </c>
      <c r="F8" s="5">
        <v>93.494</v>
      </c>
      <c r="G8" s="10">
        <f>VLOOKUP(A8,[1]TDSheet!$A:$G,7,0)</f>
        <v>1</v>
      </c>
      <c r="J8" s="2">
        <v>659</v>
      </c>
      <c r="L8" s="2">
        <f t="shared" si="5"/>
        <v>11.7156</v>
      </c>
      <c r="M8" s="16"/>
      <c r="N8" s="16">
        <f t="shared" ref="N8:N26" si="9">M8</f>
        <v>0</v>
      </c>
      <c r="O8" s="16"/>
      <c r="Q8" s="2">
        <f t="shared" si="6"/>
        <v>64.230086380552422</v>
      </c>
      <c r="R8" s="2">
        <f t="shared" si="7"/>
        <v>64.230086380552422</v>
      </c>
      <c r="S8" s="2">
        <f>VLOOKUP(A8,[3]TDSheet!$A:$F,6,0)</f>
        <v>27.238</v>
      </c>
      <c r="T8" s="2">
        <f>VLOOKUP(A8,[2]TDSheet!$A:$F,6,0)</f>
        <v>36.902000000000001</v>
      </c>
      <c r="U8" s="2">
        <f>VLOOKUP(A8,[4]TDSheet!$A:$F,6,0)</f>
        <v>110.02</v>
      </c>
      <c r="W8" s="2">
        <f t="shared" si="8"/>
        <v>0</v>
      </c>
    </row>
    <row r="9" spans="1:24" ht="11.1" customHeight="1" outlineLevel="1" x14ac:dyDescent="0.2">
      <c r="A9" s="9" t="s">
        <v>13</v>
      </c>
      <c r="B9" s="9" t="s">
        <v>10</v>
      </c>
      <c r="C9" s="6"/>
      <c r="D9" s="5">
        <v>1005.3049999999999</v>
      </c>
      <c r="E9" s="5">
        <v>1005.3049999999999</v>
      </c>
      <c r="F9" s="5"/>
      <c r="G9" s="10">
        <f>VLOOKUP(A9,[1]TDSheet!$A:$G,7,0)</f>
        <v>1</v>
      </c>
      <c r="J9" s="2">
        <v>961</v>
      </c>
      <c r="L9" s="2">
        <f t="shared" si="5"/>
        <v>201.06099999999998</v>
      </c>
      <c r="M9" s="16">
        <f t="shared" ref="M9:M27" si="10">12*L9-F9-J9</f>
        <v>1451.732</v>
      </c>
      <c r="N9" s="16">
        <v>600</v>
      </c>
      <c r="O9" s="16">
        <v>600</v>
      </c>
      <c r="P9" s="2" t="s">
        <v>50</v>
      </c>
      <c r="Q9" s="2">
        <f t="shared" si="6"/>
        <v>7.7638129721825724</v>
      </c>
      <c r="R9" s="2">
        <f t="shared" si="7"/>
        <v>4.779643988640264</v>
      </c>
      <c r="S9" s="2">
        <v>0</v>
      </c>
      <c r="T9" s="2">
        <v>0</v>
      </c>
      <c r="U9" s="2">
        <f>VLOOKUP(A9,[4]TDSheet!$A:$F,6,0)</f>
        <v>59.854999999999997</v>
      </c>
      <c r="W9" s="2">
        <f t="shared" si="8"/>
        <v>600</v>
      </c>
    </row>
    <row r="10" spans="1:24" ht="11.1" customHeight="1" outlineLevel="1" x14ac:dyDescent="0.2">
      <c r="A10" s="9" t="s">
        <v>14</v>
      </c>
      <c r="B10" s="9" t="s">
        <v>10</v>
      </c>
      <c r="C10" s="6"/>
      <c r="D10" s="5">
        <v>714.46500000000003</v>
      </c>
      <c r="E10" s="5">
        <v>714.46500000000003</v>
      </c>
      <c r="F10" s="5"/>
      <c r="G10" s="10">
        <f>VLOOKUP(A10,[1]TDSheet!$A:$G,7,0)</f>
        <v>1</v>
      </c>
      <c r="J10" s="2">
        <v>264</v>
      </c>
      <c r="L10" s="2">
        <f t="shared" si="5"/>
        <v>142.893</v>
      </c>
      <c r="M10" s="16">
        <f>9*L10-F10-J10</f>
        <v>1022.037</v>
      </c>
      <c r="N10" s="16">
        <v>1000</v>
      </c>
      <c r="O10" s="16">
        <v>1000</v>
      </c>
      <c r="Q10" s="2">
        <f t="shared" si="6"/>
        <v>8.8457797092929678</v>
      </c>
      <c r="R10" s="2">
        <f t="shared" si="7"/>
        <v>1.8475362683966325</v>
      </c>
      <c r="S10" s="2">
        <v>0</v>
      </c>
      <c r="T10" s="2">
        <f>VLOOKUP(A10,[2]TDSheet!$A:$F,6,0)</f>
        <v>62.32</v>
      </c>
      <c r="U10" s="2">
        <v>0</v>
      </c>
      <c r="W10" s="2">
        <f t="shared" si="8"/>
        <v>1000</v>
      </c>
    </row>
    <row r="11" spans="1:24" ht="11.1" customHeight="1" outlineLevel="1" x14ac:dyDescent="0.2">
      <c r="A11" s="9" t="s">
        <v>15</v>
      </c>
      <c r="B11" s="9" t="s">
        <v>10</v>
      </c>
      <c r="C11" s="6"/>
      <c r="D11" s="5">
        <v>158.26499999999999</v>
      </c>
      <c r="E11" s="5">
        <v>73.72</v>
      </c>
      <c r="F11" s="5">
        <v>84.545000000000002</v>
      </c>
      <c r="G11" s="10">
        <f>VLOOKUP(A11,[1]TDSheet!$A:$G,7,0)</f>
        <v>1</v>
      </c>
      <c r="J11" s="2">
        <v>259</v>
      </c>
      <c r="L11" s="2">
        <f t="shared" si="5"/>
        <v>14.744</v>
      </c>
      <c r="M11" s="16"/>
      <c r="N11" s="16">
        <f t="shared" si="9"/>
        <v>0</v>
      </c>
      <c r="O11" s="16"/>
      <c r="Q11" s="2">
        <f t="shared" si="6"/>
        <v>23.30066467715681</v>
      </c>
      <c r="R11" s="2">
        <f t="shared" si="7"/>
        <v>23.30066467715681</v>
      </c>
      <c r="S11" s="2">
        <v>0</v>
      </c>
      <c r="T11" s="2">
        <v>0</v>
      </c>
      <c r="U11" s="2">
        <v>0</v>
      </c>
      <c r="W11" s="2">
        <f t="shared" si="8"/>
        <v>0</v>
      </c>
    </row>
    <row r="12" spans="1:24" ht="11.1" customHeight="1" outlineLevel="1" x14ac:dyDescent="0.2">
      <c r="A12" s="9" t="s">
        <v>16</v>
      </c>
      <c r="B12" s="9" t="s">
        <v>10</v>
      </c>
      <c r="C12" s="5">
        <v>10.58</v>
      </c>
      <c r="D12" s="5"/>
      <c r="E12" s="5"/>
      <c r="F12" s="5">
        <v>10.58</v>
      </c>
      <c r="G12" s="10">
        <f>VLOOKUP(A12,[1]TDSheet!$A:$G,7,0)</f>
        <v>1</v>
      </c>
      <c r="J12" s="2">
        <v>31</v>
      </c>
      <c r="L12" s="2">
        <f t="shared" si="5"/>
        <v>0</v>
      </c>
      <c r="M12" s="16"/>
      <c r="N12" s="16">
        <f t="shared" si="9"/>
        <v>0</v>
      </c>
      <c r="O12" s="16"/>
      <c r="Q12" s="2" t="e">
        <f t="shared" si="6"/>
        <v>#DIV/0!</v>
      </c>
      <c r="R12" s="2" t="e">
        <f t="shared" si="7"/>
        <v>#DIV/0!</v>
      </c>
      <c r="S12" s="2">
        <v>0</v>
      </c>
      <c r="T12" s="2">
        <v>0</v>
      </c>
      <c r="U12" s="2">
        <v>0</v>
      </c>
      <c r="W12" s="2">
        <f t="shared" si="8"/>
        <v>0</v>
      </c>
    </row>
    <row r="13" spans="1:24" ht="11.1" customHeight="1" outlineLevel="1" x14ac:dyDescent="0.2">
      <c r="A13" s="9" t="s">
        <v>17</v>
      </c>
      <c r="B13" s="9" t="s">
        <v>10</v>
      </c>
      <c r="C13" s="5">
        <v>84.524000000000001</v>
      </c>
      <c r="D13" s="5"/>
      <c r="E13" s="5">
        <v>21.157</v>
      </c>
      <c r="F13" s="5">
        <v>63.366999999999997</v>
      </c>
      <c r="G13" s="10">
        <f>VLOOKUP(A13,[1]TDSheet!$A:$G,7,0)</f>
        <v>1</v>
      </c>
      <c r="J13" s="2">
        <v>21</v>
      </c>
      <c r="L13" s="2">
        <f t="shared" si="5"/>
        <v>4.2313999999999998</v>
      </c>
      <c r="M13" s="16"/>
      <c r="N13" s="16">
        <f t="shared" si="9"/>
        <v>0</v>
      </c>
      <c r="O13" s="16"/>
      <c r="Q13" s="2">
        <f t="shared" si="6"/>
        <v>19.938318287091739</v>
      </c>
      <c r="R13" s="2">
        <f t="shared" si="7"/>
        <v>19.938318287091739</v>
      </c>
      <c r="S13" s="2">
        <f>VLOOKUP(A13,[3]TDSheet!$A:$F,6,0)</f>
        <v>15.811999999999999</v>
      </c>
      <c r="T13" s="2">
        <f>VLOOKUP(A13,[2]TDSheet!$A:$F,6,0)</f>
        <v>10.49</v>
      </c>
      <c r="U13" s="2">
        <v>0</v>
      </c>
      <c r="W13" s="2">
        <f t="shared" si="8"/>
        <v>0</v>
      </c>
    </row>
    <row r="14" spans="1:24" ht="11.1" customHeight="1" outlineLevel="1" x14ac:dyDescent="0.2">
      <c r="A14" s="9" t="s">
        <v>18</v>
      </c>
      <c r="B14" s="9" t="s">
        <v>10</v>
      </c>
      <c r="C14" s="5">
        <v>40.976999999999997</v>
      </c>
      <c r="D14" s="5"/>
      <c r="E14" s="5"/>
      <c r="F14" s="5">
        <v>40.976999999999997</v>
      </c>
      <c r="G14" s="10">
        <f>VLOOKUP(A14,[1]TDSheet!$A:$G,7,0)</f>
        <v>1</v>
      </c>
      <c r="J14" s="2">
        <v>30</v>
      </c>
      <c r="L14" s="2">
        <f t="shared" si="5"/>
        <v>0</v>
      </c>
      <c r="M14" s="16"/>
      <c r="N14" s="16">
        <f t="shared" si="9"/>
        <v>0</v>
      </c>
      <c r="O14" s="16"/>
      <c r="Q14" s="2" t="e">
        <f t="shared" si="6"/>
        <v>#DIV/0!</v>
      </c>
      <c r="R14" s="2" t="e">
        <f t="shared" si="7"/>
        <v>#DIV/0!</v>
      </c>
      <c r="S14" s="2">
        <v>0</v>
      </c>
      <c r="T14" s="2">
        <f>VLOOKUP(A14,[2]TDSheet!$A:$F,6,0)</f>
        <v>15.66</v>
      </c>
      <c r="U14" s="2">
        <f>VLOOKUP(A14,[4]TDSheet!$A:$F,6,0)</f>
        <v>5.1230000000000002</v>
      </c>
      <c r="W14" s="2">
        <f t="shared" si="8"/>
        <v>0</v>
      </c>
    </row>
    <row r="15" spans="1:24" ht="11.1" customHeight="1" outlineLevel="1" x14ac:dyDescent="0.2">
      <c r="A15" s="9" t="s">
        <v>19</v>
      </c>
      <c r="B15" s="9" t="s">
        <v>10</v>
      </c>
      <c r="C15" s="6"/>
      <c r="D15" s="5">
        <v>216.89</v>
      </c>
      <c r="E15" s="5">
        <v>216.89</v>
      </c>
      <c r="F15" s="5"/>
      <c r="G15" s="10">
        <f>VLOOKUP(A15,[1]TDSheet!$A:$G,7,0)</f>
        <v>1</v>
      </c>
      <c r="J15" s="2">
        <v>309</v>
      </c>
      <c r="L15" s="2">
        <f t="shared" si="5"/>
        <v>43.378</v>
      </c>
      <c r="M15" s="16">
        <f t="shared" si="10"/>
        <v>211.53600000000006</v>
      </c>
      <c r="N15" s="16">
        <v>600</v>
      </c>
      <c r="O15" s="16">
        <v>600</v>
      </c>
      <c r="P15" s="17" t="s">
        <v>51</v>
      </c>
      <c r="Q15" s="2">
        <f t="shared" si="6"/>
        <v>20.955322974779843</v>
      </c>
      <c r="R15" s="2">
        <f t="shared" si="7"/>
        <v>7.1234266217898474</v>
      </c>
      <c r="S15" s="2">
        <v>0</v>
      </c>
      <c r="T15" s="2">
        <v>0</v>
      </c>
      <c r="U15" s="2">
        <v>0</v>
      </c>
      <c r="W15" s="2">
        <f t="shared" si="8"/>
        <v>600</v>
      </c>
    </row>
    <row r="16" spans="1:24" ht="14.25" customHeight="1" outlineLevel="1" x14ac:dyDescent="0.2">
      <c r="A16" s="9" t="s">
        <v>20</v>
      </c>
      <c r="B16" s="9" t="s">
        <v>10</v>
      </c>
      <c r="C16" s="6"/>
      <c r="D16" s="5">
        <v>36.463000000000001</v>
      </c>
      <c r="E16" s="5">
        <v>21.701000000000001</v>
      </c>
      <c r="F16" s="5">
        <v>14.762</v>
      </c>
      <c r="G16" s="10">
        <f>VLOOKUP(A16,[1]TDSheet!$A:$G,7,0)</f>
        <v>1</v>
      </c>
      <c r="J16" s="2">
        <v>68</v>
      </c>
      <c r="L16" s="2">
        <f t="shared" si="5"/>
        <v>4.3402000000000003</v>
      </c>
      <c r="M16" s="16"/>
      <c r="N16" s="16">
        <f t="shared" si="9"/>
        <v>0</v>
      </c>
      <c r="O16" s="16"/>
      <c r="Q16" s="2">
        <f t="shared" si="6"/>
        <v>19.068706511220679</v>
      </c>
      <c r="R16" s="2">
        <f t="shared" si="7"/>
        <v>19.068706511220679</v>
      </c>
      <c r="S16" s="2">
        <f>VLOOKUP(A16,[3]TDSheet!$A:$F,6,0)</f>
        <v>15.887</v>
      </c>
      <c r="T16" s="2">
        <v>0</v>
      </c>
      <c r="U16" s="2">
        <f>VLOOKUP(A16,[4]TDSheet!$A:$F,6,0)</f>
        <v>31.725999999999999</v>
      </c>
      <c r="W16" s="2">
        <f t="shared" si="8"/>
        <v>0</v>
      </c>
    </row>
    <row r="17" spans="1:23" ht="11.1" customHeight="1" outlineLevel="1" x14ac:dyDescent="0.2">
      <c r="A17" s="9" t="s">
        <v>21</v>
      </c>
      <c r="B17" s="9" t="s">
        <v>10</v>
      </c>
      <c r="C17" s="6"/>
      <c r="D17" s="5">
        <v>31.553999999999998</v>
      </c>
      <c r="E17" s="5">
        <v>21.888999999999999</v>
      </c>
      <c r="F17" s="5">
        <v>9.6649999999999991</v>
      </c>
      <c r="G17" s="10">
        <f>VLOOKUP(A17,[1]TDSheet!$A:$G,7,0)</f>
        <v>1</v>
      </c>
      <c r="J17" s="2">
        <v>26</v>
      </c>
      <c r="L17" s="2">
        <f t="shared" si="5"/>
        <v>4.3777999999999997</v>
      </c>
      <c r="M17" s="16">
        <f t="shared" si="10"/>
        <v>16.868599999999994</v>
      </c>
      <c r="N17" s="16">
        <v>20</v>
      </c>
      <c r="O17" s="16">
        <v>20</v>
      </c>
      <c r="Q17" s="2">
        <f t="shared" si="6"/>
        <v>12.715290785325964</v>
      </c>
      <c r="R17" s="2">
        <f t="shared" si="7"/>
        <v>8.1467860569235686</v>
      </c>
      <c r="S17" s="2">
        <f>VLOOKUP(A17,[3]TDSheet!$A:$F,6,0)</f>
        <v>11.427</v>
      </c>
      <c r="T17" s="2">
        <f>VLOOKUP(A17,[2]TDSheet!$A:$F,6,0)</f>
        <v>10.574</v>
      </c>
      <c r="U17" s="2">
        <f>VLOOKUP(A17,[4]TDSheet!$A:$F,6,0)</f>
        <v>20.213999999999999</v>
      </c>
      <c r="W17" s="2">
        <f t="shared" si="8"/>
        <v>20</v>
      </c>
    </row>
    <row r="18" spans="1:23" ht="11.1" customHeight="1" outlineLevel="1" x14ac:dyDescent="0.2">
      <c r="A18" s="9" t="s">
        <v>22</v>
      </c>
      <c r="B18" s="9" t="s">
        <v>10</v>
      </c>
      <c r="C18" s="5">
        <v>42.472999999999999</v>
      </c>
      <c r="D18" s="5"/>
      <c r="E18" s="5">
        <v>12.968</v>
      </c>
      <c r="F18" s="5">
        <v>29.504999999999999</v>
      </c>
      <c r="G18" s="10">
        <f>VLOOKUP(A18,[1]TDSheet!$A:$G,7,0)</f>
        <v>1</v>
      </c>
      <c r="L18" s="2">
        <f t="shared" si="5"/>
        <v>2.5935999999999999</v>
      </c>
      <c r="M18" s="16">
        <f t="shared" si="10"/>
        <v>1.6181999999999981</v>
      </c>
      <c r="N18" s="16">
        <v>5</v>
      </c>
      <c r="O18" s="16"/>
      <c r="Q18" s="2">
        <f t="shared" si="6"/>
        <v>13.303901912399752</v>
      </c>
      <c r="R18" s="2">
        <f t="shared" si="7"/>
        <v>11.376079580505861</v>
      </c>
      <c r="S18" s="2">
        <v>0</v>
      </c>
      <c r="T18" s="2">
        <v>0</v>
      </c>
      <c r="U18" s="2">
        <f>VLOOKUP(A18,[4]TDSheet!$A:$F,6,0)</f>
        <v>0.72399999999999998</v>
      </c>
      <c r="W18" s="2">
        <f t="shared" si="8"/>
        <v>5</v>
      </c>
    </row>
    <row r="19" spans="1:23" ht="11.1" customHeight="1" outlineLevel="1" x14ac:dyDescent="0.2">
      <c r="A19" s="9" t="s">
        <v>23</v>
      </c>
      <c r="B19" s="9" t="s">
        <v>10</v>
      </c>
      <c r="C19" s="6"/>
      <c r="D19" s="5">
        <v>85.748000000000005</v>
      </c>
      <c r="E19" s="5">
        <v>85.748000000000005</v>
      </c>
      <c r="F19" s="5"/>
      <c r="G19" s="10">
        <f>VLOOKUP(A19,[1]TDSheet!$A:$G,7,0)</f>
        <v>1</v>
      </c>
      <c r="J19" s="2">
        <v>85</v>
      </c>
      <c r="L19" s="2">
        <f t="shared" si="5"/>
        <v>17.1496</v>
      </c>
      <c r="M19" s="16">
        <f t="shared" si="10"/>
        <v>120.79519999999999</v>
      </c>
      <c r="N19" s="16">
        <v>125</v>
      </c>
      <c r="O19" s="16"/>
      <c r="Q19" s="2">
        <f t="shared" si="6"/>
        <v>12.245183561132622</v>
      </c>
      <c r="R19" s="2">
        <f t="shared" si="7"/>
        <v>4.956383822363204</v>
      </c>
      <c r="S19" s="2">
        <v>0</v>
      </c>
      <c r="T19" s="2">
        <v>0</v>
      </c>
      <c r="U19" s="2">
        <v>0</v>
      </c>
      <c r="W19" s="2">
        <f t="shared" si="8"/>
        <v>125</v>
      </c>
    </row>
    <row r="20" spans="1:23" ht="21.95" customHeight="1" outlineLevel="1" x14ac:dyDescent="0.2">
      <c r="A20" s="9" t="s">
        <v>24</v>
      </c>
      <c r="B20" s="9" t="s">
        <v>10</v>
      </c>
      <c r="C20" s="5">
        <v>21.257999999999999</v>
      </c>
      <c r="D20" s="5"/>
      <c r="E20" s="5">
        <v>8.4879999999999995</v>
      </c>
      <c r="F20" s="5">
        <v>12.77</v>
      </c>
      <c r="G20" s="10">
        <f>VLOOKUP(A20,[1]TDSheet!$A:$G,7,0)</f>
        <v>1</v>
      </c>
      <c r="L20" s="2">
        <f t="shared" si="5"/>
        <v>1.6976</v>
      </c>
      <c r="M20" s="16">
        <f t="shared" si="10"/>
        <v>7.6012000000000022</v>
      </c>
      <c r="N20" s="16">
        <v>10</v>
      </c>
      <c r="O20" s="16"/>
      <c r="Q20" s="2">
        <f t="shared" si="6"/>
        <v>13.413053722902921</v>
      </c>
      <c r="R20" s="2">
        <f t="shared" si="7"/>
        <v>7.5223845428840717</v>
      </c>
      <c r="S20" s="2">
        <v>0</v>
      </c>
      <c r="T20" s="2">
        <v>0</v>
      </c>
      <c r="U20" s="2">
        <v>0</v>
      </c>
      <c r="W20" s="2">
        <f t="shared" si="8"/>
        <v>10</v>
      </c>
    </row>
    <row r="21" spans="1:23" ht="11.1" customHeight="1" outlineLevel="1" x14ac:dyDescent="0.2">
      <c r="A21" s="9" t="s">
        <v>25</v>
      </c>
      <c r="B21" s="9" t="s">
        <v>10</v>
      </c>
      <c r="C21" s="5">
        <v>34.253999999999998</v>
      </c>
      <c r="D21" s="5"/>
      <c r="E21" s="5"/>
      <c r="F21" s="5">
        <v>34.253999999999998</v>
      </c>
      <c r="G21" s="10">
        <v>1</v>
      </c>
      <c r="L21" s="2">
        <f t="shared" si="5"/>
        <v>0</v>
      </c>
      <c r="M21" s="16"/>
      <c r="N21" s="16">
        <f t="shared" si="9"/>
        <v>0</v>
      </c>
      <c r="O21" s="16"/>
      <c r="Q21" s="2" t="e">
        <f t="shared" si="6"/>
        <v>#DIV/0!</v>
      </c>
      <c r="R21" s="2" t="e">
        <f t="shared" si="7"/>
        <v>#DIV/0!</v>
      </c>
      <c r="S21" s="2">
        <v>0</v>
      </c>
      <c r="T21" s="2">
        <v>0</v>
      </c>
      <c r="U21" s="2">
        <v>0</v>
      </c>
      <c r="W21" s="2">
        <f t="shared" si="8"/>
        <v>0</v>
      </c>
    </row>
    <row r="22" spans="1:23" ht="11.1" customHeight="1" outlineLevel="1" x14ac:dyDescent="0.2">
      <c r="A22" s="9" t="s">
        <v>26</v>
      </c>
      <c r="B22" s="9" t="s">
        <v>10</v>
      </c>
      <c r="C22" s="6"/>
      <c r="D22" s="5">
        <v>109.724</v>
      </c>
      <c r="E22" s="5">
        <v>109.724</v>
      </c>
      <c r="F22" s="5"/>
      <c r="G22" s="10">
        <f>VLOOKUP(A22,[1]TDSheet!$A:$G,7,0)</f>
        <v>1</v>
      </c>
      <c r="J22" s="2">
        <v>453</v>
      </c>
      <c r="L22" s="2">
        <f t="shared" si="5"/>
        <v>21.944800000000001</v>
      </c>
      <c r="M22" s="16"/>
      <c r="N22" s="16">
        <f t="shared" si="9"/>
        <v>0</v>
      </c>
      <c r="O22" s="16"/>
      <c r="Q22" s="2">
        <f t="shared" si="6"/>
        <v>20.642703510626664</v>
      </c>
      <c r="R22" s="2">
        <f t="shared" si="7"/>
        <v>20.642703510626664</v>
      </c>
      <c r="S22" s="2">
        <v>0</v>
      </c>
      <c r="T22" s="2">
        <v>0</v>
      </c>
      <c r="U22" s="2">
        <v>0</v>
      </c>
      <c r="W22" s="2">
        <f t="shared" si="8"/>
        <v>0</v>
      </c>
    </row>
    <row r="23" spans="1:23" ht="11.1" customHeight="1" outlineLevel="1" x14ac:dyDescent="0.2">
      <c r="A23" s="9" t="s">
        <v>27</v>
      </c>
      <c r="B23" s="9" t="s">
        <v>10</v>
      </c>
      <c r="C23" s="5">
        <v>18.888999999999999</v>
      </c>
      <c r="D23" s="5"/>
      <c r="E23" s="5"/>
      <c r="F23" s="5">
        <v>18.888999999999999</v>
      </c>
      <c r="G23" s="10">
        <v>1</v>
      </c>
      <c r="L23" s="2">
        <f t="shared" si="5"/>
        <v>0</v>
      </c>
      <c r="M23" s="16"/>
      <c r="N23" s="16">
        <f t="shared" si="9"/>
        <v>0</v>
      </c>
      <c r="O23" s="16"/>
      <c r="Q23" s="2" t="e">
        <f t="shared" si="6"/>
        <v>#DIV/0!</v>
      </c>
      <c r="R23" s="2" t="e">
        <f t="shared" si="7"/>
        <v>#DIV/0!</v>
      </c>
      <c r="S23" s="2">
        <v>0</v>
      </c>
      <c r="T23" s="2">
        <v>0</v>
      </c>
      <c r="U23" s="2">
        <f>VLOOKUP(A23,[4]TDSheet!$A:$F,6,0)</f>
        <v>2.7010000000000001</v>
      </c>
      <c r="W23" s="2">
        <f t="shared" si="8"/>
        <v>0</v>
      </c>
    </row>
    <row r="24" spans="1:23" ht="11.1" customHeight="1" outlineLevel="1" x14ac:dyDescent="0.2">
      <c r="A24" s="9" t="s">
        <v>28</v>
      </c>
      <c r="B24" s="9" t="s">
        <v>10</v>
      </c>
      <c r="C24" s="5">
        <v>8.8469999999999995</v>
      </c>
      <c r="D24" s="5">
        <v>30.736000000000001</v>
      </c>
      <c r="E24" s="5">
        <v>17.623000000000001</v>
      </c>
      <c r="F24" s="5">
        <v>21.96</v>
      </c>
      <c r="G24" s="10">
        <f>VLOOKUP(A24,[1]TDSheet!$A:$G,7,0)</f>
        <v>1</v>
      </c>
      <c r="J24" s="2">
        <v>30</v>
      </c>
      <c r="L24" s="2">
        <f t="shared" si="5"/>
        <v>3.5246000000000004</v>
      </c>
      <c r="M24" s="16"/>
      <c r="N24" s="16">
        <f t="shared" si="9"/>
        <v>0</v>
      </c>
      <c r="O24" s="16"/>
      <c r="Q24" s="2">
        <f t="shared" si="6"/>
        <v>14.742098394144016</v>
      </c>
      <c r="R24" s="2">
        <f t="shared" si="7"/>
        <v>14.742098394144016</v>
      </c>
      <c r="S24" s="2">
        <v>0</v>
      </c>
      <c r="T24" s="2">
        <f>VLOOKUP(A24,[2]TDSheet!$A:$F,6,0)</f>
        <v>22.097000000000001</v>
      </c>
      <c r="U24" s="2">
        <f>VLOOKUP(A24,[4]TDSheet!$A:$F,6,0)</f>
        <v>-2.94</v>
      </c>
      <c r="W24" s="2">
        <f t="shared" si="8"/>
        <v>0</v>
      </c>
    </row>
    <row r="25" spans="1:23" ht="11.1" customHeight="1" outlineLevel="1" x14ac:dyDescent="0.2">
      <c r="A25" s="9" t="s">
        <v>29</v>
      </c>
      <c r="B25" s="9" t="s">
        <v>10</v>
      </c>
      <c r="C25" s="6"/>
      <c r="D25" s="5">
        <v>611.44500000000005</v>
      </c>
      <c r="E25" s="5">
        <v>611.44500000000005</v>
      </c>
      <c r="F25" s="5"/>
      <c r="G25" s="10">
        <f>VLOOKUP(A25,[1]TDSheet!$A:$G,7,0)</f>
        <v>1</v>
      </c>
      <c r="J25" s="2">
        <v>508</v>
      </c>
      <c r="L25" s="2">
        <f t="shared" si="5"/>
        <v>122.28900000000002</v>
      </c>
      <c r="M25" s="16">
        <f>11*L25-F25-J25</f>
        <v>837.17900000000009</v>
      </c>
      <c r="N25" s="16">
        <v>700</v>
      </c>
      <c r="O25" s="16">
        <v>600</v>
      </c>
      <c r="P25" s="23" t="s">
        <v>55</v>
      </c>
      <c r="Q25" s="2">
        <f t="shared" si="6"/>
        <v>9.8782392529172682</v>
      </c>
      <c r="R25" s="2">
        <f t="shared" si="7"/>
        <v>4.154093990465209</v>
      </c>
      <c r="S25" s="2">
        <v>0</v>
      </c>
      <c r="T25" s="2">
        <f>VLOOKUP(A25,[2]TDSheet!$A:$F,6,0)</f>
        <v>32.395000000000003</v>
      </c>
      <c r="U25" s="2">
        <v>0</v>
      </c>
      <c r="W25" s="2">
        <f t="shared" si="8"/>
        <v>700</v>
      </c>
    </row>
    <row r="26" spans="1:23" ht="11.1" customHeight="1" outlineLevel="1" x14ac:dyDescent="0.2">
      <c r="A26" s="9" t="s">
        <v>30</v>
      </c>
      <c r="B26" s="9" t="s">
        <v>10</v>
      </c>
      <c r="C26" s="5">
        <v>25.83</v>
      </c>
      <c r="D26" s="5"/>
      <c r="E26" s="5">
        <v>0.72199999999999998</v>
      </c>
      <c r="F26" s="5">
        <v>25.108000000000001</v>
      </c>
      <c r="G26" s="10">
        <v>1</v>
      </c>
      <c r="L26" s="2">
        <f t="shared" si="5"/>
        <v>0.1444</v>
      </c>
      <c r="M26" s="16"/>
      <c r="N26" s="16">
        <f t="shared" si="9"/>
        <v>0</v>
      </c>
      <c r="O26" s="16"/>
      <c r="Q26" s="2">
        <f t="shared" si="6"/>
        <v>173.87811634349032</v>
      </c>
      <c r="R26" s="2">
        <f t="shared" si="7"/>
        <v>173.87811634349032</v>
      </c>
      <c r="S26" s="2">
        <v>0</v>
      </c>
      <c r="T26" s="2">
        <v>0</v>
      </c>
      <c r="U26" s="2">
        <v>0</v>
      </c>
      <c r="W26" s="2">
        <f t="shared" si="8"/>
        <v>0</v>
      </c>
    </row>
    <row r="27" spans="1:23" ht="11.1" customHeight="1" outlineLevel="1" x14ac:dyDescent="0.2">
      <c r="A27" s="9" t="s">
        <v>31</v>
      </c>
      <c r="B27" s="9" t="s">
        <v>10</v>
      </c>
      <c r="C27" s="5">
        <v>41.759</v>
      </c>
      <c r="D27" s="5">
        <v>365.65</v>
      </c>
      <c r="E27" s="5">
        <v>235.364</v>
      </c>
      <c r="F27" s="5">
        <v>172.04499999999999</v>
      </c>
      <c r="G27" s="10">
        <f>VLOOKUP(A27,[1]TDSheet!$A:$G,7,0)</f>
        <v>1</v>
      </c>
      <c r="J27" s="2">
        <v>161</v>
      </c>
      <c r="L27" s="2">
        <f t="shared" si="5"/>
        <v>47.072800000000001</v>
      </c>
      <c r="M27" s="16">
        <f t="shared" si="10"/>
        <v>231.82860000000005</v>
      </c>
      <c r="N27" s="16">
        <v>0</v>
      </c>
      <c r="O27" s="16">
        <v>0</v>
      </c>
      <c r="P27" s="17" t="s">
        <v>50</v>
      </c>
      <c r="Q27" s="2">
        <f>(F27+J27+N27)/L27</f>
        <v>7.0751049438316809</v>
      </c>
      <c r="R27" s="2">
        <f t="shared" si="7"/>
        <v>7.0751049438316809</v>
      </c>
      <c r="S27" s="2">
        <f>VLOOKUP(A27,[3]TDSheet!$A:$F,6,0)</f>
        <v>10.785</v>
      </c>
      <c r="T27" s="2">
        <f>VLOOKUP(A27,[2]TDSheet!$A:$F,6,0)</f>
        <v>10.7</v>
      </c>
      <c r="U27" s="2">
        <f>VLOOKUP(A27,[4]TDSheet!$A:$F,6,0)</f>
        <v>1.3560000000000001</v>
      </c>
      <c r="W27" s="2">
        <f t="shared" si="8"/>
        <v>0</v>
      </c>
    </row>
    <row r="28" spans="1:23" ht="11.45" customHeight="1" x14ac:dyDescent="0.2">
      <c r="A28" s="18" t="s">
        <v>48</v>
      </c>
      <c r="B28" s="19" t="s">
        <v>10</v>
      </c>
      <c r="C28" s="18"/>
      <c r="D28" s="18"/>
      <c r="E28" s="18"/>
      <c r="F28" s="18"/>
      <c r="G28" s="20"/>
      <c r="H28" s="21"/>
      <c r="I28" s="21"/>
      <c r="J28" s="21"/>
      <c r="K28" s="21"/>
      <c r="L28" s="21"/>
      <c r="M28" s="21"/>
      <c r="N28" s="21"/>
      <c r="O28" s="21">
        <v>30</v>
      </c>
      <c r="P28" s="22" t="s">
        <v>52</v>
      </c>
      <c r="Q28" s="21"/>
      <c r="R28" s="21"/>
      <c r="S28" s="21"/>
      <c r="T28" s="21"/>
      <c r="U28" s="21"/>
      <c r="V28" s="21" t="s">
        <v>53</v>
      </c>
      <c r="W28" s="21"/>
    </row>
    <row r="29" spans="1:23" ht="11.45" customHeight="1" x14ac:dyDescent="0.2">
      <c r="A29" s="1" t="s">
        <v>49</v>
      </c>
      <c r="B29" s="9" t="s">
        <v>10</v>
      </c>
      <c r="O29" s="2">
        <v>100</v>
      </c>
      <c r="P29" s="17" t="s">
        <v>52</v>
      </c>
      <c r="V29" s="2" t="s">
        <v>54</v>
      </c>
    </row>
  </sheetData>
  <autoFilter ref="A3:X27" xr:uid="{EAFED1C5-7E3D-4812-AFFB-D75CAEE3FD8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</dc:creator>
  <cp:lastModifiedBy>Uaer4</cp:lastModifiedBy>
  <dcterms:created xsi:type="dcterms:W3CDTF">2023-10-24T08:23:04Z</dcterms:created>
  <dcterms:modified xsi:type="dcterms:W3CDTF">2023-10-24T09:37:39Z</dcterms:modified>
</cp:coreProperties>
</file>