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5AA2FD95-D439-4AAC-886A-096E4D1D19D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TDSheet!$A$3:$X$79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6" i="1"/>
  <c r="N9" i="1"/>
  <c r="N12" i="1"/>
  <c r="N17" i="1"/>
  <c r="N21" i="1"/>
  <c r="N24" i="1"/>
  <c r="N25" i="1"/>
  <c r="N28" i="1"/>
  <c r="N33" i="1"/>
  <c r="N35" i="1"/>
  <c r="N37" i="1"/>
  <c r="N40" i="1"/>
  <c r="N41" i="1"/>
  <c r="N44" i="1"/>
  <c r="N45" i="1"/>
  <c r="N47" i="1"/>
  <c r="N48" i="1"/>
  <c r="N54" i="1"/>
  <c r="N56" i="1"/>
  <c r="N59" i="1"/>
  <c r="N66" i="1"/>
  <c r="N71" i="1"/>
  <c r="N73" i="1"/>
  <c r="N74" i="1"/>
  <c r="N75" i="1"/>
  <c r="N76" i="1"/>
  <c r="N77" i="1"/>
  <c r="N78" i="1"/>
  <c r="N79" i="1"/>
  <c r="N6" i="1"/>
  <c r="L7" i="1" l="1"/>
  <c r="M7" i="1" s="1"/>
  <c r="N7" i="1" s="1"/>
  <c r="Q7" i="1" s="1"/>
  <c r="L8" i="1"/>
  <c r="Q8" i="1" s="1"/>
  <c r="L9" i="1"/>
  <c r="Q9" i="1" s="1"/>
  <c r="L10" i="1"/>
  <c r="L11" i="1"/>
  <c r="L12" i="1"/>
  <c r="Q12" i="1" s="1"/>
  <c r="L13" i="1"/>
  <c r="L14" i="1"/>
  <c r="L15" i="1"/>
  <c r="R15" i="1" s="1"/>
  <c r="L16" i="1"/>
  <c r="L17" i="1"/>
  <c r="Q17" i="1" s="1"/>
  <c r="L18" i="1"/>
  <c r="R18" i="1" s="1"/>
  <c r="L19" i="1"/>
  <c r="L20" i="1"/>
  <c r="Q20" i="1" s="1"/>
  <c r="L21" i="1"/>
  <c r="Q21" i="1" s="1"/>
  <c r="L22" i="1"/>
  <c r="L23" i="1"/>
  <c r="L24" i="1"/>
  <c r="Q24" i="1" s="1"/>
  <c r="L25" i="1"/>
  <c r="Q25" i="1" s="1"/>
  <c r="L26" i="1"/>
  <c r="R26" i="1" s="1"/>
  <c r="L27" i="1"/>
  <c r="M27" i="1" s="1"/>
  <c r="L28" i="1"/>
  <c r="Q28" i="1" s="1"/>
  <c r="L29" i="1"/>
  <c r="M29" i="1" s="1"/>
  <c r="L30" i="1"/>
  <c r="R30" i="1" s="1"/>
  <c r="L31" i="1"/>
  <c r="M31" i="1" s="1"/>
  <c r="L32" i="1"/>
  <c r="M32" i="1" s="1"/>
  <c r="N32" i="1" s="1"/>
  <c r="Q32" i="1" s="1"/>
  <c r="L33" i="1"/>
  <c r="Q33" i="1" s="1"/>
  <c r="L34" i="1"/>
  <c r="L35" i="1"/>
  <c r="R35" i="1" s="1"/>
  <c r="L36" i="1"/>
  <c r="L37" i="1"/>
  <c r="Q37" i="1" s="1"/>
  <c r="L38" i="1"/>
  <c r="L39" i="1"/>
  <c r="L40" i="1"/>
  <c r="Q40" i="1" s="1"/>
  <c r="L41" i="1"/>
  <c r="Q41" i="1" s="1"/>
  <c r="L42" i="1"/>
  <c r="L43" i="1"/>
  <c r="L44" i="1"/>
  <c r="Q44" i="1" s="1"/>
  <c r="L45" i="1"/>
  <c r="Q45" i="1" s="1"/>
  <c r="L46" i="1"/>
  <c r="L47" i="1"/>
  <c r="R47" i="1" s="1"/>
  <c r="L48" i="1"/>
  <c r="Q48" i="1" s="1"/>
  <c r="L49" i="1"/>
  <c r="Q49" i="1" s="1"/>
  <c r="L50" i="1"/>
  <c r="L51" i="1"/>
  <c r="L52" i="1"/>
  <c r="M52" i="1" s="1"/>
  <c r="L53" i="1"/>
  <c r="Q53" i="1" s="1"/>
  <c r="L54" i="1"/>
  <c r="L55" i="1"/>
  <c r="M55" i="1" s="1"/>
  <c r="L56" i="1"/>
  <c r="Q56" i="1" s="1"/>
  <c r="L57" i="1"/>
  <c r="M57" i="1" s="1"/>
  <c r="N57" i="1" s="1"/>
  <c r="Q57" i="1" s="1"/>
  <c r="L58" i="1"/>
  <c r="L59" i="1"/>
  <c r="R59" i="1" s="1"/>
  <c r="L60" i="1"/>
  <c r="L61" i="1"/>
  <c r="Q61" i="1" s="1"/>
  <c r="L62" i="1"/>
  <c r="M62" i="1" s="1"/>
  <c r="L63" i="1"/>
  <c r="R63" i="1" s="1"/>
  <c r="L64" i="1"/>
  <c r="M64" i="1" s="1"/>
  <c r="L65" i="1"/>
  <c r="L66" i="1"/>
  <c r="Q66" i="1" s="1"/>
  <c r="L67" i="1"/>
  <c r="R67" i="1" s="1"/>
  <c r="L68" i="1"/>
  <c r="M68" i="1" s="1"/>
  <c r="L69" i="1"/>
  <c r="L70" i="1"/>
  <c r="L71" i="1"/>
  <c r="R71" i="1" s="1"/>
  <c r="L72" i="1"/>
  <c r="L73" i="1"/>
  <c r="Q73" i="1" s="1"/>
  <c r="L74" i="1"/>
  <c r="Q74" i="1" s="1"/>
  <c r="L75" i="1"/>
  <c r="R75" i="1" s="1"/>
  <c r="L76" i="1"/>
  <c r="Q76" i="1" s="1"/>
  <c r="L77" i="1"/>
  <c r="Q77" i="1" s="1"/>
  <c r="L78" i="1"/>
  <c r="Q78" i="1" s="1"/>
  <c r="L79" i="1"/>
  <c r="R79" i="1" s="1"/>
  <c r="L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8" i="1"/>
  <c r="S39" i="1"/>
  <c r="S40" i="1"/>
  <c r="S41" i="1"/>
  <c r="S43" i="1"/>
  <c r="S44" i="1"/>
  <c r="S45" i="1"/>
  <c r="S46" i="1"/>
  <c r="S49" i="1"/>
  <c r="S50" i="1"/>
  <c r="S51" i="1"/>
  <c r="S52" i="1"/>
  <c r="S53" i="1"/>
  <c r="S54" i="1"/>
  <c r="S55" i="1"/>
  <c r="S56" i="1"/>
  <c r="S57" i="1"/>
  <c r="S58" i="1"/>
  <c r="S59" i="1"/>
  <c r="S60" i="1"/>
  <c r="S62" i="1"/>
  <c r="S63" i="1"/>
  <c r="S64" i="1"/>
  <c r="S66" i="1"/>
  <c r="S67" i="1"/>
  <c r="S68" i="1"/>
  <c r="S69" i="1"/>
  <c r="S70" i="1"/>
  <c r="S74" i="1"/>
  <c r="S76" i="1"/>
  <c r="S77" i="1"/>
  <c r="S78" i="1"/>
  <c r="S79" i="1"/>
  <c r="S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7" i="1"/>
  <c r="T38" i="1"/>
  <c r="T39" i="1"/>
  <c r="T41" i="1"/>
  <c r="T42" i="1"/>
  <c r="T43" i="1"/>
  <c r="T44" i="1"/>
  <c r="T45" i="1"/>
  <c r="T46" i="1"/>
  <c r="T49" i="1"/>
  <c r="T50" i="1"/>
  <c r="T51" i="1"/>
  <c r="T52" i="1"/>
  <c r="T53" i="1"/>
  <c r="T54" i="1"/>
  <c r="T55" i="1"/>
  <c r="T56" i="1"/>
  <c r="T57" i="1"/>
  <c r="T58" i="1"/>
  <c r="T59" i="1"/>
  <c r="T60" i="1"/>
  <c r="T62" i="1"/>
  <c r="T63" i="1"/>
  <c r="T64" i="1"/>
  <c r="T66" i="1"/>
  <c r="T67" i="1"/>
  <c r="T68" i="1"/>
  <c r="T75" i="1"/>
  <c r="T76" i="1"/>
  <c r="T77" i="1"/>
  <c r="T78" i="1"/>
  <c r="T79" i="1"/>
  <c r="T6" i="1"/>
  <c r="U7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7" i="1"/>
  <c r="U38" i="1"/>
  <c r="U39" i="1"/>
  <c r="U40" i="1"/>
  <c r="U41" i="1"/>
  <c r="U42" i="1"/>
  <c r="U43" i="1"/>
  <c r="U44" i="1"/>
  <c r="U45" i="1"/>
  <c r="U46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6" i="1"/>
  <c r="U67" i="1"/>
  <c r="U68" i="1"/>
  <c r="U70" i="1"/>
  <c r="U75" i="1"/>
  <c r="U77" i="1"/>
  <c r="U78" i="1"/>
  <c r="U79" i="1"/>
  <c r="U6" i="1"/>
  <c r="I5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5" i="1"/>
  <c r="G57" i="1"/>
  <c r="G58" i="1"/>
  <c r="G59" i="1"/>
  <c r="G61" i="1"/>
  <c r="G62" i="1"/>
  <c r="G63" i="1"/>
  <c r="G64" i="1"/>
  <c r="G65" i="1"/>
  <c r="G66" i="1"/>
  <c r="G67" i="1"/>
  <c r="G68" i="1"/>
  <c r="G71" i="1"/>
  <c r="G72" i="1"/>
  <c r="G73" i="1"/>
  <c r="G74" i="1"/>
  <c r="G75" i="1"/>
  <c r="G76" i="1"/>
  <c r="G77" i="1"/>
  <c r="G78" i="1"/>
  <c r="G79" i="1"/>
  <c r="G6" i="1"/>
  <c r="F5" i="1"/>
  <c r="E5" i="1"/>
  <c r="X5" i="1"/>
  <c r="O5" i="1"/>
  <c r="K5" i="1"/>
  <c r="J5" i="1"/>
  <c r="H5" i="1"/>
  <c r="M65" i="1" l="1"/>
  <c r="Q65" i="1"/>
  <c r="R51" i="1"/>
  <c r="Q51" i="1"/>
  <c r="M43" i="1"/>
  <c r="Q43" i="1"/>
  <c r="R39" i="1"/>
  <c r="Q39" i="1"/>
  <c r="R23" i="1"/>
  <c r="Q23" i="1"/>
  <c r="R13" i="1"/>
  <c r="Q13" i="1"/>
  <c r="R11" i="1"/>
  <c r="Q11" i="1"/>
  <c r="Q47" i="1"/>
  <c r="Q71" i="1"/>
  <c r="Q75" i="1"/>
  <c r="Q79" i="1"/>
  <c r="R6" i="1"/>
  <c r="Q6" i="1"/>
  <c r="M72" i="1"/>
  <c r="Q72" i="1"/>
  <c r="R58" i="1"/>
  <c r="Q58" i="1"/>
  <c r="R54" i="1"/>
  <c r="Q54" i="1"/>
  <c r="M50" i="1"/>
  <c r="Q50" i="1"/>
  <c r="R42" i="1"/>
  <c r="Q42" i="1"/>
  <c r="M38" i="1"/>
  <c r="Q38" i="1"/>
  <c r="M22" i="1"/>
  <c r="Q22" i="1"/>
  <c r="M14" i="1"/>
  <c r="Q14" i="1"/>
  <c r="M10" i="1"/>
  <c r="Q10" i="1"/>
  <c r="Q35" i="1"/>
  <c r="Q59" i="1"/>
  <c r="N70" i="1"/>
  <c r="Q70" i="1" s="1"/>
  <c r="N68" i="1"/>
  <c r="Q68" i="1" s="1"/>
  <c r="N64" i="1"/>
  <c r="Q64" i="1" s="1"/>
  <c r="N62" i="1"/>
  <c r="Q62" i="1" s="1"/>
  <c r="N52" i="1"/>
  <c r="Q52" i="1" s="1"/>
  <c r="N36" i="1"/>
  <c r="Q36" i="1" s="1"/>
  <c r="N34" i="1"/>
  <c r="Q34" i="1" s="1"/>
  <c r="N69" i="1"/>
  <c r="Q69" i="1" s="1"/>
  <c r="N55" i="1"/>
  <c r="Q55" i="1" s="1"/>
  <c r="N31" i="1"/>
  <c r="Q31" i="1" s="1"/>
  <c r="N29" i="1"/>
  <c r="Q29" i="1" s="1"/>
  <c r="N27" i="1"/>
  <c r="Q27" i="1" s="1"/>
  <c r="N19" i="1"/>
  <c r="Q19" i="1" s="1"/>
  <c r="M60" i="1"/>
  <c r="M18" i="1"/>
  <c r="M30" i="1"/>
  <c r="M53" i="1"/>
  <c r="M39" i="1"/>
  <c r="M16" i="1"/>
  <c r="M15" i="1"/>
  <c r="M46" i="1"/>
  <c r="R77" i="1"/>
  <c r="R73" i="1"/>
  <c r="R69" i="1"/>
  <c r="R65" i="1"/>
  <c r="R61" i="1"/>
  <c r="R57" i="1"/>
  <c r="R41" i="1"/>
  <c r="R37" i="1"/>
  <c r="R33" i="1"/>
  <c r="R25" i="1"/>
  <c r="R21" i="1"/>
  <c r="M23" i="1"/>
  <c r="M13" i="1"/>
  <c r="R53" i="1"/>
  <c r="R49" i="1"/>
  <c r="R45" i="1"/>
  <c r="R29" i="1"/>
  <c r="R17" i="1"/>
  <c r="R9" i="1"/>
  <c r="M67" i="1"/>
  <c r="M63" i="1"/>
  <c r="M11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M58" i="1"/>
  <c r="M42" i="1"/>
  <c r="M26" i="1"/>
  <c r="R78" i="1"/>
  <c r="R74" i="1"/>
  <c r="R70" i="1"/>
  <c r="R66" i="1"/>
  <c r="R62" i="1"/>
  <c r="R55" i="1"/>
  <c r="R50" i="1"/>
  <c r="R46" i="1"/>
  <c r="R43" i="1"/>
  <c r="R38" i="1"/>
  <c r="R34" i="1"/>
  <c r="R31" i="1"/>
  <c r="R27" i="1"/>
  <c r="R22" i="1"/>
  <c r="R19" i="1"/>
  <c r="R14" i="1"/>
  <c r="R10" i="1"/>
  <c r="R7" i="1"/>
  <c r="L5" i="1"/>
  <c r="T5" i="1"/>
  <c r="S5" i="1"/>
  <c r="U5" i="1"/>
  <c r="N26" i="1" l="1"/>
  <c r="Q26" i="1" s="1"/>
  <c r="N63" i="1"/>
  <c r="Q63" i="1" s="1"/>
  <c r="N15" i="1"/>
  <c r="Q15" i="1" s="1"/>
  <c r="N18" i="1"/>
  <c r="Q18" i="1" s="1"/>
  <c r="N67" i="1"/>
  <c r="Q67" i="1" s="1"/>
  <c r="W5" i="1"/>
  <c r="N46" i="1"/>
  <c r="Q46" i="1" s="1"/>
  <c r="N16" i="1"/>
  <c r="Q16" i="1" s="1"/>
  <c r="N30" i="1"/>
  <c r="Q30" i="1" s="1"/>
  <c r="N60" i="1"/>
  <c r="Q60" i="1" s="1"/>
  <c r="M5" i="1"/>
  <c r="N5" i="1" l="1"/>
</calcChain>
</file>

<file path=xl/sharedStrings.xml><?xml version="1.0" encoding="utf-8"?>
<sst xmlns="http://schemas.openxmlformats.org/spreadsheetml/2006/main" count="194" uniqueCount="112">
  <si>
    <t>Период: 16.10.2023 - 23.10.2023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</si>
  <si>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</si>
  <si>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</si>
  <si>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</si>
  <si>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</si>
  <si>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</si>
  <si>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</si>
  <si>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</si>
  <si>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</si>
  <si>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</si>
  <si>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</si>
  <si>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</si>
  <si>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</si>
  <si>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</si>
  <si>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</si>
  <si>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</si>
  <si>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</si>
  <si>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</si>
  <si>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</si>
  <si>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</si>
  <si>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</si>
  <si>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</si>
  <si>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</si>
  <si>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</si>
  <si>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</si>
  <si>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</si>
  <si>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</si>
  <si>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</si>
  <si>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</si>
  <si>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</si>
  <si>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</si>
  <si>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</si>
  <si>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</si>
  <si>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</si>
  <si>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</si>
  <si>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</si>
  <si>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</si>
  <si>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</si>
  <si>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</si>
  <si>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</si>
  <si>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</si>
  <si>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</si>
  <si>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</si>
  <si>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</si>
  <si>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</si>
  <si>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</si>
  <si>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</si>
  <si>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</si>
  <si>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</si>
  <si>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</si>
  <si>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</si>
  <si>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</si>
  <si>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</si>
  <si>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</si>
  <si>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</si>
  <si>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</si>
  <si>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</si>
  <si>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</si>
  <si>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</si>
  <si>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</si>
  <si>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</si>
  <si>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</si>
  <si>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</si>
  <si>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</si>
  <si>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</si>
  <si>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</si>
  <si>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</si>
  <si>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</si>
  <si>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</si>
  <si>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</si>
  <si>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</si>
  <si>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</si>
  <si>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</si>
  <si>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</si>
  <si>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</si>
  <si>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</si>
  <si>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</si>
  <si>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</si>
  <si>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</si>
  <si>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</si>
  <si>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</si>
  <si>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</si>
  <si>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</si>
  <si>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</si>
  <si>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</si>
  <si>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</si>
  <si>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</si>
  <si>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</si>
  <si>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</si>
  <si>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</si>
  <si>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</si>
  <si>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</si>
  <si>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</si>
  <si>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</si>
  <si>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02,10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</si>
  <si>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</si>
  <si>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</si>
  <si>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</si>
  <si>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</si>
  <si>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</si>
  <si>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</si>
  <si>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</si>
  <si>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один короб</t>
  </si>
  <si>
    <t>Открыты Бофорты</t>
  </si>
  <si>
    <t>Вывод из матрицы</t>
  </si>
  <si>
    <t>Акция</t>
  </si>
  <si>
    <t>Заказ СВ</t>
  </si>
  <si>
    <t>Оптовик</t>
  </si>
  <si>
    <t>Один короб</t>
  </si>
  <si>
    <t>Плохо продаются</t>
  </si>
  <si>
    <t>Оптовик затарился</t>
  </si>
  <si>
    <t>Нет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</si>
</sst>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26,09,23-0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03,10,23-09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10,10,23-16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5178.916000000002</v>
          </cell>
          <cell r="F5">
            <v>4669.2909999999993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1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6.62</v>
          </cell>
          <cell r="F7">
            <v>6.62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52.38</v>
          </cell>
          <cell r="F8">
            <v>52.38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2.738</v>
          </cell>
          <cell r="F9">
            <v>2.738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3.5840000000000001</v>
          </cell>
          <cell r="F10">
            <v>3.5840000000000001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  <cell r="F11">
            <v>66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100.8</v>
          </cell>
          <cell r="F12">
            <v>252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D13">
            <v>-0.5</v>
          </cell>
          <cell r="F13">
            <v>-1</v>
          </cell>
        </row>
        <row r="14">
          <cell r="A14" t="str">
            <v xml:space="preserve"> 029  Сосиски Венские, Вязанка NDX МГС, 0.5кг, ПОКОМ</v>
          </cell>
          <cell r="D14">
            <v>8</v>
          </cell>
          <cell r="F14">
            <v>16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104.4</v>
          </cell>
          <cell r="F15">
            <v>232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100.35</v>
          </cell>
          <cell r="F16">
            <v>223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1.5</v>
          </cell>
          <cell r="F17">
            <v>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14</v>
          </cell>
          <cell r="F18">
            <v>35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1.7</v>
          </cell>
          <cell r="F19">
            <v>10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-1.35</v>
          </cell>
          <cell r="F20">
            <v>-3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</v>
          </cell>
          <cell r="F21">
            <v>18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4.5</v>
          </cell>
          <cell r="F22">
            <v>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7.8</v>
          </cell>
          <cell r="F23">
            <v>26</v>
          </cell>
        </row>
        <row r="24">
          <cell r="A24" t="str">
            <v xml:space="preserve"> 068  Колбаса Особая ТМ Особый рецепт, 0,5 кг, ПОКОМ</v>
          </cell>
          <cell r="D24">
            <v>5</v>
          </cell>
          <cell r="F24">
            <v>10</v>
          </cell>
        </row>
        <row r="25">
          <cell r="A25" t="str">
            <v xml:space="preserve"> 079  Колбаса Сервелат Кремлевский,  0.35 кг, ПОКОМ</v>
          </cell>
          <cell r="D25">
            <v>25.9</v>
          </cell>
          <cell r="F25">
            <v>74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10.029999999999999</v>
          </cell>
          <cell r="F26">
            <v>59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14.56</v>
          </cell>
          <cell r="F27">
            <v>52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3.42</v>
          </cell>
          <cell r="F28">
            <v>9</v>
          </cell>
        </row>
        <row r="29">
          <cell r="A29" t="str">
            <v xml:space="preserve"> 092  Сосиски Баварские с сыром,  0.42кг,ПОКОМ</v>
          </cell>
          <cell r="D29">
            <v>14.7</v>
          </cell>
          <cell r="F29">
            <v>35</v>
          </cell>
        </row>
        <row r="30">
          <cell r="A30" t="str">
            <v xml:space="preserve"> 095  Сосиски Баварские,  0.42кг, БАВАРУШКИ ПОКОМ</v>
          </cell>
          <cell r="D30">
            <v>1.26</v>
          </cell>
          <cell r="F30">
            <v>3</v>
          </cell>
        </row>
        <row r="31">
          <cell r="A31" t="str">
            <v xml:space="preserve"> 096  Сосиски Баварские,  0.42кг,ПОКОМ</v>
          </cell>
          <cell r="D31">
            <v>79.8</v>
          </cell>
          <cell r="F31">
            <v>190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58.2</v>
          </cell>
          <cell r="F32">
            <v>97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10.5</v>
          </cell>
          <cell r="F33">
            <v>30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8.0500000000000007</v>
          </cell>
          <cell r="F34">
            <v>23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9.4499999999999993</v>
          </cell>
          <cell r="F35">
            <v>27</v>
          </cell>
        </row>
        <row r="36">
          <cell r="A36" t="str">
            <v xml:space="preserve"> 120  Паштет печеночный Копченый бекон со вкусом копченого бекона 0,1 кг ПОКОМ</v>
          </cell>
          <cell r="D36">
            <v>-0.4</v>
          </cell>
          <cell r="F36">
            <v>-4</v>
          </cell>
        </row>
        <row r="37">
          <cell r="A37" t="str">
            <v xml:space="preserve"> 201  Ветчина Нежная ТМ Особый рецепт, (2,5кг), ПОКОМ</v>
          </cell>
          <cell r="D37">
            <v>330.55</v>
          </cell>
          <cell r="F37">
            <v>330.55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517.29</v>
          </cell>
          <cell r="F38">
            <v>517.29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15.4</v>
          </cell>
          <cell r="F39">
            <v>15.4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33.619999999999997</v>
          </cell>
          <cell r="F40">
            <v>33.619999999999997</v>
          </cell>
        </row>
        <row r="41">
          <cell r="A41" t="str">
            <v xml:space="preserve"> 240  Колбаса Салями охотничья, ВЕС. ПОКОМ</v>
          </cell>
          <cell r="D41">
            <v>0.34</v>
          </cell>
          <cell r="F41">
            <v>0.34</v>
          </cell>
        </row>
        <row r="42">
          <cell r="A42" t="str">
            <v xml:space="preserve"> 243  Колбаса Сервелат Зернистый, ВЕС.  ПОКОМ</v>
          </cell>
          <cell r="D42">
            <v>12.677</v>
          </cell>
          <cell r="F42">
            <v>12.677</v>
          </cell>
        </row>
        <row r="43">
          <cell r="A43" t="str">
            <v xml:space="preserve"> 247  Сардельки Нежные, ВЕС.  ПОКОМ</v>
          </cell>
          <cell r="D43">
            <v>2.601</v>
          </cell>
          <cell r="F43">
            <v>2.601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2.6539999999999999</v>
          </cell>
          <cell r="F44">
            <v>2.6539999999999999</v>
          </cell>
        </row>
        <row r="45">
          <cell r="A45" t="str">
            <v xml:space="preserve"> 251  Сосиски Баварские, ВЕС.  ПОКОМ</v>
          </cell>
          <cell r="D45">
            <v>1.333</v>
          </cell>
          <cell r="F45">
            <v>1.333</v>
          </cell>
        </row>
        <row r="46">
          <cell r="A46" t="str">
            <v xml:space="preserve"> 253  Сосиски Ганноверские   ПОКОМ</v>
          </cell>
          <cell r="D46">
            <v>115.71599999999999</v>
          </cell>
          <cell r="F46">
            <v>115.71599999999999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18.699000000000002</v>
          </cell>
          <cell r="F47">
            <v>18.699000000000002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11.9</v>
          </cell>
          <cell r="F48">
            <v>34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21.6</v>
          </cell>
          <cell r="F49">
            <v>54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82.35</v>
          </cell>
          <cell r="F50">
            <v>183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29.6</v>
          </cell>
          <cell r="F51">
            <v>74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54.8</v>
          </cell>
          <cell r="F52">
            <v>137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7.2</v>
          </cell>
          <cell r="F53">
            <v>18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5.6</v>
          </cell>
          <cell r="F54">
            <v>56</v>
          </cell>
        </row>
        <row r="55">
          <cell r="A55" t="str">
            <v xml:space="preserve"> 286  Колбаса Сервелат Левантский ТМ Особый Рецепт, 0,35 кг.  ПОКОМ</v>
          </cell>
          <cell r="D55">
            <v>-0.7</v>
          </cell>
          <cell r="F55">
            <v>-2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7.6</v>
          </cell>
          <cell r="F56">
            <v>19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112.35</v>
          </cell>
          <cell r="F57">
            <v>321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13.627000000000001</v>
          </cell>
          <cell r="F58">
            <v>13.627000000000001</v>
          </cell>
        </row>
        <row r="59">
          <cell r="A59" t="str">
            <v xml:space="preserve"> 299 Колбаса Классическая, Вязанка п/а 0,6кг, ПОКОМ</v>
          </cell>
          <cell r="D59">
            <v>-1.8</v>
          </cell>
          <cell r="F59">
            <v>-3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27.2</v>
          </cell>
          <cell r="F60">
            <v>68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22.4</v>
          </cell>
          <cell r="F61">
            <v>56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25.82</v>
          </cell>
          <cell r="F62">
            <v>25.82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10.64</v>
          </cell>
          <cell r="F63">
            <v>10.64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121.05</v>
          </cell>
          <cell r="F64">
            <v>269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136.80000000000001</v>
          </cell>
          <cell r="F65">
            <v>304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37.799999999999997</v>
          </cell>
          <cell r="F66">
            <v>84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2.8</v>
          </cell>
          <cell r="F67">
            <v>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37.64</v>
          </cell>
          <cell r="F68">
            <v>37.64</v>
          </cell>
        </row>
        <row r="69">
          <cell r="A69" t="str">
            <v xml:space="preserve"> 332  Колбаски бюргерсы ТМ Ядрена копоть,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3.7</v>
          </cell>
          <cell r="F70">
            <v>37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D71">
            <v>0.8</v>
          </cell>
          <cell r="F71">
            <v>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4.0540000000000003</v>
          </cell>
          <cell r="F72">
            <v>4.0540000000000003</v>
          </cell>
        </row>
        <row r="73">
          <cell r="A73" t="str">
            <v xml:space="preserve"> 358  Колбаса Молочная стародворская, амифлекс, 0,5кг, ТМ Стародворье</v>
          </cell>
          <cell r="D73">
            <v>1</v>
          </cell>
          <cell r="F73">
            <v>2</v>
          </cell>
        </row>
        <row r="74">
          <cell r="A74" t="str">
            <v>БОНУС_Колбаса вареная Филейская ТМ Вязанка ТС Классическая ВЕС  ПОКОМ</v>
          </cell>
          <cell r="D74">
            <v>12.14</v>
          </cell>
          <cell r="F74">
            <v>12.14</v>
          </cell>
        </row>
        <row r="75">
          <cell r="A75" t="str">
            <v>БОНУС_Колбаса Докторская Особая ТМ Особый рецепт,  0,5кг, ПОКОМ</v>
          </cell>
          <cell r="D75">
            <v>70</v>
          </cell>
          <cell r="F75">
            <v>140</v>
          </cell>
        </row>
        <row r="76">
          <cell r="A76" t="str">
            <v>БОНУС_Колбаса Сервелат Филедворский, фиброуз, в/у 0,35 кг срез,  ПОКОМ</v>
          </cell>
          <cell r="D76">
            <v>3.5</v>
          </cell>
          <cell r="F76">
            <v>10</v>
          </cell>
        </row>
        <row r="77">
          <cell r="A77" t="str">
            <v>БОНУС_Сосиски Сочинки с сочной грудинкой, МГС 0.4кг,   ПОКОМ</v>
          </cell>
          <cell r="D77">
            <v>18</v>
          </cell>
          <cell r="F77">
            <v>45</v>
          </cell>
        </row>
        <row r="78">
          <cell r="A78" t="str">
            <v>Итого</v>
          </cell>
          <cell r="D78">
            <v>2619.0430000000001</v>
          </cell>
          <cell r="F78">
            <v>4625.1229999999996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001   Ветчина Столичная Вязанка, вектор, ВЕС.ПОКОМ</v>
          </cell>
          <cell r="D7">
            <v>-1.36</v>
          </cell>
          <cell r="F7">
            <v>-1.36</v>
          </cell>
        </row>
        <row r="8">
          <cell r="A8" t="str">
            <v xml:space="preserve"> 002   Колб. Молоч. стародворская, Вязанка вектор, ВЕС. ПОКОМ</v>
          </cell>
          <cell r="D8">
            <v>-1.38</v>
          </cell>
          <cell r="F8">
            <v>-1.38</v>
          </cell>
        </row>
        <row r="9">
          <cell r="A9" t="str">
            <v xml:space="preserve"> 004   Колбаса Вязанка со шпиком, вектор ВЕС, ПОКОМ</v>
          </cell>
          <cell r="D9">
            <v>1.34</v>
          </cell>
          <cell r="F9">
            <v>1.34</v>
          </cell>
        </row>
        <row r="10">
          <cell r="A10" t="str">
            <v xml:space="preserve"> 005  Колбаса Докторская ГОСТ, Вязанка вектор,ВЕС. ПОКОМ</v>
          </cell>
          <cell r="D10">
            <v>153.4</v>
          </cell>
          <cell r="F10">
            <v>153.4</v>
          </cell>
        </row>
        <row r="11">
          <cell r="A11" t="str">
            <v xml:space="preserve"> 010  Колбаса Классическая, Вязанка вектор, ВЕС.ПОКОМ</v>
          </cell>
          <cell r="D11">
            <v>-4.0720000000000001</v>
          </cell>
          <cell r="F11">
            <v>-4.0720000000000001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2.7280000000000002</v>
          </cell>
          <cell r="F12">
            <v>2.7280000000000002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-1.38</v>
          </cell>
          <cell r="F13">
            <v>-1.38</v>
          </cell>
        </row>
        <row r="14">
          <cell r="A14" t="str">
            <v xml:space="preserve"> 020  Ветчина Столичная Вязанка, вектор 0.5кг, ПОКОМ</v>
          </cell>
          <cell r="D14">
            <v>-1</v>
          </cell>
          <cell r="F14">
            <v>-2</v>
          </cell>
        </row>
        <row r="15">
          <cell r="A15" t="str">
            <v xml:space="preserve"> 022  Колбаса Вязанка со шпиком, вектор 0,5кг, ПОКОМ</v>
          </cell>
          <cell r="D15">
            <v>59.5</v>
          </cell>
          <cell r="F15">
            <v>119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146</v>
          </cell>
          <cell r="F16">
            <v>365</v>
          </cell>
        </row>
        <row r="17">
          <cell r="A17" t="str">
            <v xml:space="preserve"> 024  Колбаса Классическая, Вязанка вектор 0,5кг, ПОКОМ</v>
          </cell>
          <cell r="D17">
            <v>-1</v>
          </cell>
          <cell r="F17">
            <v>-2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D18">
            <v>-1</v>
          </cell>
          <cell r="F18">
            <v>-2</v>
          </cell>
        </row>
        <row r="19">
          <cell r="A19" t="str">
            <v xml:space="preserve"> 029  Сосиски Венские, Вязанка NDX МГС, 0.5кг, ПОКОМ</v>
          </cell>
          <cell r="D19">
            <v>7</v>
          </cell>
          <cell r="F19">
            <v>14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148.5</v>
          </cell>
          <cell r="F20">
            <v>330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123.3</v>
          </cell>
          <cell r="F21">
            <v>274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25</v>
          </cell>
          <cell r="F22">
            <v>50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10</v>
          </cell>
          <cell r="F23">
            <v>25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3.57</v>
          </cell>
          <cell r="F24">
            <v>21</v>
          </cell>
        </row>
        <row r="25">
          <cell r="A25" t="str">
            <v xml:space="preserve"> 055  Колбаса вареная Филейбургская, 0,45 кг, БАВАРУШКА ПОКОМ</v>
          </cell>
          <cell r="D25">
            <v>-5.85</v>
          </cell>
          <cell r="F25">
            <v>-13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6.5</v>
          </cell>
          <cell r="F26">
            <v>13</v>
          </cell>
        </row>
        <row r="27">
          <cell r="A27" t="str">
            <v xml:space="preserve"> 060  Колбаса Докторская стародворская  0,5 кг,ПОКОМ</v>
          </cell>
          <cell r="D27">
            <v>4.5</v>
          </cell>
          <cell r="F27">
            <v>9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6.9</v>
          </cell>
          <cell r="F28">
            <v>23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1.2</v>
          </cell>
          <cell r="F29">
            <v>3</v>
          </cell>
        </row>
        <row r="30">
          <cell r="A30" t="str">
            <v xml:space="preserve"> 068  Колбаса Особая ТМ Особый рецепт, 0,5 кг, ПОКОМ</v>
          </cell>
          <cell r="D30">
            <v>-0.5</v>
          </cell>
          <cell r="F30">
            <v>-1</v>
          </cell>
        </row>
        <row r="31">
          <cell r="A31" t="str">
            <v xml:space="preserve"> 079  Колбаса Сервелат Кремлевский,  0.35 кг, ПОКОМ</v>
          </cell>
          <cell r="D31">
            <v>23.8</v>
          </cell>
          <cell r="F31">
            <v>68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7.14</v>
          </cell>
          <cell r="F32">
            <v>42</v>
          </cell>
        </row>
        <row r="33">
          <cell r="A33" t="str">
            <v xml:space="preserve"> 084  Колбаски Баварские копченые, NDX в МГС 0,28 кг, ТМ Стародворье  ПОКОМ</v>
          </cell>
          <cell r="D33">
            <v>18.760000000000002</v>
          </cell>
          <cell r="F33">
            <v>67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5.7</v>
          </cell>
          <cell r="F34">
            <v>15</v>
          </cell>
        </row>
        <row r="35">
          <cell r="A35" t="str">
            <v xml:space="preserve"> 092  Сосиски Баварские с сыром,  0.42кг,ПОКОМ</v>
          </cell>
          <cell r="D35">
            <v>15.54</v>
          </cell>
          <cell r="F35">
            <v>37</v>
          </cell>
        </row>
        <row r="36">
          <cell r="A36" t="str">
            <v xml:space="preserve"> 096  Сосиски Баварские,  0.42кг,ПОКОМ</v>
          </cell>
          <cell r="D36">
            <v>94.92</v>
          </cell>
          <cell r="F36">
            <v>226</v>
          </cell>
        </row>
        <row r="37">
          <cell r="A37" t="str">
            <v xml:space="preserve"> 102  Сосиски Ганноверские, амилюкс МГС, 0.6кг, ТМ Стародворье    ПОКОМ</v>
          </cell>
          <cell r="D37">
            <v>106.8</v>
          </cell>
          <cell r="F37">
            <v>178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31.15</v>
          </cell>
          <cell r="F38">
            <v>89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23.1</v>
          </cell>
          <cell r="F39">
            <v>66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17.850000000000001</v>
          </cell>
          <cell r="F40">
            <v>51</v>
          </cell>
        </row>
        <row r="41">
          <cell r="A41" t="str">
            <v xml:space="preserve"> 201  Ветчина Нежная ТМ Особый рецепт, (2,5кг), ПОКОМ</v>
          </cell>
          <cell r="D41">
            <v>262.43599999999998</v>
          </cell>
          <cell r="F41">
            <v>262.43599999999998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281.23700000000002</v>
          </cell>
          <cell r="F42">
            <v>281.23700000000002</v>
          </cell>
        </row>
        <row r="43">
          <cell r="A43" t="str">
            <v xml:space="preserve"> 226  Колбаса Княжеская, с/к белков.обол в термоусад. пакете, ВЕС, ТМ Стародворье ПОКОМ</v>
          </cell>
          <cell r="D43">
            <v>2.2440000000000002</v>
          </cell>
          <cell r="F43">
            <v>2.2440000000000002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20.547999999999998</v>
          </cell>
          <cell r="F44">
            <v>20.547999999999998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38.76</v>
          </cell>
          <cell r="F45">
            <v>38.76</v>
          </cell>
        </row>
        <row r="46">
          <cell r="A46" t="str">
            <v xml:space="preserve"> 243  Колбаса Сервелат Зернистый, ВЕС.  ПОКОМ</v>
          </cell>
          <cell r="D46">
            <v>9.1679999999999993</v>
          </cell>
          <cell r="F46">
            <v>9.1679999999999993</v>
          </cell>
        </row>
        <row r="47">
          <cell r="A47" t="str">
            <v xml:space="preserve"> 244  Колбаса Сервелат Кремлевский, ВЕС. ПОКОМ</v>
          </cell>
          <cell r="D47">
            <v>302.63400000000001</v>
          </cell>
          <cell r="F47">
            <v>302.63400000000001</v>
          </cell>
        </row>
        <row r="48">
          <cell r="A48" t="str">
            <v xml:space="preserve"> 247  Сардельки Нежные, ВЕС.  ПОКОМ</v>
          </cell>
          <cell r="D48">
            <v>-0.151</v>
          </cell>
          <cell r="F48">
            <v>-0.151</v>
          </cell>
        </row>
        <row r="49">
          <cell r="A49" t="str">
            <v xml:space="preserve"> 248  Сардельки Сочные ТМ Особый рецепт,   ПОКОМ</v>
          </cell>
          <cell r="D49">
            <v>3.8639999999999999</v>
          </cell>
          <cell r="F49">
            <v>3.8639999999999999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10.598000000000001</v>
          </cell>
          <cell r="F50">
            <v>10.598000000000001</v>
          </cell>
        </row>
        <row r="51">
          <cell r="A51" t="str">
            <v xml:space="preserve"> 251  Сосиски Баварские, ВЕС.  ПОКОМ</v>
          </cell>
          <cell r="D51">
            <v>5.444</v>
          </cell>
          <cell r="F51">
            <v>5.444</v>
          </cell>
        </row>
        <row r="52">
          <cell r="A52" t="str">
            <v xml:space="preserve"> 253  Сосиски Ганноверские   ПОКОМ</v>
          </cell>
          <cell r="D52">
            <v>135.97900000000001</v>
          </cell>
          <cell r="F52">
            <v>135.97900000000001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5.4050000000000002</v>
          </cell>
          <cell r="F53">
            <v>5.4050000000000002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9.8000000000000007</v>
          </cell>
          <cell r="F54">
            <v>28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23.6</v>
          </cell>
          <cell r="F55">
            <v>59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117</v>
          </cell>
          <cell r="F56">
            <v>260</v>
          </cell>
        </row>
        <row r="57">
          <cell r="A57" t="str">
            <v xml:space="preserve"> 277  Колбаса Мясорубская ТМ Стародворье с сочной грудинкой , 0,35 кг срез  ПОКОМ</v>
          </cell>
          <cell r="D57">
            <v>-0.7</v>
          </cell>
          <cell r="F57">
            <v>-2</v>
          </cell>
        </row>
        <row r="58">
          <cell r="A58" t="str">
            <v xml:space="preserve"> 278  Сосиски Сочинки с сочным окороком, МГС 0.4кг,   ПОКОМ</v>
          </cell>
          <cell r="D58">
            <v>59.2</v>
          </cell>
          <cell r="F58">
            <v>148</v>
          </cell>
        </row>
        <row r="59">
          <cell r="A59" t="str">
            <v xml:space="preserve"> 279  Колбаса Докторский гарант, Вязанка вектор, 0,4 кг.  ПОКОМ</v>
          </cell>
          <cell r="D59">
            <v>88.4</v>
          </cell>
          <cell r="F59">
            <v>221</v>
          </cell>
        </row>
        <row r="60">
          <cell r="A60" t="str">
            <v xml:space="preserve"> 281  Сосиски Молочные для завтрака ТМ Особый рецепт, 0,4кг  ПОКОМ</v>
          </cell>
          <cell r="D60">
            <v>6</v>
          </cell>
          <cell r="F60">
            <v>15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4.9000000000000004</v>
          </cell>
          <cell r="F61">
            <v>49</v>
          </cell>
        </row>
        <row r="62">
          <cell r="A62" t="str">
            <v xml:space="preserve"> 286  Колбаса Сервелат Левантский ТМ Особый Рецепт, 0,35 кг.  ПОКОМ</v>
          </cell>
          <cell r="D62">
            <v>-0.35</v>
          </cell>
          <cell r="F62">
            <v>-1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D63">
            <v>5.6</v>
          </cell>
          <cell r="F63">
            <v>14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7.7</v>
          </cell>
          <cell r="F64">
            <v>22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7.2089999999999996</v>
          </cell>
          <cell r="F65">
            <v>7.2089999999999996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50.4</v>
          </cell>
          <cell r="F66">
            <v>126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41.6</v>
          </cell>
          <cell r="F67">
            <v>104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5.0359999999999996</v>
          </cell>
          <cell r="F68">
            <v>5.0359999999999996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280.63799999999998</v>
          </cell>
          <cell r="F69">
            <v>280.63799999999998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8.02</v>
          </cell>
          <cell r="F70">
            <v>8.02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172.35</v>
          </cell>
          <cell r="F71">
            <v>383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154.80000000000001</v>
          </cell>
          <cell r="F72">
            <v>344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104.4</v>
          </cell>
          <cell r="F73">
            <v>232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4.4000000000000004</v>
          </cell>
          <cell r="F74">
            <v>11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341.72500000000002</v>
          </cell>
          <cell r="F75">
            <v>341.72500000000002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0.5</v>
          </cell>
          <cell r="F76">
            <v>5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2.2400000000000002</v>
          </cell>
          <cell r="F77">
            <v>8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-2.72</v>
          </cell>
          <cell r="F78">
            <v>-2.72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16.5</v>
          </cell>
          <cell r="F79">
            <v>33</v>
          </cell>
        </row>
        <row r="80">
          <cell r="A80" t="str">
            <v>БОНУС_Колбаса Мясорубская с рубленой грудинкой 0,35кг срез ТМ Стародворье  ПОКОМ</v>
          </cell>
          <cell r="D80">
            <v>-0.35</v>
          </cell>
          <cell r="F80">
            <v>-1</v>
          </cell>
        </row>
        <row r="81">
          <cell r="A81" t="str">
            <v>БОНУС_Колбаса Сервелат Филедворский, фиброуз, в/у 0,35 кг срез,  ПОКОМ</v>
          </cell>
          <cell r="D81">
            <v>1.05</v>
          </cell>
          <cell r="F81">
            <v>3</v>
          </cell>
        </row>
        <row r="82">
          <cell r="A82" t="str">
            <v>БОНУС_Сосиски Баварские,  0.42кг,ПОКОМ</v>
          </cell>
          <cell r="D82">
            <v>-0.84</v>
          </cell>
          <cell r="F82">
            <v>-2</v>
          </cell>
        </row>
        <row r="83">
          <cell r="A83" t="str">
            <v>БОНУС_Сосиски Сочинки с сочной грудинкой, МГС 0.4кг,   ПОКОМ</v>
          </cell>
          <cell r="D83">
            <v>5.6</v>
          </cell>
          <cell r="F83">
            <v>14</v>
          </cell>
        </row>
        <row r="84">
          <cell r="A84" t="str">
            <v>Итого</v>
          </cell>
          <cell r="D84">
            <v>3618.53</v>
          </cell>
          <cell r="F84">
            <v>6005.35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5.1680000000000001</v>
          </cell>
          <cell r="F7">
            <v>5.1680000000000001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1.0920000000000001</v>
          </cell>
          <cell r="F8">
            <v>1.0920000000000001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2.96</v>
          </cell>
          <cell r="F9">
            <v>2.96</v>
          </cell>
        </row>
        <row r="10">
          <cell r="A10" t="str">
            <v xml:space="preserve"> 022  Колбаса Вязанка со шпиком, вектор 0,5кг, ПОКОМ</v>
          </cell>
          <cell r="D10">
            <v>42.5</v>
          </cell>
          <cell r="F10">
            <v>85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123.6</v>
          </cell>
          <cell r="F11">
            <v>309</v>
          </cell>
        </row>
        <row r="12">
          <cell r="A12" t="str">
            <v xml:space="preserve"> 029  Сосиски Венские, Вязанка NDX МГС, 0.5кг, ПОКОМ</v>
          </cell>
          <cell r="D12">
            <v>-2</v>
          </cell>
          <cell r="F12">
            <v>-4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31.05</v>
          </cell>
          <cell r="F13">
            <v>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81.900000000000006</v>
          </cell>
          <cell r="F14">
            <v>182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</v>
          </cell>
          <cell r="F15">
            <v>10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9.1999999999999993</v>
          </cell>
          <cell r="F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4.08</v>
          </cell>
          <cell r="F17">
            <v>24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-0.9</v>
          </cell>
          <cell r="F18">
            <v>-2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14.5</v>
          </cell>
          <cell r="F19">
            <v>29</v>
          </cell>
        </row>
        <row r="20">
          <cell r="A20" t="str">
            <v xml:space="preserve"> 059  Колбаса Докторская по-стародворски  0.5 кг, ПОКОМ</v>
          </cell>
          <cell r="D20">
            <v>-0.5</v>
          </cell>
          <cell r="F20">
            <v>-1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3.5</v>
          </cell>
          <cell r="F21">
            <v>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6.3</v>
          </cell>
          <cell r="F22">
            <v>21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6</v>
          </cell>
        </row>
        <row r="24">
          <cell r="A24" t="str">
            <v xml:space="preserve"> 079  Колбаса Сервелат Кремлевский,  0.35 кг, ПОКОМ</v>
          </cell>
          <cell r="D24">
            <v>37.799999999999997</v>
          </cell>
          <cell r="F24">
            <v>108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3.06</v>
          </cell>
          <cell r="F25">
            <v>18</v>
          </cell>
        </row>
        <row r="26">
          <cell r="A26" t="str">
            <v xml:space="preserve"> 084  Колбаски Баварские копченые, NDX в МГС 0,28 кг, ТМ Стародворье  ПОКОМ</v>
          </cell>
          <cell r="D26">
            <v>-3.36</v>
          </cell>
          <cell r="F26">
            <v>-12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1.9</v>
          </cell>
          <cell r="F27">
            <v>5</v>
          </cell>
        </row>
        <row r="28">
          <cell r="A28" t="str">
            <v xml:space="preserve"> 092  Сосиски Баварские с сыром,  0.42кг,ПОКОМ</v>
          </cell>
          <cell r="D28">
            <v>21.42</v>
          </cell>
          <cell r="F28">
            <v>51</v>
          </cell>
        </row>
        <row r="29">
          <cell r="A29" t="str">
            <v xml:space="preserve"> 096  Сосиски Баварские,  0.42кг,ПОКОМ</v>
          </cell>
          <cell r="D29">
            <v>93.66</v>
          </cell>
          <cell r="F29">
            <v>223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64.8</v>
          </cell>
          <cell r="F30">
            <v>108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11.55</v>
          </cell>
          <cell r="F31">
            <v>33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11.2</v>
          </cell>
          <cell r="F32">
            <v>32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13.3</v>
          </cell>
          <cell r="F33">
            <v>38</v>
          </cell>
        </row>
        <row r="34">
          <cell r="A34" t="str">
            <v xml:space="preserve"> 201  Ветчина Нежная ТМ Особый рецепт, (2,5кг), ПОКОМ</v>
          </cell>
          <cell r="D34">
            <v>84.99</v>
          </cell>
          <cell r="F34">
            <v>84.99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407.31900000000002</v>
          </cell>
          <cell r="F35">
            <v>407.31900000000002</v>
          </cell>
        </row>
        <row r="36">
          <cell r="A36" t="str">
            <v xml:space="preserve"> 226  Колбаса Княжеская, с/к белков.обол в термоусад. пакете, ВЕС, ТМ Стародворье ПОКОМ</v>
          </cell>
          <cell r="D36">
            <v>1.133</v>
          </cell>
          <cell r="F36">
            <v>1.133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19.260000000000002</v>
          </cell>
          <cell r="F37">
            <v>19.260000000000002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46.66</v>
          </cell>
          <cell r="F38">
            <v>46.66</v>
          </cell>
        </row>
        <row r="39">
          <cell r="A39" t="str">
            <v xml:space="preserve"> 240  Колбаса Салями охотничья, ВЕС. ПОКОМ</v>
          </cell>
          <cell r="D39">
            <v>0.34</v>
          </cell>
          <cell r="F39">
            <v>0.34</v>
          </cell>
        </row>
        <row r="40">
          <cell r="A40" t="str">
            <v xml:space="preserve"> 243  Колбаса Сервелат Зернистый, ВЕС.  ПОКОМ</v>
          </cell>
          <cell r="D40">
            <v>13.956</v>
          </cell>
          <cell r="F40">
            <v>13.956</v>
          </cell>
        </row>
        <row r="41">
          <cell r="A41" t="str">
            <v xml:space="preserve"> 244  Колбаса Сервелат Кремлевский, ВЕС. ПОКОМ</v>
          </cell>
          <cell r="D41">
            <v>152.952</v>
          </cell>
          <cell r="F41">
            <v>152.952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8.2829999999999995</v>
          </cell>
          <cell r="F42">
            <v>8.2829999999999995</v>
          </cell>
        </row>
        <row r="43">
          <cell r="A43" t="str">
            <v xml:space="preserve"> 251  Сосиски Баварские, ВЕС.  ПОКОМ</v>
          </cell>
          <cell r="D43">
            <v>1.3660000000000001</v>
          </cell>
          <cell r="F43">
            <v>1.3660000000000001</v>
          </cell>
        </row>
        <row r="44">
          <cell r="A44" t="str">
            <v xml:space="preserve"> 253  Сосиски Ганноверские   ПОКОМ</v>
          </cell>
          <cell r="D44">
            <v>63.856999999999999</v>
          </cell>
          <cell r="F44">
            <v>63.856999999999999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9.2249999999999996</v>
          </cell>
          <cell r="F45">
            <v>9.2249999999999996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74.2</v>
          </cell>
          <cell r="F46">
            <v>212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40</v>
          </cell>
          <cell r="F47">
            <v>100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96.75</v>
          </cell>
          <cell r="F48">
            <v>215</v>
          </cell>
        </row>
        <row r="49">
          <cell r="A49" t="str">
            <v xml:space="preserve"> 278  Сосиски Сочинки с сочным окороком, МГС 0.4кг,   ПОКОМ</v>
          </cell>
          <cell r="D49">
            <v>41.2</v>
          </cell>
          <cell r="F49">
            <v>103</v>
          </cell>
        </row>
        <row r="50">
          <cell r="A50" t="str">
            <v xml:space="preserve"> 279  Колбаса Докторский гарант, Вязанка вектор, 0,4 кг.  ПОКОМ</v>
          </cell>
          <cell r="D50">
            <v>68.400000000000006</v>
          </cell>
          <cell r="F50">
            <v>171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D51">
            <v>7.6</v>
          </cell>
          <cell r="F51">
            <v>19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0.8</v>
          </cell>
          <cell r="F52">
            <v>8</v>
          </cell>
        </row>
        <row r="53">
          <cell r="A53" t="str">
            <v xml:space="preserve"> 286  Колбаса Сервелат Левантский ТМ Особый Рецепт, 0,35 кг.  ПОКОМ</v>
          </cell>
          <cell r="D53">
            <v>-0.35</v>
          </cell>
          <cell r="F53">
            <v>-1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D54">
            <v>8.4</v>
          </cell>
          <cell r="F54">
            <v>21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16.45</v>
          </cell>
          <cell r="F55">
            <v>47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1.4370000000000001</v>
          </cell>
          <cell r="F56">
            <v>1.4370000000000001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35.200000000000003</v>
          </cell>
          <cell r="F57">
            <v>88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34.4</v>
          </cell>
          <cell r="F58">
            <v>86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1.425</v>
          </cell>
          <cell r="F59">
            <v>1.425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217.411</v>
          </cell>
          <cell r="F60">
            <v>217.411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20.89</v>
          </cell>
          <cell r="F61">
            <v>20.89</v>
          </cell>
        </row>
        <row r="62">
          <cell r="A62" t="str">
            <v xml:space="preserve"> 318  Сосиски Датские ТМ Зареченские, ВЕС  ПОКОМ</v>
          </cell>
          <cell r="D62">
            <v>-0.86</v>
          </cell>
          <cell r="F62">
            <v>-0.86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179.55</v>
          </cell>
          <cell r="F63">
            <v>399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127.35</v>
          </cell>
          <cell r="F64">
            <v>283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70.2</v>
          </cell>
          <cell r="F65">
            <v>156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1.2</v>
          </cell>
          <cell r="F66">
            <v>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1.34</v>
          </cell>
          <cell r="F67">
            <v>1.34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2.2999999999999998</v>
          </cell>
          <cell r="F68">
            <v>23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-2.3E-2</v>
          </cell>
          <cell r="F69">
            <v>-2.3E-2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D70">
            <v>8.4</v>
          </cell>
          <cell r="F70">
            <v>30</v>
          </cell>
        </row>
        <row r="71">
          <cell r="A71" t="str">
            <v>БОНУС_Колбаса Докторская Особая ТМ Особый рецепт,  0,5кг, ПОКОМ</v>
          </cell>
          <cell r="D71">
            <v>36.5</v>
          </cell>
          <cell r="F71">
            <v>73</v>
          </cell>
        </row>
        <row r="72">
          <cell r="A72" t="str">
            <v>БОНУС_Колбаса Сервелат Филедворский, фиброуз, в/у 0,35 кг срез,  ПОКОМ</v>
          </cell>
          <cell r="D72">
            <v>1.4</v>
          </cell>
          <cell r="F72">
            <v>4</v>
          </cell>
        </row>
        <row r="73">
          <cell r="A73" t="str">
            <v>БОНУС_Сосиски Сочинки с сочной грудинкой, МГС 0.4кг,   ПОКОМ</v>
          </cell>
          <cell r="D73">
            <v>10.4</v>
          </cell>
          <cell r="F73">
            <v>26</v>
          </cell>
        </row>
        <row r="74">
          <cell r="A74" t="str">
            <v>Итого</v>
          </cell>
          <cell r="D74">
            <v>2497.0909999999999</v>
          </cell>
          <cell r="F74">
            <v>4488.1809999999996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9"/>
  <sheetViews>
    <sheetView tabSelected="1" workbookViewId="0">
      <pane ySplit="5" topLeftCell="A6" activePane="bottomLeft" state="frozen"/>
      <selection pane="bottomLeft" activeCell="Y15" sqref="Y15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7.1640625" style="1" customWidth="1"/>
    <col min="7" max="7" width="4.5" style="18" customWidth="1"/>
    <col min="8" max="9" width="1.1640625" style="2" customWidth="1"/>
    <col min="10" max="10" width="8.6640625" style="2" customWidth="1"/>
    <col min="11" max="11" width="1" style="2" customWidth="1"/>
    <col min="12" max="12" width="6" style="2" customWidth="1"/>
    <col min="13" max="15" width="10.5" style="2"/>
    <col min="16" max="16" width="22.5" style="2" customWidth="1"/>
    <col min="17" max="18" width="6.33203125" style="2" customWidth="1"/>
    <col min="19" max="21" width="7.6640625" style="2" customWidth="1"/>
    <col min="22" max="23" width="10.5" style="2"/>
    <col min="24" max="24" width="1.6640625" style="2" customWidth="1"/>
    <col min="25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86</v>
      </c>
      <c r="H3" s="12" t="s">
        <v>87</v>
      </c>
      <c r="I3" s="12" t="s">
        <v>88</v>
      </c>
      <c r="J3" s="12" t="s">
        <v>89</v>
      </c>
      <c r="K3" s="12" t="s">
        <v>89</v>
      </c>
      <c r="L3" s="12" t="s">
        <v>90</v>
      </c>
      <c r="M3" s="12" t="s">
        <v>89</v>
      </c>
      <c r="N3" s="12"/>
      <c r="O3" s="13" t="s">
        <v>91</v>
      </c>
      <c r="P3" s="14"/>
      <c r="Q3" s="12" t="s">
        <v>92</v>
      </c>
      <c r="R3" s="12" t="s">
        <v>93</v>
      </c>
      <c r="S3" s="15" t="s">
        <v>94</v>
      </c>
      <c r="T3" s="15" t="s">
        <v>95</v>
      </c>
      <c r="U3" s="15" t="s">
        <v>96</v>
      </c>
      <c r="V3" s="12" t="s">
        <v>97</v>
      </c>
      <c r="W3" s="12" t="s">
        <v>98</v>
      </c>
      <c r="X3" s="12" t="s">
        <v>98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 t="s">
        <v>99</v>
      </c>
      <c r="K4" s="12"/>
      <c r="L4" s="12"/>
      <c r="M4" s="12"/>
      <c r="N4" s="12"/>
      <c r="O4" s="13" t="s">
        <v>100</v>
      </c>
      <c r="P4" s="14" t="s">
        <v>101</v>
      </c>
      <c r="Q4" s="12"/>
      <c r="R4" s="12"/>
      <c r="S4" s="12"/>
      <c r="T4" s="12"/>
      <c r="U4" s="12"/>
      <c r="V4" s="12"/>
      <c r="W4" s="12"/>
      <c r="X4" s="12"/>
    </row>
    <row r="5" spans="1:24" ht="11.1" customHeight="1" x14ac:dyDescent="0.2">
      <c r="A5" s="5" t="s">
        <v>9</v>
      </c>
      <c r="B5" s="5"/>
      <c r="C5" s="6"/>
      <c r="D5" s="7"/>
      <c r="E5" s="16">
        <f t="shared" ref="E5:F5" si="0">SUM(E6:E70)</f>
        <v>4909.9860000000008</v>
      </c>
      <c r="F5" s="16">
        <f t="shared" si="0"/>
        <v>2259.4479999999999</v>
      </c>
      <c r="G5" s="11"/>
      <c r="H5" s="16">
        <f t="shared" ref="H5:I5" si="1">SUM(H6:H70)</f>
        <v>0</v>
      </c>
      <c r="I5" s="16">
        <f t="shared" si="1"/>
        <v>0</v>
      </c>
      <c r="J5" s="16">
        <f>SUM(J6:J288)</f>
        <v>6991</v>
      </c>
      <c r="K5" s="16">
        <f>SUM(K6:K288)</f>
        <v>0</v>
      </c>
      <c r="L5" s="16">
        <f>SUM(L6:L288)</f>
        <v>1028.4092000000001</v>
      </c>
      <c r="M5" s="16">
        <f>SUM(M6:M288)</f>
        <v>2791.3517999999999</v>
      </c>
      <c r="N5" s="16">
        <f>SUM(N6:N288)</f>
        <v>3488.3790000000004</v>
      </c>
      <c r="O5" s="16">
        <f>SUM(O6:O288)</f>
        <v>1784</v>
      </c>
      <c r="P5" s="17"/>
      <c r="Q5" s="17"/>
      <c r="R5" s="12"/>
      <c r="S5" s="16">
        <f>SUM(S6:S288)</f>
        <v>897.70439999999974</v>
      </c>
      <c r="T5" s="16">
        <f>SUM(T6:T288)</f>
        <v>1173.6825999999996</v>
      </c>
      <c r="U5" s="16">
        <f>SUM(U6:U288)</f>
        <v>856.32320000000027</v>
      </c>
      <c r="V5" s="12"/>
      <c r="W5" s="16">
        <f t="shared" ref="W5:X5" si="2">SUM(W6:W288)</f>
        <v>1774.4790000000003</v>
      </c>
      <c r="X5" s="16">
        <f t="shared" si="2"/>
        <v>0</v>
      </c>
    </row>
    <row r="6" spans="1:24" ht="11.1" customHeight="1" outlineLevel="1" x14ac:dyDescent="0.2">
      <c r="A6" s="8" t="s">
        <v>10</v>
      </c>
      <c r="B6" s="8" t="s">
        <v>11</v>
      </c>
      <c r="C6" s="9">
        <v>8.8019999999999996</v>
      </c>
      <c r="D6" s="9">
        <v>2.468</v>
      </c>
      <c r="E6" s="9">
        <v>1.4</v>
      </c>
      <c r="F6" s="9">
        <v>7.04</v>
      </c>
      <c r="G6" s="18">
        <f>VLOOKUP(A6,[1]TDSheet!$A:$G,7,0)</f>
        <v>1</v>
      </c>
      <c r="L6" s="2">
        <f>E6/5</f>
        <v>0.27999999999999997</v>
      </c>
      <c r="M6" s="20"/>
      <c r="N6" s="20">
        <f>M6</f>
        <v>0</v>
      </c>
      <c r="O6" s="20"/>
      <c r="Q6" s="2">
        <f>(F6+J6+N6)/L6</f>
        <v>25.142857142857146</v>
      </c>
      <c r="R6" s="2">
        <f>(F6+J6)/L6</f>
        <v>25.142857142857146</v>
      </c>
      <c r="S6" s="2">
        <f>VLOOKUP(A6,[2]TDSheet!$A:$F,6,0)/5</f>
        <v>1.3240000000000001</v>
      </c>
      <c r="T6" s="2">
        <f>VLOOKUP(A6,[3]TDSheet!$A:$F,6,0)/5</f>
        <v>0.26800000000000002</v>
      </c>
      <c r="U6" s="2">
        <f>VLOOKUP(A6,[4]TDSheet!$A:$F,6,0)/5</f>
        <v>1.0336000000000001</v>
      </c>
      <c r="W6" s="2">
        <f>N6*G6</f>
        <v>0</v>
      </c>
    </row>
    <row r="7" spans="1:24" ht="11.1" customHeight="1" outlineLevel="1" x14ac:dyDescent="0.2">
      <c r="A7" s="8" t="s">
        <v>12</v>
      </c>
      <c r="B7" s="8" t="s">
        <v>11</v>
      </c>
      <c r="C7" s="10"/>
      <c r="D7" s="9">
        <v>46.780999999999999</v>
      </c>
      <c r="E7" s="9">
        <v>42.74</v>
      </c>
      <c r="F7" s="9"/>
      <c r="G7" s="18">
        <f>VLOOKUP(A7,[1]TDSheet!$A:$G,7,0)</f>
        <v>1</v>
      </c>
      <c r="L7" s="2">
        <f t="shared" ref="L7:L70" si="3">E7/5</f>
        <v>8.548</v>
      </c>
      <c r="M7" s="20">
        <f>7*L7-J7-F7</f>
        <v>59.835999999999999</v>
      </c>
      <c r="N7" s="20">
        <f t="shared" ref="N7:N70" si="4">M7</f>
        <v>59.835999999999999</v>
      </c>
      <c r="O7" s="20"/>
      <c r="Q7" s="2">
        <f t="shared" ref="Q7:Q70" si="5">(F7+J7+N7)/L7</f>
        <v>7</v>
      </c>
      <c r="R7" s="2">
        <f t="shared" ref="R7:R70" si="6">(F7+J7)/L7</f>
        <v>0</v>
      </c>
      <c r="S7" s="2">
        <f>VLOOKUP(A7,[2]TDSheet!$A:$F,6,0)/5</f>
        <v>10.476000000000001</v>
      </c>
      <c r="T7" s="2">
        <f>VLOOKUP(A7,[3]TDSheet!$A:$F,6,0)/5</f>
        <v>30.68</v>
      </c>
      <c r="U7" s="2">
        <f>VLOOKUP(A7,[4]TDSheet!$A:$F,6,0)/5</f>
        <v>0.21840000000000001</v>
      </c>
      <c r="W7" s="2">
        <f t="shared" ref="W7:W70" si="7">N7*G7</f>
        <v>59.835999999999999</v>
      </c>
    </row>
    <row r="8" spans="1:24" ht="11.1" customHeight="1" outlineLevel="1" x14ac:dyDescent="0.2">
      <c r="A8" s="8" t="s">
        <v>13</v>
      </c>
      <c r="B8" s="8" t="s">
        <v>11</v>
      </c>
      <c r="C8" s="9">
        <v>1.353</v>
      </c>
      <c r="D8" s="9"/>
      <c r="E8" s="9">
        <v>1.353</v>
      </c>
      <c r="F8" s="9"/>
      <c r="G8" s="18">
        <f>VLOOKUP(A8,[1]TDSheet!$A:$G,7,0)</f>
        <v>1</v>
      </c>
      <c r="L8" s="2">
        <f t="shared" si="3"/>
        <v>0.27060000000000001</v>
      </c>
      <c r="M8" s="21">
        <v>10</v>
      </c>
      <c r="N8" s="20">
        <v>8</v>
      </c>
      <c r="O8" s="20">
        <v>8</v>
      </c>
      <c r="P8" s="2" t="s">
        <v>102</v>
      </c>
      <c r="Q8" s="2">
        <f t="shared" si="5"/>
        <v>29.563932002956392</v>
      </c>
      <c r="R8" s="2">
        <f t="shared" si="6"/>
        <v>0</v>
      </c>
      <c r="S8" s="2">
        <f>VLOOKUP(A8,[2]TDSheet!$A:$F,6,0)/5</f>
        <v>0.54759999999999998</v>
      </c>
      <c r="T8" s="2">
        <f>VLOOKUP(A8,[3]TDSheet!$A:$F,6,0)/5</f>
        <v>0.54560000000000008</v>
      </c>
      <c r="U8" s="2">
        <v>0</v>
      </c>
      <c r="W8" s="2">
        <f t="shared" si="7"/>
        <v>8</v>
      </c>
    </row>
    <row r="9" spans="1:24" ht="11.1" customHeight="1" outlineLevel="1" x14ac:dyDescent="0.2">
      <c r="A9" s="8" t="s">
        <v>14</v>
      </c>
      <c r="B9" s="8" t="s">
        <v>11</v>
      </c>
      <c r="C9" s="9">
        <v>21.547999999999998</v>
      </c>
      <c r="D9" s="9">
        <v>1.35</v>
      </c>
      <c r="E9" s="9">
        <v>4.0629999999999997</v>
      </c>
      <c r="F9" s="9">
        <v>17.613</v>
      </c>
      <c r="G9" s="18">
        <f>VLOOKUP(A9,[1]TDSheet!$A:$G,7,0)</f>
        <v>1</v>
      </c>
      <c r="L9" s="2">
        <f t="shared" si="3"/>
        <v>0.81259999999999999</v>
      </c>
      <c r="M9" s="20"/>
      <c r="N9" s="20">
        <f t="shared" si="4"/>
        <v>0</v>
      </c>
      <c r="O9" s="20"/>
      <c r="Q9" s="2">
        <f t="shared" si="5"/>
        <v>21.674870785134136</v>
      </c>
      <c r="R9" s="2">
        <f t="shared" si="6"/>
        <v>21.674870785134136</v>
      </c>
      <c r="S9" s="2">
        <f>VLOOKUP(A9,[2]TDSheet!$A:$F,6,0)/5</f>
        <v>0.71679999999999999</v>
      </c>
      <c r="T9" s="2">
        <f>VLOOKUP(A9,[3]TDSheet!$A:$F,6,0)/5</f>
        <v>-0.27599999999999997</v>
      </c>
      <c r="U9" s="2">
        <f>VLOOKUP(A9,[4]TDSheet!$A:$F,6,0)/5</f>
        <v>0.59199999999999997</v>
      </c>
      <c r="W9" s="2">
        <f t="shared" si="7"/>
        <v>0</v>
      </c>
    </row>
    <row r="10" spans="1:24" ht="11.1" customHeight="1" outlineLevel="1" x14ac:dyDescent="0.2">
      <c r="A10" s="8" t="s">
        <v>15</v>
      </c>
      <c r="B10" s="8" t="s">
        <v>16</v>
      </c>
      <c r="C10" s="9">
        <v>22</v>
      </c>
      <c r="D10" s="9">
        <v>126</v>
      </c>
      <c r="E10" s="9">
        <v>120</v>
      </c>
      <c r="F10" s="9">
        <v>6</v>
      </c>
      <c r="G10" s="18">
        <f>VLOOKUP(A10,[1]TDSheet!$A:$G,7,0)</f>
        <v>0.5</v>
      </c>
      <c r="J10" s="2">
        <v>240</v>
      </c>
      <c r="L10" s="2">
        <f t="shared" si="3"/>
        <v>24</v>
      </c>
      <c r="M10" s="20">
        <f t="shared" ref="M10:M70" si="8">12*L10-J10-F10</f>
        <v>42</v>
      </c>
      <c r="N10" s="20">
        <v>120</v>
      </c>
      <c r="O10" s="20">
        <v>120</v>
      </c>
      <c r="P10" s="2" t="s">
        <v>103</v>
      </c>
      <c r="Q10" s="2">
        <f t="shared" si="5"/>
        <v>15.25</v>
      </c>
      <c r="R10" s="2">
        <f t="shared" si="6"/>
        <v>10.25</v>
      </c>
      <c r="S10" s="2">
        <f>VLOOKUP(A10,[2]TDSheet!$A:$F,6,0)/5</f>
        <v>13.2</v>
      </c>
      <c r="T10" s="2">
        <f>VLOOKUP(A10,[3]TDSheet!$A:$F,6,0)/5</f>
        <v>23.8</v>
      </c>
      <c r="U10" s="2">
        <f>VLOOKUP(A10,[4]TDSheet!$A:$F,6,0)/5</f>
        <v>17</v>
      </c>
      <c r="W10" s="2">
        <f t="shared" si="7"/>
        <v>60</v>
      </c>
    </row>
    <row r="11" spans="1:24" ht="11.1" customHeight="1" outlineLevel="1" x14ac:dyDescent="0.2">
      <c r="A11" s="8" t="s">
        <v>17</v>
      </c>
      <c r="B11" s="8" t="s">
        <v>16</v>
      </c>
      <c r="C11" s="9">
        <v>171</v>
      </c>
      <c r="D11" s="9">
        <v>506</v>
      </c>
      <c r="E11" s="9">
        <v>375</v>
      </c>
      <c r="F11" s="9">
        <v>284</v>
      </c>
      <c r="G11" s="18">
        <f>VLOOKUP(A11,[1]TDSheet!$A:$G,7,0)</f>
        <v>0.4</v>
      </c>
      <c r="J11" s="2">
        <v>500</v>
      </c>
      <c r="L11" s="2">
        <f t="shared" si="3"/>
        <v>75</v>
      </c>
      <c r="M11" s="20">
        <f t="shared" si="8"/>
        <v>116</v>
      </c>
      <c r="N11" s="20">
        <v>300</v>
      </c>
      <c r="O11" s="20">
        <v>300</v>
      </c>
      <c r="P11" s="2" t="s">
        <v>103</v>
      </c>
      <c r="Q11" s="2">
        <f t="shared" si="5"/>
        <v>14.453333333333333</v>
      </c>
      <c r="R11" s="2">
        <f t="shared" si="6"/>
        <v>10.453333333333333</v>
      </c>
      <c r="S11" s="2">
        <f>VLOOKUP(A11,[2]TDSheet!$A:$F,6,0)/5</f>
        <v>50.4</v>
      </c>
      <c r="T11" s="2">
        <f>VLOOKUP(A11,[3]TDSheet!$A:$F,6,0)/5</f>
        <v>73</v>
      </c>
      <c r="U11" s="2">
        <f>VLOOKUP(A11,[4]TDSheet!$A:$F,6,0)/5</f>
        <v>61.8</v>
      </c>
      <c r="W11" s="2">
        <f t="shared" si="7"/>
        <v>120</v>
      </c>
    </row>
    <row r="12" spans="1:24" ht="11.1" customHeight="1" outlineLevel="1" x14ac:dyDescent="0.2">
      <c r="A12" s="8" t="s">
        <v>18</v>
      </c>
      <c r="B12" s="8" t="s">
        <v>16</v>
      </c>
      <c r="C12" s="9">
        <v>10</v>
      </c>
      <c r="D12" s="9">
        <v>7</v>
      </c>
      <c r="E12" s="9">
        <v>-11</v>
      </c>
      <c r="F12" s="9"/>
      <c r="G12" s="18">
        <f>VLOOKUP(A12,[1]TDSheet!$A:$G,7,0)</f>
        <v>0.5</v>
      </c>
      <c r="L12" s="2">
        <f t="shared" si="3"/>
        <v>-2.2000000000000002</v>
      </c>
      <c r="M12" s="21">
        <v>10</v>
      </c>
      <c r="N12" s="20">
        <f t="shared" si="4"/>
        <v>10</v>
      </c>
      <c r="O12" s="20"/>
      <c r="Q12" s="2">
        <f t="shared" si="5"/>
        <v>-4.545454545454545</v>
      </c>
      <c r="R12" s="2">
        <f t="shared" si="6"/>
        <v>0</v>
      </c>
      <c r="S12" s="2">
        <f>VLOOKUP(A12,[2]TDSheet!$A:$F,6,0)/5</f>
        <v>3.2</v>
      </c>
      <c r="T12" s="2">
        <f>VLOOKUP(A12,[3]TDSheet!$A:$F,6,0)/5</f>
        <v>2.8</v>
      </c>
      <c r="U12" s="2">
        <f>VLOOKUP(A12,[4]TDSheet!$A:$F,6,0)/5</f>
        <v>-0.8</v>
      </c>
      <c r="W12" s="2">
        <f t="shared" si="7"/>
        <v>5</v>
      </c>
    </row>
    <row r="13" spans="1:24" ht="11.1" customHeight="1" outlineLevel="1" x14ac:dyDescent="0.2">
      <c r="A13" s="8" t="s">
        <v>19</v>
      </c>
      <c r="B13" s="8" t="s">
        <v>16</v>
      </c>
      <c r="C13" s="10"/>
      <c r="D13" s="9">
        <v>414</v>
      </c>
      <c r="E13" s="9">
        <v>307</v>
      </c>
      <c r="F13" s="9">
        <v>62</v>
      </c>
      <c r="G13" s="18">
        <f>VLOOKUP(A13,[1]TDSheet!$A:$G,7,0)</f>
        <v>0.45</v>
      </c>
      <c r="J13" s="2">
        <v>504</v>
      </c>
      <c r="L13" s="2">
        <f t="shared" si="3"/>
        <v>61.4</v>
      </c>
      <c r="M13" s="20">
        <f t="shared" si="8"/>
        <v>170.79999999999995</v>
      </c>
      <c r="N13" s="20">
        <v>240</v>
      </c>
      <c r="O13" s="20">
        <v>240</v>
      </c>
      <c r="P13" s="2" t="s">
        <v>103</v>
      </c>
      <c r="Q13" s="2">
        <f t="shared" si="5"/>
        <v>13.127035830618892</v>
      </c>
      <c r="R13" s="2">
        <f t="shared" si="6"/>
        <v>9.2182410423452765</v>
      </c>
      <c r="S13" s="2">
        <f>VLOOKUP(A13,[2]TDSheet!$A:$F,6,0)/5</f>
        <v>46.4</v>
      </c>
      <c r="T13" s="2">
        <f>VLOOKUP(A13,[3]TDSheet!$A:$F,6,0)/5</f>
        <v>66</v>
      </c>
      <c r="U13" s="2">
        <f>VLOOKUP(A13,[4]TDSheet!$A:$F,6,0)/5</f>
        <v>13.8</v>
      </c>
      <c r="W13" s="2">
        <f t="shared" si="7"/>
        <v>108</v>
      </c>
    </row>
    <row r="14" spans="1:24" ht="11.1" customHeight="1" outlineLevel="1" x14ac:dyDescent="0.2">
      <c r="A14" s="8" t="s">
        <v>20</v>
      </c>
      <c r="B14" s="8" t="s">
        <v>16</v>
      </c>
      <c r="C14" s="10"/>
      <c r="D14" s="9">
        <v>245</v>
      </c>
      <c r="E14" s="9">
        <v>220</v>
      </c>
      <c r="F14" s="9">
        <v>-1</v>
      </c>
      <c r="G14" s="18">
        <f>VLOOKUP(A14,[1]TDSheet!$A:$G,7,0)</f>
        <v>0.45</v>
      </c>
      <c r="J14" s="2">
        <v>504</v>
      </c>
      <c r="L14" s="2">
        <f t="shared" si="3"/>
        <v>44</v>
      </c>
      <c r="M14" s="20">
        <f t="shared" si="8"/>
        <v>25</v>
      </c>
      <c r="N14" s="20">
        <v>240</v>
      </c>
      <c r="O14" s="20">
        <v>240</v>
      </c>
      <c r="P14" s="2" t="s">
        <v>103</v>
      </c>
      <c r="Q14" s="2">
        <f t="shared" si="5"/>
        <v>16.886363636363637</v>
      </c>
      <c r="R14" s="2">
        <f t="shared" si="6"/>
        <v>11.431818181818182</v>
      </c>
      <c r="S14" s="2">
        <f>VLOOKUP(A14,[2]TDSheet!$A:$F,6,0)/5</f>
        <v>44.6</v>
      </c>
      <c r="T14" s="2">
        <f>VLOOKUP(A14,[3]TDSheet!$A:$F,6,0)/5</f>
        <v>54.8</v>
      </c>
      <c r="U14" s="2">
        <f>VLOOKUP(A14,[4]TDSheet!$A:$F,6,0)/5</f>
        <v>36.4</v>
      </c>
      <c r="W14" s="2">
        <f t="shared" si="7"/>
        <v>108</v>
      </c>
    </row>
    <row r="15" spans="1:24" ht="11.1" customHeight="1" outlineLevel="1" x14ac:dyDescent="0.2">
      <c r="A15" s="8" t="s">
        <v>21</v>
      </c>
      <c r="B15" s="8" t="s">
        <v>16</v>
      </c>
      <c r="C15" s="10"/>
      <c r="D15" s="9">
        <v>64</v>
      </c>
      <c r="E15" s="9">
        <v>54</v>
      </c>
      <c r="F15" s="9">
        <v>5</v>
      </c>
      <c r="G15" s="18">
        <f>VLOOKUP(A15,[1]TDSheet!$A:$G,7,0)</f>
        <v>0.5</v>
      </c>
      <c r="L15" s="2">
        <f t="shared" si="3"/>
        <v>10.8</v>
      </c>
      <c r="M15" s="20">
        <f t="shared" ref="M15:M16" si="9">7*L15-J15-F15</f>
        <v>70.600000000000009</v>
      </c>
      <c r="N15" s="20">
        <f t="shared" si="4"/>
        <v>70.600000000000009</v>
      </c>
      <c r="O15" s="20"/>
      <c r="Q15" s="2">
        <f t="shared" si="5"/>
        <v>7</v>
      </c>
      <c r="R15" s="2">
        <f t="shared" si="6"/>
        <v>0.46296296296296291</v>
      </c>
      <c r="S15" s="2">
        <f>VLOOKUP(A15,[2]TDSheet!$A:$F,6,0)/5</f>
        <v>0.6</v>
      </c>
      <c r="T15" s="2">
        <f>VLOOKUP(A15,[3]TDSheet!$A:$F,6,0)/5</f>
        <v>10</v>
      </c>
      <c r="U15" s="2">
        <f>VLOOKUP(A15,[4]TDSheet!$A:$F,6,0)/5</f>
        <v>2</v>
      </c>
      <c r="W15" s="2">
        <f t="shared" si="7"/>
        <v>35.300000000000004</v>
      </c>
    </row>
    <row r="16" spans="1:24" ht="11.1" customHeight="1" outlineLevel="1" x14ac:dyDescent="0.2">
      <c r="A16" s="8" t="s">
        <v>22</v>
      </c>
      <c r="B16" s="8" t="s">
        <v>16</v>
      </c>
      <c r="C16" s="9">
        <v>26</v>
      </c>
      <c r="D16" s="9"/>
      <c r="E16" s="9">
        <v>30</v>
      </c>
      <c r="F16" s="9">
        <v>-4</v>
      </c>
      <c r="G16" s="18">
        <f>VLOOKUP(A16,[1]TDSheet!$A:$G,7,0)</f>
        <v>0.4</v>
      </c>
      <c r="L16" s="2">
        <f t="shared" si="3"/>
        <v>6</v>
      </c>
      <c r="M16" s="20">
        <f t="shared" si="9"/>
        <v>46</v>
      </c>
      <c r="N16" s="20">
        <f t="shared" si="4"/>
        <v>46</v>
      </c>
      <c r="O16" s="20"/>
      <c r="Q16" s="2">
        <f t="shared" si="5"/>
        <v>7</v>
      </c>
      <c r="R16" s="2">
        <f t="shared" si="6"/>
        <v>-0.66666666666666663</v>
      </c>
      <c r="S16" s="2">
        <f>VLOOKUP(A16,[2]TDSheet!$A:$F,6,0)/5</f>
        <v>7</v>
      </c>
      <c r="T16" s="2">
        <f>VLOOKUP(A16,[3]TDSheet!$A:$F,6,0)/5</f>
        <v>5</v>
      </c>
      <c r="U16" s="2">
        <f>VLOOKUP(A16,[4]TDSheet!$A:$F,6,0)/5</f>
        <v>4.5999999999999996</v>
      </c>
      <c r="W16" s="2">
        <f t="shared" si="7"/>
        <v>18.400000000000002</v>
      </c>
    </row>
    <row r="17" spans="1:23" ht="21.95" customHeight="1" outlineLevel="1" x14ac:dyDescent="0.2">
      <c r="A17" s="8" t="s">
        <v>23</v>
      </c>
      <c r="B17" s="8" t="s">
        <v>16</v>
      </c>
      <c r="C17" s="9">
        <v>29</v>
      </c>
      <c r="D17" s="9">
        <v>2</v>
      </c>
      <c r="E17" s="9">
        <v>5</v>
      </c>
      <c r="F17" s="9">
        <v>24</v>
      </c>
      <c r="G17" s="18">
        <f>VLOOKUP(A17,[1]TDSheet!$A:$G,7,0)</f>
        <v>0.17</v>
      </c>
      <c r="J17" s="2">
        <v>60</v>
      </c>
      <c r="L17" s="2">
        <f t="shared" si="3"/>
        <v>1</v>
      </c>
      <c r="M17" s="20"/>
      <c r="N17" s="20">
        <f t="shared" si="4"/>
        <v>0</v>
      </c>
      <c r="O17" s="20"/>
      <c r="Q17" s="2">
        <f t="shared" si="5"/>
        <v>84</v>
      </c>
      <c r="R17" s="2">
        <f t="shared" si="6"/>
        <v>84</v>
      </c>
      <c r="S17" s="2">
        <f>VLOOKUP(A17,[2]TDSheet!$A:$F,6,0)/5</f>
        <v>2</v>
      </c>
      <c r="T17" s="2">
        <f>VLOOKUP(A17,[3]TDSheet!$A:$F,6,0)/5</f>
        <v>4.2</v>
      </c>
      <c r="U17" s="2">
        <f>VLOOKUP(A17,[4]TDSheet!$A:$F,6,0)/5</f>
        <v>4.8</v>
      </c>
      <c r="W17" s="2">
        <f t="shared" si="7"/>
        <v>0</v>
      </c>
    </row>
    <row r="18" spans="1:23" ht="11.1" customHeight="1" outlineLevel="1" x14ac:dyDescent="0.2">
      <c r="A18" s="8" t="s">
        <v>24</v>
      </c>
      <c r="B18" s="8" t="s">
        <v>16</v>
      </c>
      <c r="C18" s="10"/>
      <c r="D18" s="9">
        <v>32</v>
      </c>
      <c r="E18" s="9">
        <v>16</v>
      </c>
      <c r="F18" s="9">
        <v>5</v>
      </c>
      <c r="G18" s="18">
        <f>VLOOKUP(A18,[1]TDSheet!$A:$G,7,0)</f>
        <v>0.45</v>
      </c>
      <c r="L18" s="2">
        <f t="shared" si="3"/>
        <v>3.2</v>
      </c>
      <c r="M18" s="20">
        <f>9*L18-J18-F18</f>
        <v>23.8</v>
      </c>
      <c r="N18" s="20">
        <f t="shared" si="4"/>
        <v>23.8</v>
      </c>
      <c r="O18" s="20"/>
      <c r="Q18" s="2">
        <f t="shared" si="5"/>
        <v>9</v>
      </c>
      <c r="R18" s="2">
        <f t="shared" si="6"/>
        <v>1.5625</v>
      </c>
      <c r="S18" s="2">
        <f>VLOOKUP(A18,[2]TDSheet!$A:$F,6,0)/5</f>
        <v>-0.6</v>
      </c>
      <c r="T18" s="2">
        <f>VLOOKUP(A18,[3]TDSheet!$A:$F,6,0)/5</f>
        <v>-2.6</v>
      </c>
      <c r="U18" s="2">
        <f>VLOOKUP(A18,[4]TDSheet!$A:$F,6,0)/5</f>
        <v>-0.4</v>
      </c>
      <c r="W18" s="2">
        <f t="shared" si="7"/>
        <v>10.71</v>
      </c>
    </row>
    <row r="19" spans="1:23" ht="11.1" customHeight="1" outlineLevel="1" x14ac:dyDescent="0.2">
      <c r="A19" s="19" t="s">
        <v>25</v>
      </c>
      <c r="B19" s="8" t="s">
        <v>16</v>
      </c>
      <c r="C19" s="9">
        <v>-4</v>
      </c>
      <c r="D19" s="9"/>
      <c r="E19" s="9"/>
      <c r="F19" s="9">
        <v>-4</v>
      </c>
      <c r="G19" s="18">
        <v>0</v>
      </c>
      <c r="L19" s="2">
        <f t="shared" si="3"/>
        <v>0</v>
      </c>
      <c r="M19" s="20"/>
      <c r="N19" s="20">
        <f t="shared" si="4"/>
        <v>0</v>
      </c>
      <c r="O19" s="20">
        <v>0</v>
      </c>
      <c r="P19" s="2" t="s">
        <v>104</v>
      </c>
      <c r="Q19" s="2" t="e">
        <f t="shared" si="5"/>
        <v>#DIV/0!</v>
      </c>
      <c r="R19" s="2" t="e">
        <f t="shared" si="6"/>
        <v>#DIV/0!</v>
      </c>
      <c r="S19" s="2">
        <v>0</v>
      </c>
      <c r="T19" s="2">
        <v>0</v>
      </c>
      <c r="U19" s="2">
        <v>0</v>
      </c>
      <c r="W19" s="2">
        <f t="shared" si="7"/>
        <v>0</v>
      </c>
    </row>
    <row r="20" spans="1:23" ht="11.1" customHeight="1" outlineLevel="1" x14ac:dyDescent="0.2">
      <c r="A20" s="8" t="s">
        <v>26</v>
      </c>
      <c r="B20" s="8" t="s">
        <v>16</v>
      </c>
      <c r="C20" s="9">
        <v>107</v>
      </c>
      <c r="D20" s="9"/>
      <c r="E20" s="9">
        <v>22</v>
      </c>
      <c r="F20" s="9">
        <v>82</v>
      </c>
      <c r="G20" s="18">
        <f>VLOOKUP(A20,[1]TDSheet!$A:$G,7,0)</f>
        <v>0.5</v>
      </c>
      <c r="J20" s="2">
        <v>60</v>
      </c>
      <c r="L20" s="2">
        <f t="shared" si="3"/>
        <v>4.4000000000000004</v>
      </c>
      <c r="M20" s="20"/>
      <c r="N20" s="20"/>
      <c r="O20" s="20">
        <v>60</v>
      </c>
      <c r="P20" s="2" t="s">
        <v>105</v>
      </c>
      <c r="Q20" s="2">
        <f t="shared" si="5"/>
        <v>32.272727272727273</v>
      </c>
      <c r="R20" s="2">
        <f t="shared" si="6"/>
        <v>32.272727272727273</v>
      </c>
      <c r="S20" s="2">
        <f>VLOOKUP(A20,[2]TDSheet!$A:$F,6,0)/5</f>
        <v>3.6</v>
      </c>
      <c r="T20" s="2">
        <f>VLOOKUP(A20,[3]TDSheet!$A:$F,6,0)/5</f>
        <v>2.6</v>
      </c>
      <c r="U20" s="2">
        <f>VLOOKUP(A20,[4]TDSheet!$A:$F,6,0)/5</f>
        <v>5.8</v>
      </c>
      <c r="W20" s="2">
        <f t="shared" si="7"/>
        <v>0</v>
      </c>
    </row>
    <row r="21" spans="1:23" ht="11.1" customHeight="1" outlineLevel="1" x14ac:dyDescent="0.2">
      <c r="A21" s="8" t="s">
        <v>27</v>
      </c>
      <c r="B21" s="8" t="s">
        <v>16</v>
      </c>
      <c r="C21" s="9">
        <v>7</v>
      </c>
      <c r="D21" s="9"/>
      <c r="E21" s="9">
        <v>3</v>
      </c>
      <c r="F21" s="9">
        <v>2</v>
      </c>
      <c r="G21" s="18">
        <f>VLOOKUP(A21,[1]TDSheet!$A:$G,7,0)</f>
        <v>0.5</v>
      </c>
      <c r="J21" s="2">
        <v>20</v>
      </c>
      <c r="L21" s="2">
        <f t="shared" si="3"/>
        <v>0.6</v>
      </c>
      <c r="M21" s="20"/>
      <c r="N21" s="20">
        <f t="shared" si="4"/>
        <v>0</v>
      </c>
      <c r="O21" s="20"/>
      <c r="Q21" s="2">
        <f t="shared" si="5"/>
        <v>36.666666666666671</v>
      </c>
      <c r="R21" s="2">
        <f t="shared" si="6"/>
        <v>36.666666666666671</v>
      </c>
      <c r="S21" s="2">
        <f>VLOOKUP(A21,[2]TDSheet!$A:$F,6,0)/5</f>
        <v>1.8</v>
      </c>
      <c r="T21" s="2">
        <f>VLOOKUP(A21,[3]TDSheet!$A:$F,6,0)/5</f>
        <v>1.8</v>
      </c>
      <c r="U21" s="2">
        <f>VLOOKUP(A21,[4]TDSheet!$A:$F,6,0)/5</f>
        <v>1.4</v>
      </c>
      <c r="W21" s="2">
        <f t="shared" si="7"/>
        <v>0</v>
      </c>
    </row>
    <row r="22" spans="1:23" ht="11.1" customHeight="1" outlineLevel="1" x14ac:dyDescent="0.2">
      <c r="A22" s="8" t="s">
        <v>28</v>
      </c>
      <c r="B22" s="8" t="s">
        <v>16</v>
      </c>
      <c r="C22" s="10"/>
      <c r="D22" s="9">
        <v>35</v>
      </c>
      <c r="E22" s="9">
        <v>13</v>
      </c>
      <c r="F22" s="9">
        <v>11</v>
      </c>
      <c r="G22" s="18">
        <f>VLOOKUP(A22,[1]TDSheet!$A:$G,7,0)</f>
        <v>0.3</v>
      </c>
      <c r="L22" s="2">
        <f t="shared" si="3"/>
        <v>2.6</v>
      </c>
      <c r="M22" s="20">
        <f>11*L22-J22-F22</f>
        <v>17.600000000000001</v>
      </c>
      <c r="N22" s="20">
        <v>30</v>
      </c>
      <c r="O22" s="20">
        <v>30</v>
      </c>
      <c r="P22" s="2" t="s">
        <v>106</v>
      </c>
      <c r="Q22" s="2">
        <f t="shared" si="5"/>
        <v>15.769230769230768</v>
      </c>
      <c r="R22" s="2">
        <f t="shared" si="6"/>
        <v>4.2307692307692308</v>
      </c>
      <c r="S22" s="2">
        <f>VLOOKUP(A22,[2]TDSheet!$A:$F,6,0)/5</f>
        <v>5.2</v>
      </c>
      <c r="T22" s="2">
        <f>VLOOKUP(A22,[3]TDSheet!$A:$F,6,0)/5</f>
        <v>4.5999999999999996</v>
      </c>
      <c r="U22" s="2">
        <f>VLOOKUP(A22,[4]TDSheet!$A:$F,6,0)/5</f>
        <v>4.2</v>
      </c>
      <c r="W22" s="2">
        <f t="shared" si="7"/>
        <v>9</v>
      </c>
    </row>
    <row r="23" spans="1:23" ht="11.1" customHeight="1" outlineLevel="1" x14ac:dyDescent="0.2">
      <c r="A23" s="8" t="s">
        <v>29</v>
      </c>
      <c r="B23" s="8" t="s">
        <v>16</v>
      </c>
      <c r="C23" s="9">
        <v>41</v>
      </c>
      <c r="D23" s="9"/>
      <c r="E23" s="9">
        <v>17</v>
      </c>
      <c r="F23" s="9">
        <v>24</v>
      </c>
      <c r="G23" s="18">
        <f>VLOOKUP(A23,[1]TDSheet!$A:$G,7,0)</f>
        <v>0.5</v>
      </c>
      <c r="L23" s="2">
        <f t="shared" si="3"/>
        <v>3.4</v>
      </c>
      <c r="M23" s="20">
        <f t="shared" si="8"/>
        <v>16.799999999999997</v>
      </c>
      <c r="N23" s="20">
        <v>20</v>
      </c>
      <c r="O23" s="20">
        <v>30</v>
      </c>
      <c r="Q23" s="2">
        <f t="shared" si="5"/>
        <v>12.941176470588236</v>
      </c>
      <c r="R23" s="2">
        <f t="shared" si="6"/>
        <v>7.0588235294117645</v>
      </c>
      <c r="S23" s="2">
        <f>VLOOKUP(A23,[2]TDSheet!$A:$F,6,0)/5</f>
        <v>2</v>
      </c>
      <c r="T23" s="2">
        <f>VLOOKUP(A23,[3]TDSheet!$A:$F,6,0)/5</f>
        <v>-0.2</v>
      </c>
      <c r="U23" s="2">
        <f>VLOOKUP(A23,[4]TDSheet!$A:$F,6,0)/5</f>
        <v>1.2</v>
      </c>
      <c r="W23" s="2">
        <f t="shared" si="7"/>
        <v>10</v>
      </c>
    </row>
    <row r="24" spans="1:23" ht="11.1" customHeight="1" outlineLevel="1" x14ac:dyDescent="0.2">
      <c r="A24" s="8" t="s">
        <v>30</v>
      </c>
      <c r="B24" s="8" t="s">
        <v>16</v>
      </c>
      <c r="C24" s="9">
        <v>40</v>
      </c>
      <c r="D24" s="9">
        <v>1</v>
      </c>
      <c r="E24" s="9">
        <v>22</v>
      </c>
      <c r="F24" s="9">
        <v>-2</v>
      </c>
      <c r="G24" s="18">
        <f>VLOOKUP(A24,[1]TDSheet!$A:$G,7,0)</f>
        <v>0.35</v>
      </c>
      <c r="J24" s="2">
        <v>150</v>
      </c>
      <c r="L24" s="2">
        <f t="shared" si="3"/>
        <v>4.4000000000000004</v>
      </c>
      <c r="M24" s="20"/>
      <c r="N24" s="20">
        <f t="shared" si="4"/>
        <v>0</v>
      </c>
      <c r="O24" s="20"/>
      <c r="Q24" s="2">
        <f t="shared" si="5"/>
        <v>33.636363636363633</v>
      </c>
      <c r="R24" s="2">
        <f t="shared" si="6"/>
        <v>33.636363636363633</v>
      </c>
      <c r="S24" s="2">
        <f>VLOOKUP(A24,[2]TDSheet!$A:$F,6,0)/5</f>
        <v>14.8</v>
      </c>
      <c r="T24" s="2">
        <f>VLOOKUP(A24,[3]TDSheet!$A:$F,6,0)/5</f>
        <v>13.6</v>
      </c>
      <c r="U24" s="2">
        <f>VLOOKUP(A24,[4]TDSheet!$A:$F,6,0)/5</f>
        <v>21.6</v>
      </c>
      <c r="W24" s="2">
        <f t="shared" si="7"/>
        <v>0</v>
      </c>
    </row>
    <row r="25" spans="1:23" ht="11.1" customHeight="1" outlineLevel="1" x14ac:dyDescent="0.2">
      <c r="A25" s="8" t="s">
        <v>31</v>
      </c>
      <c r="B25" s="8" t="s">
        <v>16</v>
      </c>
      <c r="C25" s="9">
        <v>59</v>
      </c>
      <c r="D25" s="9">
        <v>2</v>
      </c>
      <c r="E25" s="9">
        <v>38</v>
      </c>
      <c r="F25" s="9">
        <v>21</v>
      </c>
      <c r="G25" s="18">
        <f>VLOOKUP(A25,[1]TDSheet!$A:$G,7,0)</f>
        <v>0.17</v>
      </c>
      <c r="J25" s="2">
        <v>75</v>
      </c>
      <c r="L25" s="2">
        <f t="shared" si="3"/>
        <v>7.6</v>
      </c>
      <c r="M25" s="20"/>
      <c r="N25" s="20">
        <f t="shared" si="4"/>
        <v>0</v>
      </c>
      <c r="O25" s="20"/>
      <c r="Q25" s="2">
        <f t="shared" si="5"/>
        <v>12.631578947368421</v>
      </c>
      <c r="R25" s="2">
        <f t="shared" si="6"/>
        <v>12.631578947368421</v>
      </c>
      <c r="S25" s="2">
        <f>VLOOKUP(A25,[2]TDSheet!$A:$F,6,0)/5</f>
        <v>11.8</v>
      </c>
      <c r="T25" s="2">
        <f>VLOOKUP(A25,[3]TDSheet!$A:$F,6,0)/5</f>
        <v>8.4</v>
      </c>
      <c r="U25" s="2">
        <f>VLOOKUP(A25,[4]TDSheet!$A:$F,6,0)/5</f>
        <v>3.6</v>
      </c>
      <c r="W25" s="2">
        <f t="shared" si="7"/>
        <v>0</v>
      </c>
    </row>
    <row r="26" spans="1:23" ht="11.1" customHeight="1" outlineLevel="1" x14ac:dyDescent="0.2">
      <c r="A26" s="8" t="s">
        <v>32</v>
      </c>
      <c r="B26" s="8" t="s">
        <v>16</v>
      </c>
      <c r="C26" s="9">
        <v>8</v>
      </c>
      <c r="D26" s="9">
        <v>26</v>
      </c>
      <c r="E26" s="9">
        <v>18</v>
      </c>
      <c r="F26" s="9">
        <v>8</v>
      </c>
      <c r="G26" s="18">
        <f>VLOOKUP(A26,[1]TDSheet!$A:$G,7,0)</f>
        <v>0.38</v>
      </c>
      <c r="J26" s="2">
        <v>18</v>
      </c>
      <c r="L26" s="2">
        <f t="shared" si="3"/>
        <v>3.6</v>
      </c>
      <c r="M26" s="20">
        <f t="shared" si="8"/>
        <v>17.200000000000003</v>
      </c>
      <c r="N26" s="20">
        <f t="shared" si="4"/>
        <v>17.200000000000003</v>
      </c>
      <c r="O26" s="20"/>
      <c r="Q26" s="2">
        <f t="shared" si="5"/>
        <v>12</v>
      </c>
      <c r="R26" s="2">
        <f t="shared" si="6"/>
        <v>7.2222222222222223</v>
      </c>
      <c r="S26" s="2">
        <f>VLOOKUP(A26,[2]TDSheet!$A:$F,6,0)/5</f>
        <v>1.8</v>
      </c>
      <c r="T26" s="2">
        <f>VLOOKUP(A26,[3]TDSheet!$A:$F,6,0)/5</f>
        <v>3</v>
      </c>
      <c r="U26" s="2">
        <f>VLOOKUP(A26,[4]TDSheet!$A:$F,6,0)/5</f>
        <v>1</v>
      </c>
      <c r="W26" s="2">
        <f t="shared" si="7"/>
        <v>6.5360000000000014</v>
      </c>
    </row>
    <row r="27" spans="1:23" ht="11.1" customHeight="1" outlineLevel="1" x14ac:dyDescent="0.2">
      <c r="A27" s="8" t="s">
        <v>33</v>
      </c>
      <c r="B27" s="8" t="s">
        <v>16</v>
      </c>
      <c r="C27" s="9">
        <v>9</v>
      </c>
      <c r="D27" s="9">
        <v>62</v>
      </c>
      <c r="E27" s="9">
        <v>48</v>
      </c>
      <c r="F27" s="9">
        <v>14</v>
      </c>
      <c r="G27" s="18">
        <f>VLOOKUP(A27,[1]TDSheet!$A:$G,7,0)</f>
        <v>0.42</v>
      </c>
      <c r="J27" s="2">
        <v>60</v>
      </c>
      <c r="L27" s="2">
        <f t="shared" si="3"/>
        <v>9.6</v>
      </c>
      <c r="M27" s="20">
        <f t="shared" si="8"/>
        <v>41.199999999999989</v>
      </c>
      <c r="N27" s="20">
        <f t="shared" si="4"/>
        <v>41.199999999999989</v>
      </c>
      <c r="O27" s="20"/>
      <c r="Q27" s="2">
        <f t="shared" si="5"/>
        <v>12</v>
      </c>
      <c r="R27" s="2">
        <f t="shared" si="6"/>
        <v>7.7083333333333339</v>
      </c>
      <c r="S27" s="2">
        <f>VLOOKUP(A27,[2]TDSheet!$A:$F,6,0)/5</f>
        <v>7</v>
      </c>
      <c r="T27" s="2">
        <f>VLOOKUP(A27,[3]TDSheet!$A:$F,6,0)/5</f>
        <v>7.4</v>
      </c>
      <c r="U27" s="2">
        <f>VLOOKUP(A27,[4]TDSheet!$A:$F,6,0)/5</f>
        <v>10.199999999999999</v>
      </c>
      <c r="W27" s="2">
        <f t="shared" si="7"/>
        <v>17.303999999999995</v>
      </c>
    </row>
    <row r="28" spans="1:23" ht="11.1" customHeight="1" outlineLevel="1" x14ac:dyDescent="0.2">
      <c r="A28" s="8" t="s">
        <v>34</v>
      </c>
      <c r="B28" s="8" t="s">
        <v>16</v>
      </c>
      <c r="C28" s="9">
        <v>162</v>
      </c>
      <c r="D28" s="9">
        <v>21</v>
      </c>
      <c r="E28" s="9">
        <v>134</v>
      </c>
      <c r="F28" s="9">
        <v>11</v>
      </c>
      <c r="G28" s="18">
        <f>VLOOKUP(A28,[1]TDSheet!$A:$G,7,0)</f>
        <v>0.42</v>
      </c>
      <c r="J28" s="2">
        <v>402</v>
      </c>
      <c r="L28" s="2">
        <f t="shared" si="3"/>
        <v>26.8</v>
      </c>
      <c r="M28" s="20"/>
      <c r="N28" s="20">
        <f t="shared" si="4"/>
        <v>0</v>
      </c>
      <c r="O28" s="20"/>
      <c r="Q28" s="2">
        <f t="shared" si="5"/>
        <v>15.41044776119403</v>
      </c>
      <c r="R28" s="2">
        <f t="shared" si="6"/>
        <v>15.41044776119403</v>
      </c>
      <c r="S28" s="2">
        <f>VLOOKUP(A28,[2]TDSheet!$A:$F,6,0)/5</f>
        <v>38</v>
      </c>
      <c r="T28" s="2">
        <f>VLOOKUP(A28,[3]TDSheet!$A:$F,6,0)/5</f>
        <v>45.2</v>
      </c>
      <c r="U28" s="2">
        <f>VLOOKUP(A28,[4]TDSheet!$A:$F,6,0)/5</f>
        <v>44.6</v>
      </c>
      <c r="W28" s="2">
        <f t="shared" si="7"/>
        <v>0</v>
      </c>
    </row>
    <row r="29" spans="1:23" ht="11.1" customHeight="1" outlineLevel="1" x14ac:dyDescent="0.2">
      <c r="A29" s="8" t="s">
        <v>35</v>
      </c>
      <c r="B29" s="8" t="s">
        <v>16</v>
      </c>
      <c r="C29" s="9">
        <v>-3</v>
      </c>
      <c r="D29" s="9">
        <v>122</v>
      </c>
      <c r="E29" s="9">
        <v>96</v>
      </c>
      <c r="F29" s="9">
        <v>-8</v>
      </c>
      <c r="G29" s="18">
        <f>VLOOKUP(A29,[1]TDSheet!$A:$G,7,0)</f>
        <v>0.6</v>
      </c>
      <c r="J29" s="2">
        <v>204</v>
      </c>
      <c r="L29" s="2">
        <f t="shared" si="3"/>
        <v>19.2</v>
      </c>
      <c r="M29" s="20">
        <f t="shared" si="8"/>
        <v>34.399999999999977</v>
      </c>
      <c r="N29" s="20">
        <f t="shared" si="4"/>
        <v>34.399999999999977</v>
      </c>
      <c r="O29" s="20"/>
      <c r="Q29" s="2">
        <f t="shared" si="5"/>
        <v>12</v>
      </c>
      <c r="R29" s="2">
        <f t="shared" si="6"/>
        <v>10.208333333333334</v>
      </c>
      <c r="S29" s="2">
        <f>VLOOKUP(A29,[2]TDSheet!$A:$F,6,0)/5</f>
        <v>19.399999999999999</v>
      </c>
      <c r="T29" s="2">
        <f>VLOOKUP(A29,[3]TDSheet!$A:$F,6,0)/5</f>
        <v>35.6</v>
      </c>
      <c r="U29" s="2">
        <f>VLOOKUP(A29,[4]TDSheet!$A:$F,6,0)/5</f>
        <v>21.6</v>
      </c>
      <c r="W29" s="2">
        <f t="shared" si="7"/>
        <v>20.639999999999986</v>
      </c>
    </row>
    <row r="30" spans="1:23" ht="21.95" customHeight="1" outlineLevel="1" x14ac:dyDescent="0.2">
      <c r="A30" s="8" t="s">
        <v>36</v>
      </c>
      <c r="B30" s="8" t="s">
        <v>16</v>
      </c>
      <c r="C30" s="9">
        <v>15</v>
      </c>
      <c r="D30" s="9">
        <v>90</v>
      </c>
      <c r="E30" s="9">
        <v>37</v>
      </c>
      <c r="F30" s="9">
        <v>17</v>
      </c>
      <c r="G30" s="18">
        <f>VLOOKUP(A30,[1]TDSheet!$A:$G,7,0)</f>
        <v>0.35</v>
      </c>
      <c r="L30" s="2">
        <f t="shared" si="3"/>
        <v>7.4</v>
      </c>
      <c r="M30" s="20">
        <f>9*L30-J30-F30</f>
        <v>49.600000000000009</v>
      </c>
      <c r="N30" s="20">
        <f t="shared" si="4"/>
        <v>49.600000000000009</v>
      </c>
      <c r="O30" s="20"/>
      <c r="Q30" s="2">
        <f t="shared" si="5"/>
        <v>9</v>
      </c>
      <c r="R30" s="2">
        <f t="shared" si="6"/>
        <v>2.2972972972972974</v>
      </c>
      <c r="S30" s="2">
        <f>VLOOKUP(A30,[2]TDSheet!$A:$F,6,0)/5</f>
        <v>6</v>
      </c>
      <c r="T30" s="2">
        <f>VLOOKUP(A30,[3]TDSheet!$A:$F,6,0)/5</f>
        <v>17.8</v>
      </c>
      <c r="U30" s="2">
        <f>VLOOKUP(A30,[4]TDSheet!$A:$F,6,0)/5</f>
        <v>6.6</v>
      </c>
      <c r="W30" s="2">
        <f t="shared" si="7"/>
        <v>17.360000000000003</v>
      </c>
    </row>
    <row r="31" spans="1:23" ht="21.95" customHeight="1" outlineLevel="1" x14ac:dyDescent="0.2">
      <c r="A31" s="8" t="s">
        <v>37</v>
      </c>
      <c r="B31" s="8" t="s">
        <v>16</v>
      </c>
      <c r="C31" s="9">
        <v>2</v>
      </c>
      <c r="D31" s="9">
        <v>49</v>
      </c>
      <c r="E31" s="9">
        <v>37</v>
      </c>
      <c r="F31" s="9"/>
      <c r="G31" s="18">
        <f>VLOOKUP(A31,[1]TDSheet!$A:$G,7,0)</f>
        <v>0.35</v>
      </c>
      <c r="J31" s="2">
        <v>60</v>
      </c>
      <c r="L31" s="2">
        <f t="shared" si="3"/>
        <v>7.4</v>
      </c>
      <c r="M31" s="20">
        <f t="shared" si="8"/>
        <v>28.800000000000011</v>
      </c>
      <c r="N31" s="20">
        <f t="shared" si="4"/>
        <v>28.800000000000011</v>
      </c>
      <c r="O31" s="20"/>
      <c r="Q31" s="2">
        <f t="shared" si="5"/>
        <v>12.000000000000002</v>
      </c>
      <c r="R31" s="2">
        <f t="shared" si="6"/>
        <v>8.108108108108107</v>
      </c>
      <c r="S31" s="2">
        <f>VLOOKUP(A31,[2]TDSheet!$A:$F,6,0)/5</f>
        <v>4.5999999999999996</v>
      </c>
      <c r="T31" s="2">
        <f>VLOOKUP(A31,[3]TDSheet!$A:$F,6,0)/5</f>
        <v>13.2</v>
      </c>
      <c r="U31" s="2">
        <f>VLOOKUP(A31,[4]TDSheet!$A:$F,6,0)/5</f>
        <v>6.4</v>
      </c>
      <c r="W31" s="2">
        <f t="shared" si="7"/>
        <v>10.080000000000004</v>
      </c>
    </row>
    <row r="32" spans="1:23" ht="21.95" customHeight="1" outlineLevel="1" x14ac:dyDescent="0.2">
      <c r="A32" s="8" t="s">
        <v>38</v>
      </c>
      <c r="B32" s="8" t="s">
        <v>16</v>
      </c>
      <c r="C32" s="9">
        <v>55</v>
      </c>
      <c r="D32" s="9">
        <v>30</v>
      </c>
      <c r="E32" s="9">
        <v>31</v>
      </c>
      <c r="F32" s="9"/>
      <c r="G32" s="18">
        <f>VLOOKUP(A32,[1]TDSheet!$A:$G,7,0)</f>
        <v>0.35</v>
      </c>
      <c r="L32" s="2">
        <f t="shared" si="3"/>
        <v>6.2</v>
      </c>
      <c r="M32" s="20">
        <f>7*L32-J32-F32</f>
        <v>43.4</v>
      </c>
      <c r="N32" s="20">
        <f t="shared" si="4"/>
        <v>43.4</v>
      </c>
      <c r="O32" s="20"/>
      <c r="Q32" s="2">
        <f t="shared" si="5"/>
        <v>7</v>
      </c>
      <c r="R32" s="2">
        <f t="shared" si="6"/>
        <v>0</v>
      </c>
      <c r="S32" s="2">
        <f>VLOOKUP(A32,[2]TDSheet!$A:$F,6,0)/5</f>
        <v>5.4</v>
      </c>
      <c r="T32" s="2">
        <f>VLOOKUP(A32,[3]TDSheet!$A:$F,6,0)/5</f>
        <v>10.199999999999999</v>
      </c>
      <c r="U32" s="2">
        <f>VLOOKUP(A32,[4]TDSheet!$A:$F,6,0)/5</f>
        <v>7.6</v>
      </c>
      <c r="W32" s="2">
        <f t="shared" si="7"/>
        <v>15.189999999999998</v>
      </c>
    </row>
    <row r="33" spans="1:23" ht="11.1" customHeight="1" outlineLevel="1" x14ac:dyDescent="0.2">
      <c r="A33" s="8" t="s">
        <v>39</v>
      </c>
      <c r="B33" s="8" t="s">
        <v>11</v>
      </c>
      <c r="C33" s="9">
        <v>224.77</v>
      </c>
      <c r="D33" s="9">
        <v>209.20500000000001</v>
      </c>
      <c r="E33" s="9">
        <v>156.375</v>
      </c>
      <c r="F33" s="9">
        <v>277.42500000000001</v>
      </c>
      <c r="G33" s="18">
        <f>VLOOKUP(A33,[1]TDSheet!$A:$G,7,0)</f>
        <v>1</v>
      </c>
      <c r="J33" s="2">
        <v>257</v>
      </c>
      <c r="L33" s="2">
        <f t="shared" si="3"/>
        <v>31.274999999999999</v>
      </c>
      <c r="M33" s="20"/>
      <c r="N33" s="20">
        <f t="shared" si="4"/>
        <v>0</v>
      </c>
      <c r="O33" s="20"/>
      <c r="Q33" s="2">
        <f t="shared" si="5"/>
        <v>17.08792965627498</v>
      </c>
      <c r="R33" s="2">
        <f t="shared" si="6"/>
        <v>17.08792965627498</v>
      </c>
      <c r="S33" s="2">
        <f>VLOOKUP(A33,[2]TDSheet!$A:$F,6,0)/5</f>
        <v>66.11</v>
      </c>
      <c r="T33" s="2">
        <f>VLOOKUP(A33,[3]TDSheet!$A:$F,6,0)/5</f>
        <v>52.487199999999994</v>
      </c>
      <c r="U33" s="2">
        <f>VLOOKUP(A33,[4]TDSheet!$A:$F,6,0)/5</f>
        <v>16.997999999999998</v>
      </c>
      <c r="W33" s="2">
        <f t="shared" si="7"/>
        <v>0</v>
      </c>
    </row>
    <row r="34" spans="1:23" ht="11.1" customHeight="1" outlineLevel="1" x14ac:dyDescent="0.2">
      <c r="A34" s="19" t="s">
        <v>40</v>
      </c>
      <c r="B34" s="8" t="s">
        <v>11</v>
      </c>
      <c r="C34" s="10"/>
      <c r="D34" s="9">
        <v>5.1449999999999996</v>
      </c>
      <c r="E34" s="9"/>
      <c r="F34" s="9"/>
      <c r="G34" s="18">
        <v>0</v>
      </c>
      <c r="L34" s="2">
        <f t="shared" si="3"/>
        <v>0</v>
      </c>
      <c r="M34" s="20"/>
      <c r="N34" s="20">
        <f t="shared" si="4"/>
        <v>0</v>
      </c>
      <c r="O34" s="20"/>
      <c r="Q34" s="2" t="e">
        <f t="shared" si="5"/>
        <v>#DIV/0!</v>
      </c>
      <c r="R34" s="2" t="e">
        <f t="shared" si="6"/>
        <v>#DIV/0!</v>
      </c>
      <c r="S34" s="2">
        <v>0</v>
      </c>
      <c r="T34" s="2">
        <v>0</v>
      </c>
      <c r="U34" s="2">
        <v>0</v>
      </c>
      <c r="W34" s="2">
        <f t="shared" si="7"/>
        <v>0</v>
      </c>
    </row>
    <row r="35" spans="1:23" ht="11.1" customHeight="1" outlineLevel="1" x14ac:dyDescent="0.2">
      <c r="A35" s="8" t="s">
        <v>41</v>
      </c>
      <c r="B35" s="8" t="s">
        <v>11</v>
      </c>
      <c r="C35" s="9">
        <v>102.82</v>
      </c>
      <c r="D35" s="9">
        <v>430.495</v>
      </c>
      <c r="E35" s="9">
        <v>281.51299999999998</v>
      </c>
      <c r="F35" s="9">
        <v>234.88</v>
      </c>
      <c r="G35" s="18">
        <f>VLOOKUP(A35,[1]TDSheet!$A:$G,7,0)</f>
        <v>1</v>
      </c>
      <c r="J35" s="2">
        <v>520</v>
      </c>
      <c r="L35" s="2">
        <f t="shared" si="3"/>
        <v>56.302599999999998</v>
      </c>
      <c r="M35" s="20"/>
      <c r="N35" s="20">
        <f t="shared" si="4"/>
        <v>0</v>
      </c>
      <c r="O35" s="20"/>
      <c r="Q35" s="2">
        <f t="shared" si="5"/>
        <v>13.407551338659315</v>
      </c>
      <c r="R35" s="2">
        <f t="shared" si="6"/>
        <v>13.407551338659315</v>
      </c>
      <c r="S35" s="2">
        <f>VLOOKUP(A35,[2]TDSheet!$A:$F,6,0)/5</f>
        <v>103.458</v>
      </c>
      <c r="T35" s="2">
        <f>VLOOKUP(A35,[3]TDSheet!$A:$F,6,0)/5</f>
        <v>56.247400000000006</v>
      </c>
      <c r="U35" s="2">
        <f>VLOOKUP(A35,[4]TDSheet!$A:$F,6,0)/5</f>
        <v>81.463800000000006</v>
      </c>
      <c r="W35" s="2">
        <f t="shared" si="7"/>
        <v>0</v>
      </c>
    </row>
    <row r="36" spans="1:23" ht="11.1" customHeight="1" outlineLevel="1" x14ac:dyDescent="0.2">
      <c r="A36" s="19" t="s">
        <v>42</v>
      </c>
      <c r="B36" s="8" t="s">
        <v>11</v>
      </c>
      <c r="C36" s="9">
        <v>-5.56</v>
      </c>
      <c r="D36" s="9">
        <v>10.705</v>
      </c>
      <c r="E36" s="9"/>
      <c r="F36" s="9"/>
      <c r="G36" s="18">
        <v>0</v>
      </c>
      <c r="L36" s="2">
        <f t="shared" si="3"/>
        <v>0</v>
      </c>
      <c r="M36" s="20"/>
      <c r="N36" s="20">
        <f t="shared" si="4"/>
        <v>0</v>
      </c>
      <c r="O36" s="20"/>
      <c r="Q36" s="2" t="e">
        <f t="shared" si="5"/>
        <v>#DIV/0!</v>
      </c>
      <c r="R36" s="2" t="e">
        <f t="shared" si="6"/>
        <v>#DIV/0!</v>
      </c>
      <c r="S36" s="2">
        <v>0</v>
      </c>
      <c r="T36" s="2">
        <v>0</v>
      </c>
      <c r="U36" s="2">
        <v>0</v>
      </c>
      <c r="W36" s="2">
        <f t="shared" si="7"/>
        <v>0</v>
      </c>
    </row>
    <row r="37" spans="1:23" ht="21.95" customHeight="1" outlineLevel="1" x14ac:dyDescent="0.2">
      <c r="A37" s="8" t="s">
        <v>43</v>
      </c>
      <c r="B37" s="8" t="s">
        <v>11</v>
      </c>
      <c r="C37" s="9">
        <v>2.66</v>
      </c>
      <c r="D37" s="9"/>
      <c r="E37" s="9">
        <v>1.1299999999999999</v>
      </c>
      <c r="F37" s="9">
        <v>1.502</v>
      </c>
      <c r="G37" s="18">
        <f>VLOOKUP(A37,[1]TDSheet!$A:$G,7,0)</f>
        <v>1</v>
      </c>
      <c r="J37" s="2">
        <v>6</v>
      </c>
      <c r="L37" s="2">
        <f t="shared" si="3"/>
        <v>0.22599999999999998</v>
      </c>
      <c r="M37" s="20"/>
      <c r="N37" s="20">
        <f t="shared" si="4"/>
        <v>0</v>
      </c>
      <c r="O37" s="20"/>
      <c r="Q37" s="2">
        <f t="shared" si="5"/>
        <v>33.194690265486727</v>
      </c>
      <c r="R37" s="2">
        <f t="shared" si="6"/>
        <v>33.194690265486727</v>
      </c>
      <c r="S37" s="2">
        <v>0</v>
      </c>
      <c r="T37" s="2">
        <f>VLOOKUP(A37,[3]TDSheet!$A:$F,6,0)/5</f>
        <v>0.44880000000000003</v>
      </c>
      <c r="U37" s="2">
        <f>VLOOKUP(A37,[4]TDSheet!$A:$F,6,0)/5</f>
        <v>0.2266</v>
      </c>
      <c r="W37" s="2">
        <f t="shared" si="7"/>
        <v>0</v>
      </c>
    </row>
    <row r="38" spans="1:23" ht="11.1" customHeight="1" outlineLevel="1" x14ac:dyDescent="0.2">
      <c r="A38" s="8" t="s">
        <v>44</v>
      </c>
      <c r="B38" s="8" t="s">
        <v>11</v>
      </c>
      <c r="C38" s="9">
        <v>10.494999999999999</v>
      </c>
      <c r="D38" s="9">
        <v>43.225000000000001</v>
      </c>
      <c r="E38" s="9">
        <v>35.76</v>
      </c>
      <c r="F38" s="9">
        <v>7.72</v>
      </c>
      <c r="G38" s="18">
        <f>VLOOKUP(A38,[1]TDSheet!$A:$G,7,0)</f>
        <v>1</v>
      </c>
      <c r="J38" s="2">
        <v>30</v>
      </c>
      <c r="L38" s="2">
        <f t="shared" si="3"/>
        <v>7.1519999999999992</v>
      </c>
      <c r="M38" s="20">
        <f t="shared" si="8"/>
        <v>48.103999999999985</v>
      </c>
      <c r="N38" s="20">
        <v>40</v>
      </c>
      <c r="O38" s="20">
        <v>30</v>
      </c>
      <c r="Q38" s="2">
        <f t="shared" si="5"/>
        <v>10.866890380313199</v>
      </c>
      <c r="R38" s="2">
        <f t="shared" si="6"/>
        <v>5.2740492170022373</v>
      </c>
      <c r="S38" s="2">
        <f>VLOOKUP(A38,[2]TDSheet!$A:$F,6,0)/5</f>
        <v>3.08</v>
      </c>
      <c r="T38" s="2">
        <f>VLOOKUP(A38,[3]TDSheet!$A:$F,6,0)/5</f>
        <v>4.1095999999999995</v>
      </c>
      <c r="U38" s="2">
        <f>VLOOKUP(A38,[4]TDSheet!$A:$F,6,0)/5</f>
        <v>3.8520000000000003</v>
      </c>
      <c r="W38" s="2">
        <f t="shared" si="7"/>
        <v>40</v>
      </c>
    </row>
    <row r="39" spans="1:23" ht="11.1" customHeight="1" outlineLevel="1" x14ac:dyDescent="0.2">
      <c r="A39" s="8" t="s">
        <v>45</v>
      </c>
      <c r="B39" s="8" t="s">
        <v>11</v>
      </c>
      <c r="C39" s="10"/>
      <c r="D39" s="9">
        <v>31.28</v>
      </c>
      <c r="E39" s="9">
        <v>31.26</v>
      </c>
      <c r="F39" s="9"/>
      <c r="G39" s="18">
        <f>VLOOKUP(A39,[1]TDSheet!$A:$G,7,0)</f>
        <v>1</v>
      </c>
      <c r="L39" s="2">
        <f t="shared" si="3"/>
        <v>6.2520000000000007</v>
      </c>
      <c r="M39" s="20">
        <f>7*L39-J39-F39</f>
        <v>43.764000000000003</v>
      </c>
      <c r="N39" s="20">
        <v>60</v>
      </c>
      <c r="O39" s="20">
        <v>60</v>
      </c>
      <c r="P39" s="2" t="s">
        <v>106</v>
      </c>
      <c r="Q39" s="2">
        <f t="shared" si="5"/>
        <v>9.596928982725526</v>
      </c>
      <c r="R39" s="2">
        <f t="shared" si="6"/>
        <v>0</v>
      </c>
      <c r="S39" s="2">
        <f>VLOOKUP(A39,[2]TDSheet!$A:$F,6,0)/5</f>
        <v>6.7239999999999993</v>
      </c>
      <c r="T39" s="2">
        <f>VLOOKUP(A39,[3]TDSheet!$A:$F,6,0)/5</f>
        <v>7.7519999999999998</v>
      </c>
      <c r="U39" s="2">
        <f>VLOOKUP(A39,[4]TDSheet!$A:$F,6,0)/5</f>
        <v>9.331999999999999</v>
      </c>
      <c r="W39" s="2">
        <f t="shared" si="7"/>
        <v>60</v>
      </c>
    </row>
    <row r="40" spans="1:23" ht="11.1" customHeight="1" outlineLevel="1" x14ac:dyDescent="0.2">
      <c r="A40" s="8" t="s">
        <v>46</v>
      </c>
      <c r="B40" s="8" t="s">
        <v>11</v>
      </c>
      <c r="C40" s="9">
        <v>6.7329999999999997</v>
      </c>
      <c r="D40" s="9"/>
      <c r="E40" s="9">
        <v>0.36</v>
      </c>
      <c r="F40" s="9">
        <v>6.3730000000000002</v>
      </c>
      <c r="G40" s="18">
        <f>VLOOKUP(A40,[1]TDSheet!$A:$G,7,0)</f>
        <v>1</v>
      </c>
      <c r="L40" s="2">
        <f t="shared" si="3"/>
        <v>7.1999999999999995E-2</v>
      </c>
      <c r="M40" s="20"/>
      <c r="N40" s="20">
        <f t="shared" si="4"/>
        <v>0</v>
      </c>
      <c r="O40" s="20"/>
      <c r="Q40" s="2">
        <f t="shared" si="5"/>
        <v>88.5138888888889</v>
      </c>
      <c r="R40" s="2">
        <f t="shared" si="6"/>
        <v>88.5138888888889</v>
      </c>
      <c r="S40" s="2">
        <f>VLOOKUP(A40,[2]TDSheet!$A:$F,6,0)/5</f>
        <v>6.8000000000000005E-2</v>
      </c>
      <c r="T40" s="2">
        <v>0</v>
      </c>
      <c r="U40" s="2">
        <f>VLOOKUP(A40,[4]TDSheet!$A:$F,6,0)/5</f>
        <v>6.8000000000000005E-2</v>
      </c>
      <c r="W40" s="2">
        <f t="shared" si="7"/>
        <v>0</v>
      </c>
    </row>
    <row r="41" spans="1:23" ht="11.1" customHeight="1" outlineLevel="1" x14ac:dyDescent="0.2">
      <c r="A41" s="8" t="s">
        <v>47</v>
      </c>
      <c r="B41" s="8" t="s">
        <v>11</v>
      </c>
      <c r="C41" s="9">
        <v>3.4750000000000001</v>
      </c>
      <c r="D41" s="9"/>
      <c r="E41" s="9">
        <v>4.1870000000000003</v>
      </c>
      <c r="F41" s="9">
        <v>-0.71199999999999997</v>
      </c>
      <c r="G41" s="18">
        <f>VLOOKUP(A41,[1]TDSheet!$A:$G,7,0)</f>
        <v>1</v>
      </c>
      <c r="J41" s="2">
        <v>17</v>
      </c>
      <c r="L41" s="2">
        <f t="shared" si="3"/>
        <v>0.83740000000000003</v>
      </c>
      <c r="M41" s="20"/>
      <c r="N41" s="20">
        <f t="shared" si="4"/>
        <v>0</v>
      </c>
      <c r="O41" s="20"/>
      <c r="Q41" s="2">
        <f t="shared" si="5"/>
        <v>19.450680678289945</v>
      </c>
      <c r="R41" s="2">
        <f t="shared" si="6"/>
        <v>19.450680678289945</v>
      </c>
      <c r="S41" s="2">
        <f>VLOOKUP(A41,[2]TDSheet!$A:$F,6,0)/5</f>
        <v>2.5354000000000001</v>
      </c>
      <c r="T41" s="2">
        <f>VLOOKUP(A41,[3]TDSheet!$A:$F,6,0)/5</f>
        <v>1.8335999999999999</v>
      </c>
      <c r="U41" s="2">
        <f>VLOOKUP(A41,[4]TDSheet!$A:$F,6,0)/5</f>
        <v>2.7911999999999999</v>
      </c>
      <c r="W41" s="2">
        <f t="shared" si="7"/>
        <v>0</v>
      </c>
    </row>
    <row r="42" spans="1:23" ht="11.1" customHeight="1" outlineLevel="1" x14ac:dyDescent="0.2">
      <c r="A42" s="8" t="s">
        <v>48</v>
      </c>
      <c r="B42" s="8" t="s">
        <v>11</v>
      </c>
      <c r="C42" s="10"/>
      <c r="D42" s="9">
        <v>252.74799999999999</v>
      </c>
      <c r="E42" s="9">
        <v>158.637</v>
      </c>
      <c r="F42" s="9">
        <v>94.111000000000004</v>
      </c>
      <c r="G42" s="18">
        <f>VLOOKUP(A42,[1]TDSheet!$A:$G,7,0)</f>
        <v>1</v>
      </c>
      <c r="J42" s="2">
        <v>203</v>
      </c>
      <c r="L42" s="2">
        <f t="shared" si="3"/>
        <v>31.727399999999999</v>
      </c>
      <c r="M42" s="20">
        <f t="shared" si="8"/>
        <v>83.617799999999974</v>
      </c>
      <c r="N42" s="20">
        <v>200</v>
      </c>
      <c r="O42" s="20">
        <v>200</v>
      </c>
      <c r="P42" s="2" t="s">
        <v>107</v>
      </c>
      <c r="Q42" s="2">
        <f t="shared" si="5"/>
        <v>15.668192161979865</v>
      </c>
      <c r="R42" s="2">
        <f t="shared" si="6"/>
        <v>9.3644925206603755</v>
      </c>
      <c r="S42" s="2">
        <v>0</v>
      </c>
      <c r="T42" s="2">
        <f>VLOOKUP(A42,[3]TDSheet!$A:$F,6,0)/5</f>
        <v>60.526800000000001</v>
      </c>
      <c r="U42" s="2">
        <f>VLOOKUP(A42,[4]TDSheet!$A:$F,6,0)/5</f>
        <v>30.590399999999999</v>
      </c>
      <c r="W42" s="2">
        <f t="shared" si="7"/>
        <v>200</v>
      </c>
    </row>
    <row r="43" spans="1:23" ht="11.1" customHeight="1" outlineLevel="1" x14ac:dyDescent="0.2">
      <c r="A43" s="8" t="s">
        <v>49</v>
      </c>
      <c r="B43" s="8" t="s">
        <v>11</v>
      </c>
      <c r="C43" s="9">
        <v>7.6740000000000004</v>
      </c>
      <c r="D43" s="9">
        <v>7.6150000000000002</v>
      </c>
      <c r="E43" s="9">
        <v>10.42</v>
      </c>
      <c r="F43" s="9">
        <v>4.8689999999999998</v>
      </c>
      <c r="G43" s="18">
        <f>VLOOKUP(A43,[1]TDSheet!$A:$G,7,0)</f>
        <v>1</v>
      </c>
      <c r="L43" s="2">
        <f t="shared" si="3"/>
        <v>2.0840000000000001</v>
      </c>
      <c r="M43" s="20">
        <f>9*L43-J43-F43</f>
        <v>13.887</v>
      </c>
      <c r="N43" s="20">
        <v>8</v>
      </c>
      <c r="O43" s="20">
        <v>8</v>
      </c>
      <c r="P43" s="2" t="s">
        <v>108</v>
      </c>
      <c r="Q43" s="2">
        <f t="shared" si="5"/>
        <v>6.1751439539347404</v>
      </c>
      <c r="R43" s="2">
        <f t="shared" si="6"/>
        <v>2.3363723608445297</v>
      </c>
      <c r="S43" s="2">
        <f>VLOOKUP(A43,[2]TDSheet!$A:$F,6,0)/5</f>
        <v>0.53079999999999994</v>
      </c>
      <c r="T43" s="2">
        <f>VLOOKUP(A43,[3]TDSheet!$A:$F,6,0)/5</f>
        <v>2.1196000000000002</v>
      </c>
      <c r="U43" s="2">
        <f>VLOOKUP(A43,[4]TDSheet!$A:$F,6,0)/5</f>
        <v>1.6565999999999999</v>
      </c>
      <c r="W43" s="2">
        <f t="shared" si="7"/>
        <v>8</v>
      </c>
    </row>
    <row r="44" spans="1:23" ht="11.1" customHeight="1" outlineLevel="1" x14ac:dyDescent="0.2">
      <c r="A44" s="8" t="s">
        <v>50</v>
      </c>
      <c r="B44" s="8" t="s">
        <v>11</v>
      </c>
      <c r="C44" s="9">
        <v>10.614000000000001</v>
      </c>
      <c r="D44" s="9"/>
      <c r="E44" s="9">
        <v>-0.97099999999999997</v>
      </c>
      <c r="F44" s="9">
        <v>8.1620000000000008</v>
      </c>
      <c r="G44" s="18">
        <f>VLOOKUP(A44,[1]TDSheet!$A:$G,7,0)</f>
        <v>1</v>
      </c>
      <c r="L44" s="2">
        <f t="shared" si="3"/>
        <v>-0.19419999999999998</v>
      </c>
      <c r="M44" s="20"/>
      <c r="N44" s="20">
        <f t="shared" si="4"/>
        <v>0</v>
      </c>
      <c r="O44" s="20"/>
      <c r="Q44" s="2">
        <f t="shared" si="5"/>
        <v>-42.028836251287338</v>
      </c>
      <c r="R44" s="2">
        <f t="shared" si="6"/>
        <v>-42.028836251287338</v>
      </c>
      <c r="S44" s="2">
        <f>VLOOKUP(A44,[2]TDSheet!$A:$F,6,0)/5</f>
        <v>0.2666</v>
      </c>
      <c r="T44" s="2">
        <f>VLOOKUP(A44,[3]TDSheet!$A:$F,6,0)/5</f>
        <v>1.0888</v>
      </c>
      <c r="U44" s="2">
        <f>VLOOKUP(A44,[4]TDSheet!$A:$F,6,0)/5</f>
        <v>0.2732</v>
      </c>
      <c r="W44" s="2">
        <f t="shared" si="7"/>
        <v>0</v>
      </c>
    </row>
    <row r="45" spans="1:23" ht="11.1" customHeight="1" outlineLevel="1" x14ac:dyDescent="0.2">
      <c r="A45" s="8" t="s">
        <v>51</v>
      </c>
      <c r="B45" s="8" t="s">
        <v>11</v>
      </c>
      <c r="C45" s="9">
        <v>-1.4379999999999999</v>
      </c>
      <c r="D45" s="9">
        <v>159.37700000000001</v>
      </c>
      <c r="E45" s="9">
        <v>94.983999999999995</v>
      </c>
      <c r="F45" s="9">
        <v>59.512999999999998</v>
      </c>
      <c r="G45" s="18">
        <f>VLOOKUP(A45,[1]TDSheet!$A:$G,7,0)</f>
        <v>1</v>
      </c>
      <c r="J45" s="2">
        <v>207</v>
      </c>
      <c r="L45" s="2">
        <f t="shared" si="3"/>
        <v>18.9968</v>
      </c>
      <c r="M45" s="20"/>
      <c r="N45" s="20">
        <f t="shared" si="4"/>
        <v>0</v>
      </c>
      <c r="O45" s="20"/>
      <c r="Q45" s="2">
        <f t="shared" si="5"/>
        <v>14.029362840057271</v>
      </c>
      <c r="R45" s="2">
        <f t="shared" si="6"/>
        <v>14.029362840057271</v>
      </c>
      <c r="S45" s="2">
        <f>VLOOKUP(A45,[2]TDSheet!$A:$F,6,0)/5</f>
        <v>23.1432</v>
      </c>
      <c r="T45" s="2">
        <f>VLOOKUP(A45,[3]TDSheet!$A:$F,6,0)/5</f>
        <v>27.195800000000002</v>
      </c>
      <c r="U45" s="2">
        <f>VLOOKUP(A45,[4]TDSheet!$A:$F,6,0)/5</f>
        <v>12.7714</v>
      </c>
      <c r="W45" s="2">
        <f t="shared" si="7"/>
        <v>0</v>
      </c>
    </row>
    <row r="46" spans="1:23" ht="21.95" customHeight="1" outlineLevel="1" x14ac:dyDescent="0.2">
      <c r="A46" s="8" t="s">
        <v>52</v>
      </c>
      <c r="B46" s="8" t="s">
        <v>11</v>
      </c>
      <c r="C46" s="9">
        <v>16.16</v>
      </c>
      <c r="D46" s="9">
        <v>2.5510000000000002</v>
      </c>
      <c r="E46" s="9">
        <v>14.105</v>
      </c>
      <c r="F46" s="9"/>
      <c r="G46" s="18">
        <f>VLOOKUP(A46,[1]TDSheet!$A:$G,7,0)</f>
        <v>1</v>
      </c>
      <c r="L46" s="2">
        <f t="shared" si="3"/>
        <v>2.8210000000000002</v>
      </c>
      <c r="M46" s="20">
        <f>7*L46-J46-F46</f>
        <v>19.747</v>
      </c>
      <c r="N46" s="20">
        <f t="shared" si="4"/>
        <v>19.747</v>
      </c>
      <c r="O46" s="20"/>
      <c r="Q46" s="2">
        <f t="shared" si="5"/>
        <v>6.9999999999999991</v>
      </c>
      <c r="R46" s="2">
        <f t="shared" si="6"/>
        <v>0</v>
      </c>
      <c r="S46" s="2">
        <f>VLOOKUP(A46,[2]TDSheet!$A:$F,6,0)/5</f>
        <v>3.7398000000000002</v>
      </c>
      <c r="T46" s="2">
        <f>VLOOKUP(A46,[3]TDSheet!$A:$F,6,0)/5</f>
        <v>1.081</v>
      </c>
      <c r="U46" s="2">
        <f>VLOOKUP(A46,[4]TDSheet!$A:$F,6,0)/5</f>
        <v>1.845</v>
      </c>
      <c r="W46" s="2">
        <f t="shared" si="7"/>
        <v>19.747</v>
      </c>
    </row>
    <row r="47" spans="1:23" ht="11.1" customHeight="1" outlineLevel="1" x14ac:dyDescent="0.2">
      <c r="A47" s="8" t="s">
        <v>53</v>
      </c>
      <c r="B47" s="8" t="s">
        <v>11</v>
      </c>
      <c r="C47" s="9">
        <v>2.847</v>
      </c>
      <c r="D47" s="9"/>
      <c r="E47" s="9"/>
      <c r="F47" s="9">
        <v>2.847</v>
      </c>
      <c r="G47" s="18">
        <f>VLOOKUP(A47,[1]TDSheet!$A:$G,7,0)</f>
        <v>1</v>
      </c>
      <c r="L47" s="2">
        <f t="shared" si="3"/>
        <v>0</v>
      </c>
      <c r="M47" s="20"/>
      <c r="N47" s="20">
        <f t="shared" si="4"/>
        <v>0</v>
      </c>
      <c r="O47" s="20"/>
      <c r="Q47" s="2" t="e">
        <f t="shared" si="5"/>
        <v>#DIV/0!</v>
      </c>
      <c r="R47" s="2" t="e">
        <f t="shared" si="6"/>
        <v>#DIV/0!</v>
      </c>
      <c r="S47" s="2">
        <v>0</v>
      </c>
      <c r="T47" s="2">
        <v>0</v>
      </c>
      <c r="U47" s="2">
        <v>0</v>
      </c>
      <c r="W47" s="2">
        <f t="shared" si="7"/>
        <v>0</v>
      </c>
    </row>
    <row r="48" spans="1:23" ht="21.95" customHeight="1" outlineLevel="1" x14ac:dyDescent="0.2">
      <c r="A48" s="8" t="s">
        <v>54</v>
      </c>
      <c r="B48" s="8" t="s">
        <v>11</v>
      </c>
      <c r="C48" s="9">
        <v>4.3330000000000002</v>
      </c>
      <c r="D48" s="9"/>
      <c r="E48" s="9"/>
      <c r="F48" s="9">
        <v>4.3330000000000002</v>
      </c>
      <c r="G48" s="18">
        <f>VLOOKUP(A48,[1]TDSheet!$A:$G,7,0)</f>
        <v>1</v>
      </c>
      <c r="L48" s="2">
        <f t="shared" si="3"/>
        <v>0</v>
      </c>
      <c r="M48" s="20"/>
      <c r="N48" s="20">
        <f t="shared" si="4"/>
        <v>0</v>
      </c>
      <c r="O48" s="20"/>
      <c r="Q48" s="2" t="e">
        <f t="shared" si="5"/>
        <v>#DIV/0!</v>
      </c>
      <c r="R48" s="2" t="e">
        <f t="shared" si="6"/>
        <v>#DIV/0!</v>
      </c>
      <c r="S48" s="2">
        <v>0</v>
      </c>
      <c r="T48" s="2">
        <v>0</v>
      </c>
      <c r="U48" s="2">
        <v>0</v>
      </c>
      <c r="W48" s="2">
        <f t="shared" si="7"/>
        <v>0</v>
      </c>
    </row>
    <row r="49" spans="1:23" ht="11.1" customHeight="1" outlineLevel="1" x14ac:dyDescent="0.2">
      <c r="A49" s="8" t="s">
        <v>55</v>
      </c>
      <c r="B49" s="8" t="s">
        <v>16</v>
      </c>
      <c r="C49" s="9">
        <v>158</v>
      </c>
      <c r="D49" s="9">
        <v>4</v>
      </c>
      <c r="E49" s="9">
        <v>41</v>
      </c>
      <c r="F49" s="9">
        <v>93</v>
      </c>
      <c r="G49" s="18">
        <f>VLOOKUP(A49,[1]TDSheet!$A:$G,7,0)</f>
        <v>0.4</v>
      </c>
      <c r="J49" s="2">
        <v>204</v>
      </c>
      <c r="L49" s="2">
        <f t="shared" si="3"/>
        <v>8.1999999999999993</v>
      </c>
      <c r="M49" s="20"/>
      <c r="N49" s="20"/>
      <c r="O49" s="20">
        <v>120</v>
      </c>
      <c r="P49" s="2" t="s">
        <v>105</v>
      </c>
      <c r="Q49" s="2">
        <f t="shared" si="5"/>
        <v>36.219512195121958</v>
      </c>
      <c r="R49" s="2">
        <f t="shared" si="6"/>
        <v>36.219512195121958</v>
      </c>
      <c r="S49" s="2">
        <f>VLOOKUP(A49,[2]TDSheet!$A:$F,6,0)/5</f>
        <v>10.8</v>
      </c>
      <c r="T49" s="2">
        <f>VLOOKUP(A49,[3]TDSheet!$A:$F,6,0)/5</f>
        <v>11.8</v>
      </c>
      <c r="U49" s="2">
        <f>VLOOKUP(A49,[4]TDSheet!$A:$F,6,0)/5</f>
        <v>20</v>
      </c>
      <c r="W49" s="2">
        <f t="shared" si="7"/>
        <v>0</v>
      </c>
    </row>
    <row r="50" spans="1:23" ht="11.1" customHeight="1" outlineLevel="1" x14ac:dyDescent="0.2">
      <c r="A50" s="8" t="s">
        <v>56</v>
      </c>
      <c r="B50" s="8" t="s">
        <v>16</v>
      </c>
      <c r="C50" s="9">
        <v>84</v>
      </c>
      <c r="D50" s="9">
        <v>409</v>
      </c>
      <c r="E50" s="9">
        <v>242</v>
      </c>
      <c r="F50" s="9">
        <v>237</v>
      </c>
      <c r="G50" s="18">
        <v>0.45</v>
      </c>
      <c r="J50" s="2">
        <v>200</v>
      </c>
      <c r="L50" s="2">
        <f t="shared" si="3"/>
        <v>48.4</v>
      </c>
      <c r="M50" s="20">
        <f t="shared" si="8"/>
        <v>143.79999999999995</v>
      </c>
      <c r="N50" s="20">
        <v>200</v>
      </c>
      <c r="O50" s="20">
        <v>200</v>
      </c>
      <c r="P50" s="2" t="s">
        <v>103</v>
      </c>
      <c r="Q50" s="2">
        <f t="shared" si="5"/>
        <v>13.161157024793388</v>
      </c>
      <c r="R50" s="2">
        <f t="shared" si="6"/>
        <v>9.0289256198347108</v>
      </c>
      <c r="S50" s="2">
        <f>VLOOKUP(A50,[2]TDSheet!$A:$F,6,0)/5</f>
        <v>36.6</v>
      </c>
      <c r="T50" s="2">
        <f>VLOOKUP(A50,[3]TDSheet!$A:$F,6,0)/5</f>
        <v>52</v>
      </c>
      <c r="U50" s="2">
        <f>VLOOKUP(A50,[4]TDSheet!$A:$F,6,0)/5</f>
        <v>43</v>
      </c>
      <c r="W50" s="2">
        <f t="shared" si="7"/>
        <v>90</v>
      </c>
    </row>
    <row r="51" spans="1:23" ht="11.1" customHeight="1" outlineLevel="1" x14ac:dyDescent="0.2">
      <c r="A51" s="8" t="s">
        <v>57</v>
      </c>
      <c r="B51" s="8" t="s">
        <v>16</v>
      </c>
      <c r="C51" s="10"/>
      <c r="D51" s="9">
        <v>244</v>
      </c>
      <c r="E51" s="9">
        <v>121</v>
      </c>
      <c r="F51" s="9">
        <v>99</v>
      </c>
      <c r="G51" s="18">
        <f>VLOOKUP(A51,[1]TDSheet!$A:$G,7,0)</f>
        <v>0.4</v>
      </c>
      <c r="J51" s="2">
        <v>204</v>
      </c>
      <c r="L51" s="2">
        <f t="shared" si="3"/>
        <v>24.2</v>
      </c>
      <c r="M51" s="20"/>
      <c r="N51" s="20">
        <v>120</v>
      </c>
      <c r="O51" s="20">
        <v>120</v>
      </c>
      <c r="P51" s="2" t="s">
        <v>103</v>
      </c>
      <c r="Q51" s="2">
        <f t="shared" si="5"/>
        <v>17.479338842975206</v>
      </c>
      <c r="R51" s="2">
        <f t="shared" si="6"/>
        <v>12.520661157024794</v>
      </c>
      <c r="S51" s="2">
        <f>VLOOKUP(A51,[2]TDSheet!$A:$F,6,0)/5</f>
        <v>14.8</v>
      </c>
      <c r="T51" s="2">
        <f>VLOOKUP(A51,[3]TDSheet!$A:$F,6,0)/5</f>
        <v>29.6</v>
      </c>
      <c r="U51" s="2">
        <f>VLOOKUP(A51,[4]TDSheet!$A:$F,6,0)/5</f>
        <v>20.6</v>
      </c>
      <c r="W51" s="2">
        <f t="shared" si="7"/>
        <v>48</v>
      </c>
    </row>
    <row r="52" spans="1:23" ht="11.1" customHeight="1" outlineLevel="1" x14ac:dyDescent="0.2">
      <c r="A52" s="8" t="s">
        <v>58</v>
      </c>
      <c r="B52" s="8" t="s">
        <v>16</v>
      </c>
      <c r="C52" s="9">
        <v>214</v>
      </c>
      <c r="D52" s="9">
        <v>143</v>
      </c>
      <c r="E52" s="9">
        <v>203</v>
      </c>
      <c r="F52" s="9">
        <v>122</v>
      </c>
      <c r="G52" s="18">
        <f>VLOOKUP(A52,[1]TDSheet!$A:$G,7,0)</f>
        <v>0.4</v>
      </c>
      <c r="J52" s="2">
        <v>240</v>
      </c>
      <c r="L52" s="2">
        <f t="shared" si="3"/>
        <v>40.6</v>
      </c>
      <c r="M52" s="20">
        <f t="shared" si="8"/>
        <v>125.20000000000005</v>
      </c>
      <c r="N52" s="20">
        <f t="shared" si="4"/>
        <v>125.20000000000005</v>
      </c>
      <c r="O52" s="20"/>
      <c r="Q52" s="2">
        <f t="shared" si="5"/>
        <v>12</v>
      </c>
      <c r="R52" s="2">
        <f t="shared" si="6"/>
        <v>8.916256157635468</v>
      </c>
      <c r="S52" s="2">
        <f>VLOOKUP(A52,[2]TDSheet!$A:$F,6,0)/5</f>
        <v>27.4</v>
      </c>
      <c r="T52" s="2">
        <f>VLOOKUP(A52,[3]TDSheet!$A:$F,6,0)/5</f>
        <v>44.2</v>
      </c>
      <c r="U52" s="2">
        <f>VLOOKUP(A52,[4]TDSheet!$A:$F,6,0)/5</f>
        <v>34.200000000000003</v>
      </c>
      <c r="W52" s="2">
        <f t="shared" si="7"/>
        <v>50.08000000000002</v>
      </c>
    </row>
    <row r="53" spans="1:23" ht="11.1" customHeight="1" outlineLevel="1" x14ac:dyDescent="0.2">
      <c r="A53" s="8" t="s">
        <v>59</v>
      </c>
      <c r="B53" s="8" t="s">
        <v>16</v>
      </c>
      <c r="C53" s="9">
        <v>33</v>
      </c>
      <c r="D53" s="9">
        <v>3</v>
      </c>
      <c r="E53" s="9">
        <v>21</v>
      </c>
      <c r="F53" s="9">
        <v>8</v>
      </c>
      <c r="G53" s="18">
        <f>VLOOKUP(A53,[1]TDSheet!$A:$G,7,0)</f>
        <v>0.4</v>
      </c>
      <c r="L53" s="2">
        <f t="shared" si="3"/>
        <v>4.2</v>
      </c>
      <c r="M53" s="20">
        <f>9*L53-J53-F53</f>
        <v>29.800000000000004</v>
      </c>
      <c r="N53" s="20">
        <v>18</v>
      </c>
      <c r="O53" s="20">
        <v>18</v>
      </c>
      <c r="P53" s="2" t="s">
        <v>109</v>
      </c>
      <c r="Q53" s="2">
        <f t="shared" si="5"/>
        <v>6.1904761904761898</v>
      </c>
      <c r="R53" s="2">
        <f t="shared" si="6"/>
        <v>1.9047619047619047</v>
      </c>
      <c r="S53" s="2">
        <f>VLOOKUP(A53,[2]TDSheet!$A:$F,6,0)/5</f>
        <v>3.6</v>
      </c>
      <c r="T53" s="2">
        <f>VLOOKUP(A53,[3]TDSheet!$A:$F,6,0)/5</f>
        <v>3</v>
      </c>
      <c r="U53" s="2">
        <f>VLOOKUP(A53,[4]TDSheet!$A:$F,6,0)/5</f>
        <v>3.8</v>
      </c>
      <c r="W53" s="2">
        <f t="shared" si="7"/>
        <v>7.2</v>
      </c>
    </row>
    <row r="54" spans="1:23" ht="11.1" customHeight="1" outlineLevel="1" x14ac:dyDescent="0.2">
      <c r="A54" s="8" t="s">
        <v>60</v>
      </c>
      <c r="B54" s="8" t="s">
        <v>16</v>
      </c>
      <c r="C54" s="9">
        <v>21</v>
      </c>
      <c r="D54" s="9"/>
      <c r="E54" s="9">
        <v>13</v>
      </c>
      <c r="F54" s="9">
        <v>8</v>
      </c>
      <c r="G54" s="18">
        <v>0.4</v>
      </c>
      <c r="J54" s="2">
        <v>30</v>
      </c>
      <c r="L54" s="2">
        <f t="shared" si="3"/>
        <v>2.6</v>
      </c>
      <c r="M54" s="20"/>
      <c r="N54" s="20">
        <f t="shared" si="4"/>
        <v>0</v>
      </c>
      <c r="O54" s="20"/>
      <c r="Q54" s="2">
        <f t="shared" si="5"/>
        <v>14.615384615384615</v>
      </c>
      <c r="R54" s="2">
        <f t="shared" si="6"/>
        <v>14.615384615384615</v>
      </c>
      <c r="S54" s="2">
        <f>VLOOKUP(A54,[2]TDSheet!$A:$F,6,0)/5</f>
        <v>3.8</v>
      </c>
      <c r="T54" s="2">
        <f>VLOOKUP(A54,[3]TDSheet!$A:$F,6,0)/5</f>
        <v>2.8</v>
      </c>
      <c r="U54" s="2">
        <f>VLOOKUP(A54,[4]TDSheet!$A:$F,6,0)/5</f>
        <v>4.2</v>
      </c>
      <c r="W54" s="2">
        <f t="shared" si="7"/>
        <v>0</v>
      </c>
    </row>
    <row r="55" spans="1:23" ht="21.95" customHeight="1" outlineLevel="1" x14ac:dyDescent="0.2">
      <c r="A55" s="8" t="s">
        <v>61</v>
      </c>
      <c r="B55" s="8" t="s">
        <v>16</v>
      </c>
      <c r="C55" s="9">
        <v>40</v>
      </c>
      <c r="D55" s="9">
        <v>7</v>
      </c>
      <c r="E55" s="9">
        <v>32</v>
      </c>
      <c r="F55" s="9"/>
      <c r="G55" s="18">
        <f>VLOOKUP(A55,[1]TDSheet!$A:$G,7,0)</f>
        <v>0.35</v>
      </c>
      <c r="J55" s="2">
        <v>60</v>
      </c>
      <c r="L55" s="2">
        <f t="shared" si="3"/>
        <v>6.4</v>
      </c>
      <c r="M55" s="20">
        <f t="shared" si="8"/>
        <v>16.800000000000011</v>
      </c>
      <c r="N55" s="20">
        <f t="shared" si="4"/>
        <v>16.800000000000011</v>
      </c>
      <c r="O55" s="20"/>
      <c r="Q55" s="2">
        <f t="shared" si="5"/>
        <v>12.000000000000002</v>
      </c>
      <c r="R55" s="2">
        <f t="shared" si="6"/>
        <v>9.375</v>
      </c>
      <c r="S55" s="2">
        <f>VLOOKUP(A55,[2]TDSheet!$A:$F,6,0)/5</f>
        <v>64.2</v>
      </c>
      <c r="T55" s="2">
        <f>VLOOKUP(A55,[3]TDSheet!$A:$F,6,0)/5</f>
        <v>4.4000000000000004</v>
      </c>
      <c r="U55" s="2">
        <f>VLOOKUP(A55,[4]TDSheet!$A:$F,6,0)/5</f>
        <v>9.4</v>
      </c>
      <c r="W55" s="2">
        <f t="shared" si="7"/>
        <v>5.8800000000000034</v>
      </c>
    </row>
    <row r="56" spans="1:23" ht="11.1" customHeight="1" outlineLevel="1" x14ac:dyDescent="0.2">
      <c r="A56" s="8" t="s">
        <v>62</v>
      </c>
      <c r="B56" s="8" t="s">
        <v>11</v>
      </c>
      <c r="C56" s="9">
        <v>23.183</v>
      </c>
      <c r="D56" s="9"/>
      <c r="E56" s="9">
        <v>0.71499999999999997</v>
      </c>
      <c r="F56" s="9">
        <v>21.027999999999999</v>
      </c>
      <c r="G56" s="18">
        <v>1</v>
      </c>
      <c r="L56" s="2">
        <f t="shared" si="3"/>
        <v>0.14299999999999999</v>
      </c>
      <c r="M56" s="20"/>
      <c r="N56" s="20">
        <f t="shared" si="4"/>
        <v>0</v>
      </c>
      <c r="O56" s="20"/>
      <c r="Q56" s="2">
        <f t="shared" si="5"/>
        <v>147.04895104895104</v>
      </c>
      <c r="R56" s="2">
        <f t="shared" si="6"/>
        <v>147.04895104895104</v>
      </c>
      <c r="S56" s="2">
        <f>VLOOKUP(A56,[2]TDSheet!$A:$F,6,0)/5</f>
        <v>2.7254</v>
      </c>
      <c r="T56" s="2">
        <f>VLOOKUP(A56,[3]TDSheet!$A:$F,6,0)/5</f>
        <v>1.4418</v>
      </c>
      <c r="U56" s="2">
        <f>VLOOKUP(A56,[4]TDSheet!$A:$F,6,0)/5</f>
        <v>0.28739999999999999</v>
      </c>
      <c r="W56" s="2">
        <f t="shared" si="7"/>
        <v>0</v>
      </c>
    </row>
    <row r="57" spans="1:23" ht="11.1" customHeight="1" outlineLevel="1" x14ac:dyDescent="0.2">
      <c r="A57" s="8" t="s">
        <v>63</v>
      </c>
      <c r="B57" s="8" t="s">
        <v>16</v>
      </c>
      <c r="C57" s="9">
        <v>43</v>
      </c>
      <c r="D57" s="9">
        <v>122</v>
      </c>
      <c r="E57" s="9">
        <v>94</v>
      </c>
      <c r="F57" s="9">
        <v>18</v>
      </c>
      <c r="G57" s="18">
        <f>VLOOKUP(A57,[1]TDSheet!$A:$G,7,0)</f>
        <v>0.4</v>
      </c>
      <c r="L57" s="2">
        <f t="shared" si="3"/>
        <v>18.8</v>
      </c>
      <c r="M57" s="20">
        <f>8*L57-J57-F57</f>
        <v>132.4</v>
      </c>
      <c r="N57" s="20">
        <f t="shared" si="4"/>
        <v>132.4</v>
      </c>
      <c r="O57" s="20"/>
      <c r="Q57" s="2">
        <f t="shared" si="5"/>
        <v>8</v>
      </c>
      <c r="R57" s="2">
        <f t="shared" si="6"/>
        <v>0.95744680851063824</v>
      </c>
      <c r="S57" s="2">
        <f>VLOOKUP(A57,[2]TDSheet!$A:$F,6,0)/5</f>
        <v>13.6</v>
      </c>
      <c r="T57" s="2">
        <f>VLOOKUP(A57,[3]TDSheet!$A:$F,6,0)/5</f>
        <v>25.2</v>
      </c>
      <c r="U57" s="2">
        <f>VLOOKUP(A57,[4]TDSheet!$A:$F,6,0)/5</f>
        <v>17.600000000000001</v>
      </c>
      <c r="W57" s="2">
        <f t="shared" si="7"/>
        <v>52.960000000000008</v>
      </c>
    </row>
    <row r="58" spans="1:23" ht="11.1" customHeight="1" outlineLevel="1" x14ac:dyDescent="0.2">
      <c r="A58" s="8" t="s">
        <v>64</v>
      </c>
      <c r="B58" s="8" t="s">
        <v>16</v>
      </c>
      <c r="C58" s="10"/>
      <c r="D58" s="9">
        <v>182</v>
      </c>
      <c r="E58" s="9">
        <v>102</v>
      </c>
      <c r="F58" s="9">
        <v>64</v>
      </c>
      <c r="G58" s="18">
        <f>VLOOKUP(A58,[1]TDSheet!$A:$G,7,0)</f>
        <v>0.4</v>
      </c>
      <c r="J58" s="2">
        <v>180</v>
      </c>
      <c r="L58" s="2">
        <f t="shared" si="3"/>
        <v>20.399999999999999</v>
      </c>
      <c r="M58" s="20">
        <f t="shared" si="8"/>
        <v>0.79999999999998295</v>
      </c>
      <c r="N58" s="20"/>
      <c r="O58" s="20"/>
      <c r="Q58" s="2">
        <f t="shared" si="5"/>
        <v>11.96078431372549</v>
      </c>
      <c r="R58" s="2">
        <f t="shared" si="6"/>
        <v>11.96078431372549</v>
      </c>
      <c r="S58" s="2">
        <f>VLOOKUP(A58,[2]TDSheet!$A:$F,6,0)/5</f>
        <v>11.2</v>
      </c>
      <c r="T58" s="2">
        <f>VLOOKUP(A58,[3]TDSheet!$A:$F,6,0)/5</f>
        <v>20.8</v>
      </c>
      <c r="U58" s="2">
        <f>VLOOKUP(A58,[4]TDSheet!$A:$F,6,0)/5</f>
        <v>17.2</v>
      </c>
      <c r="W58" s="2">
        <f t="shared" si="7"/>
        <v>0</v>
      </c>
    </row>
    <row r="59" spans="1:23" ht="11.1" customHeight="1" outlineLevel="1" x14ac:dyDescent="0.2">
      <c r="A59" s="8" t="s">
        <v>65</v>
      </c>
      <c r="B59" s="8" t="s">
        <v>11</v>
      </c>
      <c r="C59" s="9">
        <v>217.58699999999999</v>
      </c>
      <c r="D59" s="9">
        <v>1.4</v>
      </c>
      <c r="E59" s="9">
        <v>117.85</v>
      </c>
      <c r="F59" s="9">
        <v>97.486999999999995</v>
      </c>
      <c r="G59" s="18">
        <f>VLOOKUP(A59,[1]TDSheet!$A:$G,7,0)</f>
        <v>1</v>
      </c>
      <c r="J59" s="2">
        <v>303</v>
      </c>
      <c r="L59" s="2">
        <f t="shared" si="3"/>
        <v>23.57</v>
      </c>
      <c r="M59" s="20"/>
      <c r="N59" s="20">
        <f t="shared" si="4"/>
        <v>0</v>
      </c>
      <c r="O59" s="20"/>
      <c r="Q59" s="2">
        <f t="shared" si="5"/>
        <v>16.991387356809501</v>
      </c>
      <c r="R59" s="2">
        <f t="shared" si="6"/>
        <v>16.991387356809501</v>
      </c>
      <c r="S59" s="2">
        <f>VLOOKUP(A59,[2]TDSheet!$A:$F,6,0)/5</f>
        <v>5.1639999999999997</v>
      </c>
      <c r="T59" s="2">
        <f>VLOOKUP(A59,[3]TDSheet!$A:$F,6,0)/5</f>
        <v>56.127599999999994</v>
      </c>
      <c r="U59" s="2">
        <f>VLOOKUP(A59,[4]TDSheet!$A:$F,6,0)/5</f>
        <v>43.482199999999999</v>
      </c>
      <c r="W59" s="2">
        <f t="shared" si="7"/>
        <v>0</v>
      </c>
    </row>
    <row r="60" spans="1:23" ht="11.1" customHeight="1" outlineLevel="1" x14ac:dyDescent="0.2">
      <c r="A60" s="8" t="s">
        <v>66</v>
      </c>
      <c r="B60" s="8" t="s">
        <v>11</v>
      </c>
      <c r="C60" s="9">
        <v>36.44</v>
      </c>
      <c r="D60" s="9">
        <v>5.0599999999999996</v>
      </c>
      <c r="E60" s="9">
        <v>26.8</v>
      </c>
      <c r="F60" s="9">
        <v>5.56</v>
      </c>
      <c r="G60" s="18">
        <v>1</v>
      </c>
      <c r="J60" s="2">
        <v>10</v>
      </c>
      <c r="L60" s="2">
        <f t="shared" si="3"/>
        <v>5.36</v>
      </c>
      <c r="M60" s="20">
        <f>10*L60-J60-F60</f>
        <v>38.04</v>
      </c>
      <c r="N60" s="20">
        <f t="shared" si="4"/>
        <v>38.04</v>
      </c>
      <c r="O60" s="20"/>
      <c r="Q60" s="2">
        <f t="shared" si="5"/>
        <v>9.9999999999999982</v>
      </c>
      <c r="R60" s="2">
        <f t="shared" si="6"/>
        <v>2.9029850746268653</v>
      </c>
      <c r="S60" s="2">
        <f>VLOOKUP(A60,[2]TDSheet!$A:$F,6,0)/5</f>
        <v>2.1280000000000001</v>
      </c>
      <c r="T60" s="2">
        <f>VLOOKUP(A60,[3]TDSheet!$A:$F,6,0)/5</f>
        <v>1.6039999999999999</v>
      </c>
      <c r="U60" s="2">
        <f>VLOOKUP(A60,[4]TDSheet!$A:$F,6,0)/5</f>
        <v>4.1779999999999999</v>
      </c>
      <c r="W60" s="2">
        <f t="shared" si="7"/>
        <v>38.04</v>
      </c>
    </row>
    <row r="61" spans="1:23" ht="11.1" customHeight="1" outlineLevel="1" x14ac:dyDescent="0.2">
      <c r="A61" s="8" t="s">
        <v>67</v>
      </c>
      <c r="B61" s="8" t="s">
        <v>11</v>
      </c>
      <c r="C61" s="10"/>
      <c r="D61" s="9">
        <v>302.36200000000002</v>
      </c>
      <c r="E61" s="9">
        <v>302.36500000000001</v>
      </c>
      <c r="F61" s="9">
        <v>-3.0000000000000001E-3</v>
      </c>
      <c r="G61" s="18">
        <f>VLOOKUP(A61,[1]TDSheet!$A:$G,7,0)</f>
        <v>1</v>
      </c>
      <c r="J61" s="2">
        <v>52</v>
      </c>
      <c r="L61" s="2">
        <f t="shared" si="3"/>
        <v>60.472999999999999</v>
      </c>
      <c r="M61" s="20">
        <v>150</v>
      </c>
      <c r="N61" s="20">
        <v>0</v>
      </c>
      <c r="O61" s="20">
        <v>0</v>
      </c>
      <c r="P61" s="2" t="s">
        <v>110</v>
      </c>
      <c r="Q61" s="2">
        <f t="shared" si="5"/>
        <v>0.85983827493261455</v>
      </c>
      <c r="R61" s="2">
        <f t="shared" si="6"/>
        <v>0.85983827493261455</v>
      </c>
      <c r="S61" s="2">
        <v>0</v>
      </c>
      <c r="T61" s="2">
        <v>0</v>
      </c>
      <c r="U61" s="2">
        <v>0</v>
      </c>
      <c r="W61" s="2">
        <f t="shared" si="7"/>
        <v>0</v>
      </c>
    </row>
    <row r="62" spans="1:23" ht="11.1" customHeight="1" outlineLevel="1" x14ac:dyDescent="0.2">
      <c r="A62" s="8" t="s">
        <v>68</v>
      </c>
      <c r="B62" s="8" t="s">
        <v>16</v>
      </c>
      <c r="C62" s="9">
        <v>472</v>
      </c>
      <c r="D62" s="9">
        <v>4</v>
      </c>
      <c r="E62" s="9">
        <v>449</v>
      </c>
      <c r="F62" s="9">
        <v>12</v>
      </c>
      <c r="G62" s="18">
        <f>VLOOKUP(A62,[1]TDSheet!$A:$G,7,0)</f>
        <v>0.45</v>
      </c>
      <c r="J62" s="2">
        <v>600</v>
      </c>
      <c r="L62" s="2">
        <f t="shared" si="3"/>
        <v>89.8</v>
      </c>
      <c r="M62" s="20">
        <f t="shared" si="8"/>
        <v>465.59999999999991</v>
      </c>
      <c r="N62" s="20">
        <f t="shared" si="4"/>
        <v>465.59999999999991</v>
      </c>
      <c r="O62" s="20"/>
      <c r="Q62" s="2">
        <f t="shared" si="5"/>
        <v>12</v>
      </c>
      <c r="R62" s="2">
        <f t="shared" si="6"/>
        <v>6.8151447661469939</v>
      </c>
      <c r="S62" s="2">
        <f>VLOOKUP(A62,[2]TDSheet!$A:$F,6,0)/5</f>
        <v>53.8</v>
      </c>
      <c r="T62" s="2">
        <f>VLOOKUP(A62,[3]TDSheet!$A:$F,6,0)/5</f>
        <v>76.599999999999994</v>
      </c>
      <c r="U62" s="2">
        <f>VLOOKUP(A62,[4]TDSheet!$A:$F,6,0)/5</f>
        <v>79.8</v>
      </c>
      <c r="W62" s="2">
        <f t="shared" si="7"/>
        <v>209.51999999999995</v>
      </c>
    </row>
    <row r="63" spans="1:23" ht="11.1" customHeight="1" outlineLevel="1" x14ac:dyDescent="0.2">
      <c r="A63" s="8" t="s">
        <v>69</v>
      </c>
      <c r="B63" s="8" t="s">
        <v>16</v>
      </c>
      <c r="C63" s="9">
        <v>624</v>
      </c>
      <c r="D63" s="9">
        <v>16</v>
      </c>
      <c r="E63" s="9">
        <v>400</v>
      </c>
      <c r="F63" s="9">
        <v>217</v>
      </c>
      <c r="G63" s="18">
        <f>VLOOKUP(A63,[1]TDSheet!$A:$G,7,0)</f>
        <v>0.45</v>
      </c>
      <c r="J63" s="2">
        <v>400</v>
      </c>
      <c r="L63" s="2">
        <f t="shared" si="3"/>
        <v>80</v>
      </c>
      <c r="M63" s="20">
        <f t="shared" si="8"/>
        <v>343</v>
      </c>
      <c r="N63" s="20">
        <f t="shared" si="4"/>
        <v>343</v>
      </c>
      <c r="O63" s="20"/>
      <c r="Q63" s="2">
        <f t="shared" si="5"/>
        <v>12</v>
      </c>
      <c r="R63" s="2">
        <f t="shared" si="6"/>
        <v>7.7125000000000004</v>
      </c>
      <c r="S63" s="2">
        <f>VLOOKUP(A63,[2]TDSheet!$A:$F,6,0)/5</f>
        <v>60.8</v>
      </c>
      <c r="T63" s="2">
        <f>VLOOKUP(A63,[3]TDSheet!$A:$F,6,0)/5</f>
        <v>68.8</v>
      </c>
      <c r="U63" s="2">
        <f>VLOOKUP(A63,[4]TDSheet!$A:$F,6,0)/5</f>
        <v>56.6</v>
      </c>
      <c r="W63" s="2">
        <f t="shared" si="7"/>
        <v>154.35</v>
      </c>
    </row>
    <row r="64" spans="1:23" ht="11.1" customHeight="1" outlineLevel="1" x14ac:dyDescent="0.2">
      <c r="A64" s="8" t="s">
        <v>70</v>
      </c>
      <c r="B64" s="8" t="s">
        <v>16</v>
      </c>
      <c r="C64" s="9">
        <v>-65</v>
      </c>
      <c r="D64" s="9">
        <v>188</v>
      </c>
      <c r="E64" s="9">
        <v>188</v>
      </c>
      <c r="F64" s="9">
        <v>-87</v>
      </c>
      <c r="G64" s="18">
        <f>VLOOKUP(A64,[1]TDSheet!$A:$G,7,0)</f>
        <v>0.45</v>
      </c>
      <c r="J64" s="2">
        <v>354</v>
      </c>
      <c r="L64" s="2">
        <f t="shared" si="3"/>
        <v>37.6</v>
      </c>
      <c r="M64" s="20">
        <f t="shared" si="8"/>
        <v>184.20000000000005</v>
      </c>
      <c r="N64" s="20">
        <f t="shared" si="4"/>
        <v>184.20000000000005</v>
      </c>
      <c r="O64" s="20"/>
      <c r="Q64" s="2">
        <f t="shared" si="5"/>
        <v>12</v>
      </c>
      <c r="R64" s="2">
        <f t="shared" si="6"/>
        <v>7.1010638297872335</v>
      </c>
      <c r="S64" s="2">
        <f>VLOOKUP(A64,[2]TDSheet!$A:$F,6,0)/5</f>
        <v>16.8</v>
      </c>
      <c r="T64" s="2">
        <f>VLOOKUP(A64,[3]TDSheet!$A:$F,6,0)/5</f>
        <v>46.4</v>
      </c>
      <c r="U64" s="2">
        <f>VLOOKUP(A64,[4]TDSheet!$A:$F,6,0)/5</f>
        <v>31.2</v>
      </c>
      <c r="W64" s="2">
        <f t="shared" si="7"/>
        <v>82.890000000000029</v>
      </c>
    </row>
    <row r="65" spans="1:23" ht="11.1" customHeight="1" outlineLevel="1" x14ac:dyDescent="0.2">
      <c r="A65" s="8" t="s">
        <v>71</v>
      </c>
      <c r="B65" s="8" t="s">
        <v>16</v>
      </c>
      <c r="C65" s="10"/>
      <c r="D65" s="9">
        <v>6</v>
      </c>
      <c r="E65" s="9">
        <v>3</v>
      </c>
      <c r="F65" s="9">
        <v>3</v>
      </c>
      <c r="G65" s="18">
        <f>VLOOKUP(A65,[1]TDSheet!$A:$G,7,0)</f>
        <v>0.4</v>
      </c>
      <c r="L65" s="2">
        <f t="shared" si="3"/>
        <v>0.6</v>
      </c>
      <c r="M65" s="20">
        <f t="shared" si="8"/>
        <v>4.1999999999999993</v>
      </c>
      <c r="N65" s="20">
        <v>5</v>
      </c>
      <c r="O65" s="20"/>
      <c r="Q65" s="2">
        <f t="shared" si="5"/>
        <v>13.333333333333334</v>
      </c>
      <c r="R65" s="2">
        <f t="shared" si="6"/>
        <v>5</v>
      </c>
      <c r="S65" s="2">
        <v>0</v>
      </c>
      <c r="T65" s="2">
        <v>0</v>
      </c>
      <c r="U65" s="2">
        <v>0</v>
      </c>
      <c r="W65" s="2">
        <f t="shared" si="7"/>
        <v>2</v>
      </c>
    </row>
    <row r="66" spans="1:23" ht="11.1" customHeight="1" outlineLevel="1" x14ac:dyDescent="0.2">
      <c r="A66" s="8" t="s">
        <v>72</v>
      </c>
      <c r="B66" s="8" t="s">
        <v>16</v>
      </c>
      <c r="C66" s="9">
        <v>14</v>
      </c>
      <c r="D66" s="9">
        <v>6</v>
      </c>
      <c r="E66" s="9">
        <v>6</v>
      </c>
      <c r="F66" s="9">
        <v>4</v>
      </c>
      <c r="G66" s="18">
        <f>VLOOKUP(A66,[1]TDSheet!$A:$G,7,0)</f>
        <v>0.4</v>
      </c>
      <c r="J66" s="2">
        <v>18</v>
      </c>
      <c r="L66" s="2">
        <f t="shared" si="3"/>
        <v>1.2</v>
      </c>
      <c r="M66" s="20"/>
      <c r="N66" s="20">
        <f t="shared" si="4"/>
        <v>0</v>
      </c>
      <c r="O66" s="20"/>
      <c r="Q66" s="2">
        <f t="shared" si="5"/>
        <v>18.333333333333336</v>
      </c>
      <c r="R66" s="2">
        <f t="shared" si="6"/>
        <v>18.333333333333336</v>
      </c>
      <c r="S66" s="2">
        <f>VLOOKUP(A66,[2]TDSheet!$A:$F,6,0)/5</f>
        <v>1.4</v>
      </c>
      <c r="T66" s="2">
        <f>VLOOKUP(A66,[3]TDSheet!$A:$F,6,0)/5</f>
        <v>2.2000000000000002</v>
      </c>
      <c r="U66" s="2">
        <f>VLOOKUP(A66,[4]TDSheet!$A:$F,6,0)/5</f>
        <v>0.6</v>
      </c>
      <c r="W66" s="2">
        <f t="shared" si="7"/>
        <v>0</v>
      </c>
    </row>
    <row r="67" spans="1:23" ht="11.1" customHeight="1" outlineLevel="1" x14ac:dyDescent="0.2">
      <c r="A67" s="8" t="s">
        <v>73</v>
      </c>
      <c r="B67" s="8" t="s">
        <v>11</v>
      </c>
      <c r="C67" s="10"/>
      <c r="D67" s="9">
        <v>56.04</v>
      </c>
      <c r="E67" s="9">
        <v>35.94</v>
      </c>
      <c r="F67" s="9">
        <v>19.7</v>
      </c>
      <c r="G67" s="18">
        <f>VLOOKUP(A67,[1]TDSheet!$A:$G,7,0)</f>
        <v>1</v>
      </c>
      <c r="J67" s="2">
        <v>21</v>
      </c>
      <c r="L67" s="2">
        <f t="shared" si="3"/>
        <v>7.1879999999999997</v>
      </c>
      <c r="M67" s="20">
        <f t="shared" si="8"/>
        <v>45.555999999999997</v>
      </c>
      <c r="N67" s="20">
        <f t="shared" si="4"/>
        <v>45.555999999999997</v>
      </c>
      <c r="O67" s="20"/>
      <c r="Q67" s="2">
        <f t="shared" si="5"/>
        <v>12</v>
      </c>
      <c r="R67" s="2">
        <f t="shared" si="6"/>
        <v>5.6622148024485259</v>
      </c>
      <c r="S67" s="2">
        <f>VLOOKUP(A67,[2]TDSheet!$A:$F,6,0)/5</f>
        <v>7.5280000000000005</v>
      </c>
      <c r="T67" s="2">
        <f>VLOOKUP(A67,[3]TDSheet!$A:$F,6,0)/5</f>
        <v>68.344999999999999</v>
      </c>
      <c r="U67" s="2">
        <f>VLOOKUP(A67,[4]TDSheet!$A:$F,6,0)/5</f>
        <v>0.26800000000000002</v>
      </c>
      <c r="W67" s="2">
        <f t="shared" si="7"/>
        <v>45.555999999999997</v>
      </c>
    </row>
    <row r="68" spans="1:23" ht="11.1" customHeight="1" outlineLevel="1" x14ac:dyDescent="0.2">
      <c r="A68" s="8" t="s">
        <v>74</v>
      </c>
      <c r="B68" s="8" t="s">
        <v>16</v>
      </c>
      <c r="C68" s="9">
        <v>77</v>
      </c>
      <c r="D68" s="9"/>
      <c r="E68" s="9">
        <v>40</v>
      </c>
      <c r="F68" s="9">
        <v>37</v>
      </c>
      <c r="G68" s="18">
        <f>VLOOKUP(A68,[1]TDSheet!$A:$G,7,0)</f>
        <v>0.1</v>
      </c>
      <c r="L68" s="2">
        <f t="shared" si="3"/>
        <v>8</v>
      </c>
      <c r="M68" s="20">
        <f t="shared" si="8"/>
        <v>59</v>
      </c>
      <c r="N68" s="20">
        <f t="shared" si="4"/>
        <v>59</v>
      </c>
      <c r="O68" s="20"/>
      <c r="Q68" s="2">
        <f t="shared" si="5"/>
        <v>12</v>
      </c>
      <c r="R68" s="2">
        <f t="shared" si="6"/>
        <v>4.625</v>
      </c>
      <c r="S68" s="2">
        <f>VLOOKUP(A68,[2]TDSheet!$A:$F,6,0)/5</f>
        <v>7.4</v>
      </c>
      <c r="T68" s="2">
        <f>VLOOKUP(A68,[3]TDSheet!$A:$F,6,0)/5</f>
        <v>1</v>
      </c>
      <c r="U68" s="2">
        <f>VLOOKUP(A68,[4]TDSheet!$A:$F,6,0)/5</f>
        <v>4.5999999999999996</v>
      </c>
      <c r="W68" s="2">
        <f t="shared" si="7"/>
        <v>5.9</v>
      </c>
    </row>
    <row r="69" spans="1:23" ht="11.1" customHeight="1" outlineLevel="1" x14ac:dyDescent="0.2">
      <c r="A69" s="19" t="s">
        <v>75</v>
      </c>
      <c r="B69" s="8" t="s">
        <v>16</v>
      </c>
      <c r="C69" s="10"/>
      <c r="D69" s="9"/>
      <c r="E69" s="9">
        <v>2</v>
      </c>
      <c r="F69" s="9">
        <v>-2</v>
      </c>
      <c r="G69" s="18">
        <v>0</v>
      </c>
      <c r="L69" s="2">
        <f t="shared" si="3"/>
        <v>0.4</v>
      </c>
      <c r="M69" s="20"/>
      <c r="N69" s="20">
        <f t="shared" si="4"/>
        <v>0</v>
      </c>
      <c r="O69" s="20">
        <v>0</v>
      </c>
      <c r="P69" s="2" t="s">
        <v>111</v>
      </c>
      <c r="Q69" s="2">
        <f t="shared" si="5"/>
        <v>-5</v>
      </c>
      <c r="R69" s="2">
        <f t="shared" si="6"/>
        <v>-5</v>
      </c>
      <c r="S69" s="2">
        <f>VLOOKUP(A69,[2]TDSheet!$A:$F,6,0)/5</f>
        <v>0.4</v>
      </c>
      <c r="T69" s="2">
        <v>0</v>
      </c>
      <c r="U69" s="2">
        <v>0</v>
      </c>
      <c r="W69" s="2">
        <f t="shared" si="7"/>
        <v>0</v>
      </c>
    </row>
    <row r="70" spans="1:23" ht="11.1" customHeight="1" outlineLevel="1" x14ac:dyDescent="0.2">
      <c r="A70" s="19" t="s">
        <v>76</v>
      </c>
      <c r="B70" s="8" t="s">
        <v>11</v>
      </c>
      <c r="C70" s="9">
        <v>6.4459999999999997</v>
      </c>
      <c r="D70" s="9"/>
      <c r="E70" s="9"/>
      <c r="F70" s="9"/>
      <c r="G70" s="18">
        <v>0</v>
      </c>
      <c r="L70" s="2">
        <f t="shared" si="3"/>
        <v>0</v>
      </c>
      <c r="M70" s="20"/>
      <c r="N70" s="20">
        <f t="shared" si="4"/>
        <v>0</v>
      </c>
      <c r="O70" s="20"/>
      <c r="Q70" s="2" t="e">
        <f t="shared" si="5"/>
        <v>#DIV/0!</v>
      </c>
      <c r="R70" s="2" t="e">
        <f t="shared" si="6"/>
        <v>#DIV/0!</v>
      </c>
      <c r="S70" s="2">
        <f>VLOOKUP(A70,[2]TDSheet!$A:$F,6,0)/5</f>
        <v>0.81080000000000008</v>
      </c>
      <c r="T70" s="2">
        <v>0</v>
      </c>
      <c r="U70" s="2">
        <f>VLOOKUP(A70,[4]TDSheet!$A:$F,6,0)/5</f>
        <v>-4.5999999999999999E-3</v>
      </c>
      <c r="W70" s="2">
        <f t="shared" si="7"/>
        <v>0</v>
      </c>
    </row>
    <row r="71" spans="1:23" ht="11.1" customHeight="1" outlineLevel="1" x14ac:dyDescent="0.2">
      <c r="A71" s="8" t="s">
        <v>77</v>
      </c>
      <c r="B71" s="8" t="s">
        <v>16</v>
      </c>
      <c r="C71" s="10"/>
      <c r="D71" s="9">
        <v>6</v>
      </c>
      <c r="E71" s="9">
        <v>6</v>
      </c>
      <c r="F71" s="9"/>
      <c r="G71" s="18">
        <f>VLOOKUP(A71,[1]TDSheet!$A:$G,7,0)</f>
        <v>0.6</v>
      </c>
      <c r="L71" s="2">
        <f t="shared" ref="L71:L79" si="10">E71/5</f>
        <v>1.2</v>
      </c>
      <c r="M71" s="20">
        <v>10</v>
      </c>
      <c r="N71" s="20">
        <f t="shared" ref="N71:N79" si="11">M71</f>
        <v>10</v>
      </c>
      <c r="O71" s="20"/>
      <c r="Q71" s="2">
        <f t="shared" ref="Q71:Q79" si="12">(F71+J71+N71)/L71</f>
        <v>8.3333333333333339</v>
      </c>
      <c r="R71" s="2">
        <f t="shared" ref="R71:R79" si="13">(F71+J71)/L71</f>
        <v>0</v>
      </c>
      <c r="S71" s="2">
        <v>0</v>
      </c>
      <c r="T71" s="2">
        <v>0</v>
      </c>
      <c r="U71" s="2">
        <v>0</v>
      </c>
      <c r="W71" s="2">
        <f t="shared" ref="W71:W79" si="14">N71*G71</f>
        <v>6</v>
      </c>
    </row>
    <row r="72" spans="1:23" ht="11.1" customHeight="1" outlineLevel="1" x14ac:dyDescent="0.2">
      <c r="A72" s="8" t="s">
        <v>78</v>
      </c>
      <c r="B72" s="8" t="s">
        <v>16</v>
      </c>
      <c r="C72" s="10"/>
      <c r="D72" s="9">
        <v>6</v>
      </c>
      <c r="E72" s="9">
        <v>2</v>
      </c>
      <c r="F72" s="9">
        <v>4</v>
      </c>
      <c r="G72" s="18">
        <f>VLOOKUP(A72,[1]TDSheet!$A:$G,7,0)</f>
        <v>0.6</v>
      </c>
      <c r="L72" s="2">
        <f t="shared" si="10"/>
        <v>0.4</v>
      </c>
      <c r="M72" s="20">
        <f t="shared" ref="M72" si="15">12*L72-J72-F72</f>
        <v>0.80000000000000071</v>
      </c>
      <c r="N72" s="20">
        <v>5</v>
      </c>
      <c r="O72" s="20"/>
      <c r="Q72" s="2">
        <f t="shared" si="12"/>
        <v>22.5</v>
      </c>
      <c r="R72" s="2">
        <f t="shared" si="13"/>
        <v>10</v>
      </c>
      <c r="S72" s="2">
        <v>0</v>
      </c>
      <c r="T72" s="2">
        <v>0</v>
      </c>
      <c r="U72" s="2">
        <v>0</v>
      </c>
      <c r="W72" s="2">
        <f t="shared" si="14"/>
        <v>3</v>
      </c>
    </row>
    <row r="73" spans="1:23" ht="11.1" customHeight="1" outlineLevel="1" x14ac:dyDescent="0.2">
      <c r="A73" s="8" t="s">
        <v>79</v>
      </c>
      <c r="B73" s="8" t="s">
        <v>16</v>
      </c>
      <c r="C73" s="10"/>
      <c r="D73" s="9">
        <v>6</v>
      </c>
      <c r="E73" s="9">
        <v>6</v>
      </c>
      <c r="F73" s="9"/>
      <c r="G73" s="18">
        <f>VLOOKUP(A73,[1]TDSheet!$A:$G,7,0)</f>
        <v>0.6</v>
      </c>
      <c r="L73" s="2">
        <f t="shared" si="10"/>
        <v>1.2</v>
      </c>
      <c r="M73" s="20">
        <v>10</v>
      </c>
      <c r="N73" s="20">
        <f t="shared" si="11"/>
        <v>10</v>
      </c>
      <c r="O73" s="20"/>
      <c r="Q73" s="2">
        <f t="shared" si="12"/>
        <v>8.3333333333333339</v>
      </c>
      <c r="R73" s="2">
        <f t="shared" si="13"/>
        <v>0</v>
      </c>
      <c r="S73" s="2">
        <v>0</v>
      </c>
      <c r="T73" s="2">
        <v>0</v>
      </c>
      <c r="U73" s="2">
        <v>0</v>
      </c>
      <c r="W73" s="2">
        <f t="shared" si="14"/>
        <v>6</v>
      </c>
    </row>
    <row r="74" spans="1:23" ht="11.1" customHeight="1" outlineLevel="1" x14ac:dyDescent="0.2">
      <c r="A74" s="8" t="s">
        <v>80</v>
      </c>
      <c r="B74" s="8" t="s">
        <v>16</v>
      </c>
      <c r="C74" s="9">
        <v>13</v>
      </c>
      <c r="D74" s="9"/>
      <c r="E74" s="9"/>
      <c r="F74" s="9">
        <v>13</v>
      </c>
      <c r="G74" s="18">
        <f>VLOOKUP(A74,[1]TDSheet!$A:$G,7,0)</f>
        <v>0.5</v>
      </c>
      <c r="L74" s="2">
        <f t="shared" si="10"/>
        <v>0</v>
      </c>
      <c r="M74" s="20"/>
      <c r="N74" s="20">
        <f t="shared" si="11"/>
        <v>0</v>
      </c>
      <c r="O74" s="20"/>
      <c r="Q74" s="2" t="e">
        <f t="shared" si="12"/>
        <v>#DIV/0!</v>
      </c>
      <c r="R74" s="2" t="e">
        <f t="shared" si="13"/>
        <v>#DIV/0!</v>
      </c>
      <c r="S74" s="2">
        <f>VLOOKUP(A74,[2]TDSheet!$A:$F,6,0)/5</f>
        <v>0.4</v>
      </c>
      <c r="T74" s="2">
        <v>0</v>
      </c>
      <c r="U74" s="2">
        <v>0</v>
      </c>
      <c r="W74" s="2">
        <f t="shared" si="14"/>
        <v>0</v>
      </c>
    </row>
    <row r="75" spans="1:23" ht="11.1" customHeight="1" outlineLevel="1" x14ac:dyDescent="0.2">
      <c r="A75" s="8" t="s">
        <v>81</v>
      </c>
      <c r="B75" s="8" t="s">
        <v>16</v>
      </c>
      <c r="C75" s="9">
        <v>22</v>
      </c>
      <c r="D75" s="9">
        <v>11</v>
      </c>
      <c r="E75" s="9">
        <v>4</v>
      </c>
      <c r="F75" s="9"/>
      <c r="G75" s="18">
        <f>VLOOKUP(A75,[1]TDSheet!$A:$G,7,0)</f>
        <v>0.28000000000000003</v>
      </c>
      <c r="J75" s="2">
        <v>18</v>
      </c>
      <c r="L75" s="2">
        <f t="shared" si="10"/>
        <v>0.8</v>
      </c>
      <c r="M75" s="20"/>
      <c r="N75" s="20">
        <f t="shared" si="11"/>
        <v>0</v>
      </c>
      <c r="O75" s="20"/>
      <c r="Q75" s="2">
        <f t="shared" si="12"/>
        <v>22.5</v>
      </c>
      <c r="R75" s="2">
        <f t="shared" si="13"/>
        <v>22.5</v>
      </c>
      <c r="S75" s="2">
        <v>0</v>
      </c>
      <c r="T75" s="2">
        <f>VLOOKUP(A75,[3]TDSheet!$A:$F,6,0)/5</f>
        <v>1.6</v>
      </c>
      <c r="U75" s="2">
        <f>VLOOKUP(A75,[4]TDSheet!$A:$F,6,0)/5</f>
        <v>6</v>
      </c>
      <c r="W75" s="2">
        <f t="shared" si="14"/>
        <v>0</v>
      </c>
    </row>
    <row r="76" spans="1:23" ht="11.1" customHeight="1" outlineLevel="1" x14ac:dyDescent="0.2">
      <c r="A76" s="8" t="s">
        <v>82</v>
      </c>
      <c r="B76" s="8" t="s">
        <v>11</v>
      </c>
      <c r="C76" s="10"/>
      <c r="D76" s="9"/>
      <c r="E76" s="9">
        <v>18.059999999999999</v>
      </c>
      <c r="F76" s="9">
        <v>-18.059999999999999</v>
      </c>
      <c r="G76" s="18">
        <f>VLOOKUP(A76,[1]TDSheet!$A:$G,7,0)</f>
        <v>0</v>
      </c>
      <c r="L76" s="2">
        <f t="shared" si="10"/>
        <v>3.6119999999999997</v>
      </c>
      <c r="M76" s="20"/>
      <c r="N76" s="20">
        <f t="shared" si="11"/>
        <v>0</v>
      </c>
      <c r="O76" s="20"/>
      <c r="Q76" s="2">
        <f t="shared" si="12"/>
        <v>-5</v>
      </c>
      <c r="R76" s="2">
        <f t="shared" si="13"/>
        <v>-5</v>
      </c>
      <c r="S76" s="2">
        <f>VLOOKUP(A76,[2]TDSheet!$A:$F,6,0)/5</f>
        <v>2.4279999999999999</v>
      </c>
      <c r="T76" s="2">
        <f>VLOOKUP(A76,[3]TDSheet!$A:$F,6,0)/5</f>
        <v>-0.54400000000000004</v>
      </c>
      <c r="U76" s="2">
        <v>0</v>
      </c>
      <c r="W76" s="2">
        <f t="shared" si="14"/>
        <v>0</v>
      </c>
    </row>
    <row r="77" spans="1:23" ht="11.1" customHeight="1" outlineLevel="1" x14ac:dyDescent="0.2">
      <c r="A77" s="8" t="s">
        <v>83</v>
      </c>
      <c r="B77" s="8" t="s">
        <v>16</v>
      </c>
      <c r="C77" s="9">
        <v>-10</v>
      </c>
      <c r="D77" s="9">
        <v>1</v>
      </c>
      <c r="E77" s="9">
        <v>150</v>
      </c>
      <c r="F77" s="9">
        <v>-162</v>
      </c>
      <c r="G77" s="18">
        <f>VLOOKUP(A77,[1]TDSheet!$A:$G,7,0)</f>
        <v>0</v>
      </c>
      <c r="L77" s="2">
        <f t="shared" si="10"/>
        <v>30</v>
      </c>
      <c r="M77" s="20"/>
      <c r="N77" s="20">
        <f t="shared" si="11"/>
        <v>0</v>
      </c>
      <c r="O77" s="20"/>
      <c r="Q77" s="2">
        <f t="shared" si="12"/>
        <v>-5.4</v>
      </c>
      <c r="R77" s="2">
        <f t="shared" si="13"/>
        <v>-5.4</v>
      </c>
      <c r="S77" s="2">
        <f>VLOOKUP(A77,[2]TDSheet!$A:$F,6,0)/5</f>
        <v>28</v>
      </c>
      <c r="T77" s="2">
        <f>VLOOKUP(A77,[3]TDSheet!$A:$F,6,0)/5</f>
        <v>6.6</v>
      </c>
      <c r="U77" s="2">
        <f>VLOOKUP(A77,[4]TDSheet!$A:$F,6,0)/5</f>
        <v>14.6</v>
      </c>
      <c r="W77" s="2">
        <f t="shared" si="14"/>
        <v>0</v>
      </c>
    </row>
    <row r="78" spans="1:23" ht="11.1" customHeight="1" outlineLevel="1" x14ac:dyDescent="0.2">
      <c r="A78" s="8" t="s">
        <v>84</v>
      </c>
      <c r="B78" s="8" t="s">
        <v>16</v>
      </c>
      <c r="C78" s="9">
        <v>-1</v>
      </c>
      <c r="D78" s="9"/>
      <c r="E78" s="9">
        <v>2</v>
      </c>
      <c r="F78" s="9">
        <v>-3</v>
      </c>
      <c r="G78" s="18">
        <f>VLOOKUP(A78,[1]TDSheet!$A:$G,7,0)</f>
        <v>0</v>
      </c>
      <c r="L78" s="2">
        <f t="shared" si="10"/>
        <v>0.4</v>
      </c>
      <c r="M78" s="20"/>
      <c r="N78" s="20">
        <f t="shared" si="11"/>
        <v>0</v>
      </c>
      <c r="O78" s="20"/>
      <c r="Q78" s="2">
        <f t="shared" si="12"/>
        <v>-7.5</v>
      </c>
      <c r="R78" s="2">
        <f t="shared" si="13"/>
        <v>-7.5</v>
      </c>
      <c r="S78" s="2">
        <f>VLOOKUP(A78,[2]TDSheet!$A:$F,6,0)/5</f>
        <v>2</v>
      </c>
      <c r="T78" s="2">
        <f>VLOOKUP(A78,[3]TDSheet!$A:$F,6,0)/5</f>
        <v>0.6</v>
      </c>
      <c r="U78" s="2">
        <f>VLOOKUP(A78,[4]TDSheet!$A:$F,6,0)/5</f>
        <v>0.8</v>
      </c>
      <c r="W78" s="2">
        <f t="shared" si="14"/>
        <v>0</v>
      </c>
    </row>
    <row r="79" spans="1:23" ht="11.1" customHeight="1" outlineLevel="1" x14ac:dyDescent="0.2">
      <c r="A79" s="8" t="s">
        <v>85</v>
      </c>
      <c r="B79" s="8" t="s">
        <v>16</v>
      </c>
      <c r="C79" s="9">
        <v>-1</v>
      </c>
      <c r="D79" s="9">
        <v>1</v>
      </c>
      <c r="E79" s="9">
        <v>44</v>
      </c>
      <c r="F79" s="9">
        <v>-45</v>
      </c>
      <c r="G79" s="18">
        <f>VLOOKUP(A79,[1]TDSheet!$A:$G,7,0)</f>
        <v>0</v>
      </c>
      <c r="L79" s="2">
        <f t="shared" si="10"/>
        <v>8.8000000000000007</v>
      </c>
      <c r="M79" s="20"/>
      <c r="N79" s="20">
        <f t="shared" si="11"/>
        <v>0</v>
      </c>
      <c r="O79" s="20"/>
      <c r="Q79" s="2">
        <f t="shared" si="12"/>
        <v>-5.1136363636363633</v>
      </c>
      <c r="R79" s="2">
        <f t="shared" si="13"/>
        <v>-5.1136363636363633</v>
      </c>
      <c r="S79" s="2">
        <f>VLOOKUP(A79,[2]TDSheet!$A:$F,6,0)/5</f>
        <v>9</v>
      </c>
      <c r="T79" s="2">
        <f>VLOOKUP(A79,[3]TDSheet!$A:$F,6,0)/5</f>
        <v>2.8</v>
      </c>
      <c r="U79" s="2">
        <f>VLOOKUP(A79,[4]TDSheet!$A:$F,6,0)/5</f>
        <v>5.2</v>
      </c>
      <c r="W79" s="2">
        <f t="shared" si="14"/>
        <v>0</v>
      </c>
    </row>
  </sheetData>
  <autoFilter ref="A3:X7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2023-10-24T10:06:31Z</dcterms:modified>
</cp:coreProperties>
</file>