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8EBECDF-A82B-488B-AFE3-6DF4711D5E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66" i="1"/>
  <c r="U465" i="1"/>
  <c r="V464" i="1"/>
  <c r="M464" i="1"/>
  <c r="U461" i="1"/>
  <c r="U460" i="1"/>
  <c r="V459" i="1"/>
  <c r="W459" i="1" s="1"/>
  <c r="M459" i="1"/>
  <c r="V458" i="1"/>
  <c r="W458" i="1" s="1"/>
  <c r="W460" i="1" s="1"/>
  <c r="M458" i="1"/>
  <c r="U456" i="1"/>
  <c r="U455" i="1"/>
  <c r="V454" i="1"/>
  <c r="W454" i="1" s="1"/>
  <c r="M454" i="1"/>
  <c r="V453" i="1"/>
  <c r="W453" i="1" s="1"/>
  <c r="V452" i="1"/>
  <c r="M452" i="1"/>
  <c r="U450" i="1"/>
  <c r="U449" i="1"/>
  <c r="V448" i="1"/>
  <c r="W448" i="1" s="1"/>
  <c r="M448" i="1"/>
  <c r="V447" i="1"/>
  <c r="W447" i="1" s="1"/>
  <c r="V446" i="1"/>
  <c r="W446" i="1" s="1"/>
  <c r="U444" i="1"/>
  <c r="U443" i="1"/>
  <c r="V442" i="1"/>
  <c r="W442" i="1" s="1"/>
  <c r="M442" i="1"/>
  <c r="V441" i="1"/>
  <c r="W441" i="1" s="1"/>
  <c r="W443" i="1" s="1"/>
  <c r="M441" i="1"/>
  <c r="U437" i="1"/>
  <c r="U436" i="1"/>
  <c r="V435" i="1"/>
  <c r="W435" i="1" s="1"/>
  <c r="M435" i="1"/>
  <c r="V434" i="1"/>
  <c r="V436" i="1" s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V426" i="1"/>
  <c r="W426" i="1" s="1"/>
  <c r="M426" i="1"/>
  <c r="V425" i="1"/>
  <c r="M425" i="1"/>
  <c r="U423" i="1"/>
  <c r="U422" i="1"/>
  <c r="V421" i="1"/>
  <c r="W421" i="1" s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W408" i="1"/>
  <c r="V408" i="1"/>
  <c r="M408" i="1"/>
  <c r="U404" i="1"/>
  <c r="V403" i="1"/>
  <c r="U403" i="1"/>
  <c r="W402" i="1"/>
  <c r="W403" i="1" s="1"/>
  <c r="V402" i="1"/>
  <c r="V404" i="1" s="1"/>
  <c r="M402" i="1"/>
  <c r="U400" i="1"/>
  <c r="V399" i="1"/>
  <c r="U399" i="1"/>
  <c r="W398" i="1"/>
  <c r="W399" i="1" s="1"/>
  <c r="V398" i="1"/>
  <c r="V400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W389" i="1" s="1"/>
  <c r="M389" i="1"/>
  <c r="V388" i="1"/>
  <c r="M388" i="1"/>
  <c r="U386" i="1"/>
  <c r="U385" i="1"/>
  <c r="V384" i="1"/>
  <c r="W384" i="1" s="1"/>
  <c r="M384" i="1"/>
  <c r="V383" i="1"/>
  <c r="V385" i="1" s="1"/>
  <c r="M383" i="1"/>
  <c r="U380" i="1"/>
  <c r="U379" i="1"/>
  <c r="V378" i="1"/>
  <c r="V380" i="1" s="1"/>
  <c r="U376" i="1"/>
  <c r="U375" i="1"/>
  <c r="V374" i="1"/>
  <c r="W374" i="1" s="1"/>
  <c r="M374" i="1"/>
  <c r="V373" i="1"/>
  <c r="W373" i="1" s="1"/>
  <c r="M373" i="1"/>
  <c r="V372" i="1"/>
  <c r="M372" i="1"/>
  <c r="U370" i="1"/>
  <c r="U369" i="1"/>
  <c r="V368" i="1"/>
  <c r="M368" i="1"/>
  <c r="U366" i="1"/>
  <c r="U365" i="1"/>
  <c r="V364" i="1"/>
  <c r="W364" i="1" s="1"/>
  <c r="M364" i="1"/>
  <c r="V363" i="1"/>
  <c r="W363" i="1" s="1"/>
  <c r="M363" i="1"/>
  <c r="V362" i="1"/>
  <c r="W362" i="1" s="1"/>
  <c r="M362" i="1"/>
  <c r="V361" i="1"/>
  <c r="V365" i="1" s="1"/>
  <c r="M361" i="1"/>
  <c r="U359" i="1"/>
  <c r="U358" i="1"/>
  <c r="W357" i="1"/>
  <c r="V357" i="1"/>
  <c r="W356" i="1"/>
  <c r="V356" i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V346" i="1"/>
  <c r="W346" i="1" s="1"/>
  <c r="M346" i="1"/>
  <c r="V345" i="1"/>
  <c r="M345" i="1"/>
  <c r="U343" i="1"/>
  <c r="U342" i="1"/>
  <c r="V341" i="1"/>
  <c r="W341" i="1" s="1"/>
  <c r="M341" i="1"/>
  <c r="V340" i="1"/>
  <c r="W340" i="1" s="1"/>
  <c r="W342" i="1" s="1"/>
  <c r="M340" i="1"/>
  <c r="U336" i="1"/>
  <c r="U335" i="1"/>
  <c r="V334" i="1"/>
  <c r="V336" i="1" s="1"/>
  <c r="M334" i="1"/>
  <c r="U332" i="1"/>
  <c r="U331" i="1"/>
  <c r="V330" i="1"/>
  <c r="W330" i="1" s="1"/>
  <c r="M330" i="1"/>
  <c r="V329" i="1"/>
  <c r="W329" i="1" s="1"/>
  <c r="M329" i="1"/>
  <c r="W328" i="1"/>
  <c r="V328" i="1"/>
  <c r="M328" i="1"/>
  <c r="V327" i="1"/>
  <c r="M327" i="1"/>
  <c r="U325" i="1"/>
  <c r="U324" i="1"/>
  <c r="V323" i="1"/>
  <c r="W323" i="1" s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V315" i="1"/>
  <c r="M315" i="1"/>
  <c r="U312" i="1"/>
  <c r="U311" i="1"/>
  <c r="V310" i="1"/>
  <c r="M310" i="1"/>
  <c r="U308" i="1"/>
  <c r="U307" i="1"/>
  <c r="V306" i="1"/>
  <c r="M306" i="1"/>
  <c r="U304" i="1"/>
  <c r="U303" i="1"/>
  <c r="V302" i="1"/>
  <c r="W302" i="1" s="1"/>
  <c r="M302" i="1"/>
  <c r="W301" i="1"/>
  <c r="W303" i="1" s="1"/>
  <c r="V301" i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V277" i="1"/>
  <c r="U277" i="1"/>
  <c r="W276" i="1"/>
  <c r="V276" i="1"/>
  <c r="W275" i="1"/>
  <c r="V275" i="1"/>
  <c r="M275" i="1"/>
  <c r="V274" i="1"/>
  <c r="M274" i="1"/>
  <c r="U272" i="1"/>
  <c r="U271" i="1"/>
  <c r="V270" i="1"/>
  <c r="M270" i="1"/>
  <c r="U267" i="1"/>
  <c r="U266" i="1"/>
  <c r="V265" i="1"/>
  <c r="W265" i="1" s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V257" i="1"/>
  <c r="W257" i="1" s="1"/>
  <c r="M257" i="1"/>
  <c r="W256" i="1"/>
  <c r="V256" i="1"/>
  <c r="W255" i="1"/>
  <c r="V255" i="1"/>
  <c r="M255" i="1"/>
  <c r="V254" i="1"/>
  <c r="M254" i="1"/>
  <c r="U251" i="1"/>
  <c r="U250" i="1"/>
  <c r="V249" i="1"/>
  <c r="W249" i="1" s="1"/>
  <c r="M249" i="1"/>
  <c r="V248" i="1"/>
  <c r="W248" i="1" s="1"/>
  <c r="M248" i="1"/>
  <c r="V247" i="1"/>
  <c r="M247" i="1"/>
  <c r="U245" i="1"/>
  <c r="U244" i="1"/>
  <c r="V243" i="1"/>
  <c r="W243" i="1" s="1"/>
  <c r="M243" i="1"/>
  <c r="V242" i="1"/>
  <c r="W242" i="1" s="1"/>
  <c r="V241" i="1"/>
  <c r="W241" i="1" s="1"/>
  <c r="U239" i="1"/>
  <c r="U238" i="1"/>
  <c r="V237" i="1"/>
  <c r="W237" i="1" s="1"/>
  <c r="M237" i="1"/>
  <c r="V236" i="1"/>
  <c r="W236" i="1" s="1"/>
  <c r="M236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V226" i="1"/>
  <c r="W226" i="1" s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V219" i="1"/>
  <c r="V223" i="1" s="1"/>
  <c r="M219" i="1"/>
  <c r="U217" i="1"/>
  <c r="U216" i="1"/>
  <c r="V215" i="1"/>
  <c r="V217" i="1" s="1"/>
  <c r="M215" i="1"/>
  <c r="U213" i="1"/>
  <c r="U212" i="1"/>
  <c r="V211" i="1"/>
  <c r="W211" i="1" s="1"/>
  <c r="M211" i="1"/>
  <c r="W210" i="1"/>
  <c r="V210" i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U194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W186" i="1"/>
  <c r="V186" i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W178" i="1"/>
  <c r="V178" i="1"/>
  <c r="W177" i="1"/>
  <c r="V177" i="1"/>
  <c r="W176" i="1"/>
  <c r="V176" i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V165" i="1"/>
  <c r="W165" i="1" s="1"/>
  <c r="M165" i="1"/>
  <c r="V164" i="1"/>
  <c r="W164" i="1" s="1"/>
  <c r="M164" i="1"/>
  <c r="V163" i="1"/>
  <c r="V168" i="1" s="1"/>
  <c r="M163" i="1"/>
  <c r="U161" i="1"/>
  <c r="U160" i="1"/>
  <c r="V159" i="1"/>
  <c r="W159" i="1" s="1"/>
  <c r="M159" i="1"/>
  <c r="W158" i="1"/>
  <c r="W160" i="1" s="1"/>
  <c r="V158" i="1"/>
  <c r="U156" i="1"/>
  <c r="U155" i="1"/>
  <c r="V154" i="1"/>
  <c r="W154" i="1" s="1"/>
  <c r="M154" i="1"/>
  <c r="W153" i="1"/>
  <c r="W155" i="1" s="1"/>
  <c r="V153" i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W142" i="1"/>
  <c r="V142" i="1"/>
  <c r="M142" i="1"/>
  <c r="V141" i="1"/>
  <c r="M141" i="1"/>
  <c r="U138" i="1"/>
  <c r="U137" i="1"/>
  <c r="V136" i="1"/>
  <c r="W136" i="1" s="1"/>
  <c r="M136" i="1"/>
  <c r="V135" i="1"/>
  <c r="W135" i="1" s="1"/>
  <c r="M135" i="1"/>
  <c r="V134" i="1"/>
  <c r="G477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V125" i="1"/>
  <c r="V129" i="1" s="1"/>
  <c r="M125" i="1"/>
  <c r="U122" i="1"/>
  <c r="U121" i="1"/>
  <c r="W120" i="1"/>
  <c r="V120" i="1"/>
  <c r="W119" i="1"/>
  <c r="V119" i="1"/>
  <c r="M119" i="1"/>
  <c r="V118" i="1"/>
  <c r="W118" i="1" s="1"/>
  <c r="V117" i="1"/>
  <c r="W117" i="1" s="1"/>
  <c r="M117" i="1"/>
  <c r="W116" i="1"/>
  <c r="W121" i="1" s="1"/>
  <c r="V116" i="1"/>
  <c r="M116" i="1"/>
  <c r="U114" i="1"/>
  <c r="U113" i="1"/>
  <c r="V112" i="1"/>
  <c r="W112" i="1" s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M107" i="1"/>
  <c r="V106" i="1"/>
  <c r="W106" i="1" s="1"/>
  <c r="M106" i="1"/>
  <c r="V105" i="1"/>
  <c r="W105" i="1" s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V90" i="1"/>
  <c r="U88" i="1"/>
  <c r="U87" i="1"/>
  <c r="V86" i="1"/>
  <c r="W86" i="1" s="1"/>
  <c r="M86" i="1"/>
  <c r="V85" i="1"/>
  <c r="W85" i="1" s="1"/>
  <c r="M85" i="1"/>
  <c r="W84" i="1"/>
  <c r="V84" i="1"/>
  <c r="W83" i="1"/>
  <c r="V83" i="1"/>
  <c r="W82" i="1"/>
  <c r="V82" i="1"/>
  <c r="M82" i="1"/>
  <c r="V81" i="1"/>
  <c r="U79" i="1"/>
  <c r="U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U60" i="1"/>
  <c r="U59" i="1"/>
  <c r="V58" i="1"/>
  <c r="W58" i="1" s="1"/>
  <c r="V57" i="1"/>
  <c r="W57" i="1" s="1"/>
  <c r="M57" i="1"/>
  <c r="W56" i="1"/>
  <c r="V56" i="1"/>
  <c r="M56" i="1"/>
  <c r="V55" i="1"/>
  <c r="U52" i="1"/>
  <c r="U51" i="1"/>
  <c r="W50" i="1"/>
  <c r="V50" i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467" i="1" s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W244" i="1" l="1"/>
  <c r="W449" i="1"/>
  <c r="V102" i="1"/>
  <c r="V188" i="1"/>
  <c r="W232" i="1"/>
  <c r="W334" i="1"/>
  <c r="W335" i="1" s="1"/>
  <c r="V335" i="1"/>
  <c r="U470" i="1"/>
  <c r="W212" i="1"/>
  <c r="W298" i="1"/>
  <c r="W22" i="1"/>
  <c r="W23" i="1" s="1"/>
  <c r="W26" i="1"/>
  <c r="D477" i="1"/>
  <c r="V88" i="1"/>
  <c r="V114" i="1"/>
  <c r="V122" i="1"/>
  <c r="W125" i="1"/>
  <c r="W129" i="1" s="1"/>
  <c r="H477" i="1"/>
  <c r="V160" i="1"/>
  <c r="W170" i="1"/>
  <c r="V244" i="1"/>
  <c r="W264" i="1"/>
  <c r="W266" i="1" s="1"/>
  <c r="V303" i="1"/>
  <c r="W322" i="1"/>
  <c r="W324" i="1" s="1"/>
  <c r="O477" i="1"/>
  <c r="W361" i="1"/>
  <c r="W365" i="1" s="1"/>
  <c r="W378" i="1"/>
  <c r="W379" i="1" s="1"/>
  <c r="V379" i="1"/>
  <c r="W383" i="1"/>
  <c r="W385" i="1" s="1"/>
  <c r="Q477" i="1"/>
  <c r="W420" i="1"/>
  <c r="W422" i="1" s="1"/>
  <c r="W32" i="1"/>
  <c r="W78" i="1"/>
  <c r="W188" i="1"/>
  <c r="V33" i="1"/>
  <c r="V51" i="1"/>
  <c r="V60" i="1"/>
  <c r="V78" i="1"/>
  <c r="V101" i="1"/>
  <c r="V121" i="1"/>
  <c r="V130" i="1"/>
  <c r="V156" i="1"/>
  <c r="V189" i="1"/>
  <c r="V193" i="1"/>
  <c r="V213" i="1"/>
  <c r="V238" i="1"/>
  <c r="W235" i="1"/>
  <c r="W238" i="1" s="1"/>
  <c r="K477" i="1"/>
  <c r="V262" i="1"/>
  <c r="W254" i="1"/>
  <c r="W261" i="1" s="1"/>
  <c r="V37" i="1"/>
  <c r="V41" i="1"/>
  <c r="V45" i="1"/>
  <c r="V87" i="1"/>
  <c r="V113" i="1"/>
  <c r="V138" i="1"/>
  <c r="V149" i="1"/>
  <c r="V161" i="1"/>
  <c r="V167" i="1"/>
  <c r="V216" i="1"/>
  <c r="W215" i="1"/>
  <c r="W216" i="1" s="1"/>
  <c r="V224" i="1"/>
  <c r="W219" i="1"/>
  <c r="W223" i="1" s="1"/>
  <c r="V233" i="1"/>
  <c r="V251" i="1"/>
  <c r="F477" i="1"/>
  <c r="N477" i="1"/>
  <c r="H9" i="1"/>
  <c r="V469" i="1"/>
  <c r="V468" i="1"/>
  <c r="U471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7" i="1"/>
  <c r="V79" i="1"/>
  <c r="W81" i="1"/>
  <c r="W87" i="1" s="1"/>
  <c r="W90" i="1"/>
  <c r="W101" i="1" s="1"/>
  <c r="W104" i="1"/>
  <c r="W113" i="1" s="1"/>
  <c r="W134" i="1"/>
  <c r="W137" i="1" s="1"/>
  <c r="V137" i="1"/>
  <c r="W141" i="1"/>
  <c r="W149" i="1" s="1"/>
  <c r="V150" i="1"/>
  <c r="I477" i="1"/>
  <c r="V155" i="1"/>
  <c r="W163" i="1"/>
  <c r="W167" i="1" s="1"/>
  <c r="W191" i="1"/>
  <c r="W193" i="1" s="1"/>
  <c r="V212" i="1"/>
  <c r="V232" i="1"/>
  <c r="V239" i="1"/>
  <c r="V245" i="1"/>
  <c r="V250" i="1"/>
  <c r="W247" i="1"/>
  <c r="W250" i="1" s="1"/>
  <c r="V261" i="1"/>
  <c r="V267" i="1"/>
  <c r="L477" i="1"/>
  <c r="V271" i="1"/>
  <c r="W270" i="1"/>
  <c r="W271" i="1" s="1"/>
  <c r="V272" i="1"/>
  <c r="V278" i="1"/>
  <c r="W274" i="1"/>
  <c r="W277" i="1" s="1"/>
  <c r="V298" i="1"/>
  <c r="V304" i="1"/>
  <c r="V307" i="1"/>
  <c r="W306" i="1"/>
  <c r="W307" i="1" s="1"/>
  <c r="V308" i="1"/>
  <c r="V311" i="1"/>
  <c r="W310" i="1"/>
  <c r="W311" i="1" s="1"/>
  <c r="V312" i="1"/>
  <c r="V320" i="1"/>
  <c r="V319" i="1"/>
  <c r="W315" i="1"/>
  <c r="W319" i="1" s="1"/>
  <c r="V366" i="1"/>
  <c r="V369" i="1"/>
  <c r="W368" i="1"/>
  <c r="W369" i="1" s="1"/>
  <c r="V370" i="1"/>
  <c r="V375" i="1"/>
  <c r="W372" i="1"/>
  <c r="W375" i="1" s="1"/>
  <c r="V376" i="1"/>
  <c r="V444" i="1"/>
  <c r="V450" i="1"/>
  <c r="V456" i="1"/>
  <c r="W452" i="1"/>
  <c r="W455" i="1" s="1"/>
  <c r="V455" i="1"/>
  <c r="V461" i="1"/>
  <c r="S477" i="1"/>
  <c r="V465" i="1"/>
  <c r="W464" i="1"/>
  <c r="W465" i="1" s="1"/>
  <c r="V466" i="1"/>
  <c r="B477" i="1"/>
  <c r="J477" i="1"/>
  <c r="R477" i="1"/>
  <c r="M477" i="1"/>
  <c r="V299" i="1"/>
  <c r="V325" i="1"/>
  <c r="V332" i="1"/>
  <c r="W327" i="1"/>
  <c r="W331" i="1" s="1"/>
  <c r="V331" i="1"/>
  <c r="V343" i="1"/>
  <c r="V359" i="1"/>
  <c r="W345" i="1"/>
  <c r="W358" i="1" s="1"/>
  <c r="V358" i="1"/>
  <c r="V386" i="1"/>
  <c r="V396" i="1"/>
  <c r="W388" i="1"/>
  <c r="W395" i="1" s="1"/>
  <c r="V395" i="1"/>
  <c r="W417" i="1"/>
  <c r="V417" i="1"/>
  <c r="V423" i="1"/>
  <c r="V431" i="1"/>
  <c r="W425" i="1"/>
  <c r="W431" i="1" s="1"/>
  <c r="V432" i="1"/>
  <c r="V437" i="1"/>
  <c r="W434" i="1"/>
  <c r="W436" i="1" s="1"/>
  <c r="V443" i="1"/>
  <c r="V449" i="1"/>
  <c r="V460" i="1"/>
  <c r="P477" i="1"/>
  <c r="V342" i="1"/>
  <c r="V418" i="1"/>
  <c r="V471" i="1" l="1"/>
  <c r="W472" i="1"/>
  <c r="V467" i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<sst xmlns="http://schemas.openxmlformats.org/spreadsheetml/2006/main" count="1700" uniqueCount="640">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</sst>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2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7"/>
  <sheetViews>
    <sheetView showGridLines="0" tabSelected="1" topLeftCell="A8" zoomScaleNormal="100" zoomScaleSheetLayoutView="100" workbookViewId="0">
      <selection activeCell="X28" sqref="X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35" t="s">
        <v>0</v>
      </c>
      <c r="E1" s="336"/>
      <c r="F1" s="336"/>
      <c r="G1" s="13" t="s">
        <v>1</v>
      </c>
      <c r="H1" s="335" t="s">
        <v>2</v>
      </c>
      <c r="I1" s="336"/>
      <c r="J1" s="336"/>
      <c r="K1" s="336"/>
      <c r="L1" s="336"/>
      <c r="M1" s="336"/>
      <c r="N1" s="336"/>
      <c r="O1" s="608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448" t="s">
        <v>8</v>
      </c>
      <c r="B5" s="323"/>
      <c r="C5" s="324"/>
      <c r="D5" s="384"/>
      <c r="E5" s="386"/>
      <c r="F5" s="597" t="s">
        <v>9</v>
      </c>
      <c r="G5" s="324"/>
      <c r="H5" s="384"/>
      <c r="I5" s="385"/>
      <c r="J5" s="385"/>
      <c r="K5" s="386"/>
      <c r="M5" s="25" t="s">
        <v>10</v>
      </c>
      <c r="N5" s="443">
        <v>45215</v>
      </c>
      <c r="O5" s="398"/>
      <c r="Q5" s="611" t="s">
        <v>11</v>
      </c>
      <c r="R5" s="360"/>
      <c r="S5" s="516" t="s">
        <v>12</v>
      </c>
      <c r="T5" s="398"/>
      <c r="Y5" s="52"/>
      <c r="Z5" s="52"/>
      <c r="AA5" s="52"/>
    </row>
    <row r="6" spans="1:28" s="303" customFormat="1" ht="24" customHeight="1" x14ac:dyDescent="0.2">
      <c r="A6" s="448" t="s">
        <v>13</v>
      </c>
      <c r="B6" s="323"/>
      <c r="C6" s="324"/>
      <c r="D6" s="396" t="s">
        <v>14</v>
      </c>
      <c r="E6" s="397"/>
      <c r="F6" s="397"/>
      <c r="G6" s="397"/>
      <c r="H6" s="397"/>
      <c r="I6" s="397"/>
      <c r="J6" s="397"/>
      <c r="K6" s="398"/>
      <c r="M6" s="25" t="s">
        <v>15</v>
      </c>
      <c r="N6" s="466" t="str">
        <f>IF(N5=0," ",CHOOSE(WEEKDAY(N5,2),"Понедельник","Вторник","Среда","Четверг","Пятница","Суббота","Воскресенье"))</f>
        <v>Понедельник</v>
      </c>
      <c r="O6" s="317"/>
      <c r="Q6" s="359" t="s">
        <v>16</v>
      </c>
      <c r="R6" s="360"/>
      <c r="S6" s="361" t="s">
        <v>17</v>
      </c>
      <c r="T6" s="36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7"/>
      <c r="M7" s="25"/>
      <c r="N7" s="43"/>
      <c r="O7" s="43"/>
      <c r="Q7" s="314"/>
      <c r="R7" s="360"/>
      <c r="S7" s="363"/>
      <c r="T7" s="364"/>
      <c r="Y7" s="52"/>
      <c r="Z7" s="52"/>
      <c r="AA7" s="52"/>
    </row>
    <row r="8" spans="1:28" s="303" customFormat="1" ht="25.5" customHeight="1" x14ac:dyDescent="0.2">
      <c r="A8" s="635" t="s">
        <v>18</v>
      </c>
      <c r="B8" s="329"/>
      <c r="C8" s="330"/>
      <c r="D8" s="533"/>
      <c r="E8" s="534"/>
      <c r="F8" s="534"/>
      <c r="G8" s="534"/>
      <c r="H8" s="534"/>
      <c r="I8" s="534"/>
      <c r="J8" s="534"/>
      <c r="K8" s="535"/>
      <c r="M8" s="25" t="s">
        <v>19</v>
      </c>
      <c r="N8" s="571">
        <v>0.41666666666666669</v>
      </c>
      <c r="O8" s="398"/>
      <c r="Q8" s="314"/>
      <c r="R8" s="360"/>
      <c r="S8" s="363"/>
      <c r="T8" s="364"/>
      <c r="Y8" s="52"/>
      <c r="Z8" s="52"/>
      <c r="AA8" s="52"/>
    </row>
    <row r="9" spans="1:28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3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M9" s="27" t="s">
        <v>20</v>
      </c>
      <c r="N9" s="443"/>
      <c r="O9" s="398"/>
      <c r="Q9" s="314"/>
      <c r="R9" s="360"/>
      <c r="S9" s="365"/>
      <c r="T9" s="36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3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71" t="str">
        <f>IFERROR(VLOOKUP($D$10,Proxy,2,FALSE),"")</f>
        <v/>
      </c>
      <c r="I10" s="314"/>
      <c r="J10" s="314"/>
      <c r="K10" s="314"/>
      <c r="M10" s="27" t="s">
        <v>21</v>
      </c>
      <c r="N10" s="571"/>
      <c r="O10" s="398"/>
      <c r="R10" s="25" t="s">
        <v>22</v>
      </c>
      <c r="S10" s="506" t="s">
        <v>23</v>
      </c>
      <c r="T10" s="36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1"/>
      <c r="O11" s="398"/>
      <c r="R11" s="25" t="s">
        <v>26</v>
      </c>
      <c r="S11" s="600" t="s">
        <v>27</v>
      </c>
      <c r="T11" s="601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30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75"/>
      <c r="O12" s="527"/>
      <c r="P12" s="24"/>
      <c r="R12" s="25"/>
      <c r="S12" s="336"/>
      <c r="T12" s="314"/>
      <c r="Y12" s="52"/>
      <c r="Z12" s="52"/>
      <c r="AA12" s="52"/>
    </row>
    <row r="13" spans="1:28" s="303" customFormat="1" ht="23.25" customHeight="1" x14ac:dyDescent="0.2">
      <c r="A13" s="530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00"/>
      <c r="O13" s="601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30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4" t="s">
        <v>35</v>
      </c>
      <c r="B17" s="354" t="s">
        <v>36</v>
      </c>
      <c r="C17" s="459" t="s">
        <v>37</v>
      </c>
      <c r="D17" s="354" t="s">
        <v>38</v>
      </c>
      <c r="E17" s="392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91"/>
      <c r="O17" s="391"/>
      <c r="P17" s="391"/>
      <c r="Q17" s="392"/>
      <c r="R17" s="617" t="s">
        <v>47</v>
      </c>
      <c r="S17" s="324"/>
      <c r="T17" s="354" t="s">
        <v>48</v>
      </c>
      <c r="U17" s="354" t="s">
        <v>49</v>
      </c>
      <c r="V17" s="641" t="s">
        <v>50</v>
      </c>
      <c r="W17" s="354" t="s">
        <v>51</v>
      </c>
      <c r="X17" s="405" t="s">
        <v>52</v>
      </c>
      <c r="Y17" s="405" t="s">
        <v>53</v>
      </c>
      <c r="Z17" s="405" t="s">
        <v>54</v>
      </c>
      <c r="AA17" s="406"/>
      <c r="AB17" s="407"/>
      <c r="AC17" s="536"/>
      <c r="AZ17" s="429" t="s">
        <v>55</v>
      </c>
    </row>
    <row r="18" spans="1:52" ht="14.25" customHeight="1" x14ac:dyDescent="0.2">
      <c r="A18" s="355"/>
      <c r="B18" s="355"/>
      <c r="C18" s="355"/>
      <c r="D18" s="393"/>
      <c r="E18" s="395"/>
      <c r="F18" s="355"/>
      <c r="G18" s="355"/>
      <c r="H18" s="355"/>
      <c r="I18" s="355"/>
      <c r="J18" s="355"/>
      <c r="K18" s="355"/>
      <c r="L18" s="355"/>
      <c r="M18" s="393"/>
      <c r="N18" s="394"/>
      <c r="O18" s="394"/>
      <c r="P18" s="394"/>
      <c r="Q18" s="395"/>
      <c r="R18" s="304" t="s">
        <v>56</v>
      </c>
      <c r="S18" s="304" t="s">
        <v>57</v>
      </c>
      <c r="T18" s="355"/>
      <c r="U18" s="355"/>
      <c r="V18" s="642"/>
      <c r="W18" s="355"/>
      <c r="X18" s="634"/>
      <c r="Y18" s="634"/>
      <c r="Z18" s="408"/>
      <c r="AA18" s="409"/>
      <c r="AB18" s="410"/>
      <c r="AC18" s="537"/>
      <c r="AZ18" s="314"/>
    </row>
    <row r="19" spans="1:52" ht="27.75" customHeight="1" x14ac:dyDescent="0.2">
      <c r="A19" s="357" t="s">
        <v>58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49"/>
      <c r="Y19" s="49"/>
    </row>
    <row r="20" spans="1:52" ht="16.5" customHeight="1" x14ac:dyDescent="0.25">
      <c r="A20" s="337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5"/>
      <c r="Y20" s="305"/>
    </row>
    <row r="21" spans="1:52" ht="14.25" customHeight="1" x14ac:dyDescent="0.25">
      <c r="A21" s="326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6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5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5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6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6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3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6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6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6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6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6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5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5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6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6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5"/>
      <c r="M36" s="328" t="s">
        <v>64</v>
      </c>
      <c r="N36" s="329"/>
      <c r="O36" s="329"/>
      <c r="P36" s="329"/>
      <c r="Q36" s="329"/>
      <c r="R36" s="329"/>
      <c r="S36" s="330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5"/>
      <c r="M37" s="328" t="s">
        <v>64</v>
      </c>
      <c r="N37" s="329"/>
      <c r="O37" s="329"/>
      <c r="P37" s="329"/>
      <c r="Q37" s="329"/>
      <c r="R37" s="329"/>
      <c r="S37" s="330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6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6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5"/>
      <c r="M40" s="328" t="s">
        <v>64</v>
      </c>
      <c r="N40" s="329"/>
      <c r="O40" s="329"/>
      <c r="P40" s="329"/>
      <c r="Q40" s="329"/>
      <c r="R40" s="329"/>
      <c r="S40" s="330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5"/>
      <c r="M41" s="328" t="s">
        <v>64</v>
      </c>
      <c r="N41" s="329"/>
      <c r="O41" s="329"/>
      <c r="P41" s="329"/>
      <c r="Q41" s="329"/>
      <c r="R41" s="329"/>
      <c r="S41" s="330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6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6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60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5"/>
      <c r="M44" s="328" t="s">
        <v>64</v>
      </c>
      <c r="N44" s="329"/>
      <c r="O44" s="329"/>
      <c r="P44" s="329"/>
      <c r="Q44" s="329"/>
      <c r="R44" s="329"/>
      <c r="S44" s="330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5"/>
      <c r="M45" s="328" t="s">
        <v>64</v>
      </c>
      <c r="N45" s="329"/>
      <c r="O45" s="329"/>
      <c r="P45" s="329"/>
      <c r="Q45" s="329"/>
      <c r="R45" s="329"/>
      <c r="S45" s="330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7" t="s">
        <v>91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8"/>
      <c r="R46" s="358"/>
      <c r="S46" s="358"/>
      <c r="T46" s="358"/>
      <c r="U46" s="358"/>
      <c r="V46" s="358"/>
      <c r="W46" s="358"/>
      <c r="X46" s="49"/>
      <c r="Y46" s="49"/>
    </row>
    <row r="47" spans="1:52" ht="16.5" customHeight="1" x14ac:dyDescent="0.25">
      <c r="A47" s="337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5"/>
      <c r="Y47" s="305"/>
    </row>
    <row r="48" spans="1:52" ht="14.25" customHeight="1" x14ac:dyDescent="0.25">
      <c r="A48" s="326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6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5"/>
      <c r="S49" s="35"/>
      <c r="T49" s="36" t="s">
        <v>63</v>
      </c>
      <c r="U49" s="309">
        <v>0</v>
      </c>
      <c r="V49" s="310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6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5"/>
      <c r="S50" s="35"/>
      <c r="T50" s="36" t="s">
        <v>63</v>
      </c>
      <c r="U50" s="309">
        <v>83</v>
      </c>
      <c r="V50" s="310">
        <f>IFERROR(IF(U50="",0,CEILING((U50/$H50),1)*$H50),"")</f>
        <v>83.7</v>
      </c>
      <c r="W50" s="37">
        <f>IFERROR(IF(V50=0,"",ROUNDUP(V50/H50,0)*0.00753),"")</f>
        <v>0.23343</v>
      </c>
      <c r="X50" s="57"/>
      <c r="Y50" s="58"/>
      <c r="AC50" s="59"/>
      <c r="AZ50" s="71" t="s">
        <v>1</v>
      </c>
    </row>
    <row r="51" spans="1:52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5"/>
      <c r="M51" s="328" t="s">
        <v>64</v>
      </c>
      <c r="N51" s="329"/>
      <c r="O51" s="329"/>
      <c r="P51" s="329"/>
      <c r="Q51" s="329"/>
      <c r="R51" s="329"/>
      <c r="S51" s="330"/>
      <c r="T51" s="38" t="s">
        <v>65</v>
      </c>
      <c r="U51" s="311">
        <f>IFERROR(U49/H49,"0")+IFERROR(U50/H50,"0")</f>
        <v>30.74074074074074</v>
      </c>
      <c r="V51" s="311">
        <f>IFERROR(V49/H49,"0")+IFERROR(V50/H50,"0")</f>
        <v>31</v>
      </c>
      <c r="W51" s="311">
        <f>IFERROR(IF(W49="",0,W49),"0")+IFERROR(IF(W50="",0,W50),"0")</f>
        <v>0.23343</v>
      </c>
      <c r="X51" s="312"/>
      <c r="Y51" s="312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5"/>
      <c r="M52" s="328" t="s">
        <v>64</v>
      </c>
      <c r="N52" s="329"/>
      <c r="O52" s="329"/>
      <c r="P52" s="329"/>
      <c r="Q52" s="329"/>
      <c r="R52" s="329"/>
      <c r="S52" s="330"/>
      <c r="T52" s="38" t="s">
        <v>63</v>
      </c>
      <c r="U52" s="311">
        <f>IFERROR(SUM(U49:U50),"0")</f>
        <v>83</v>
      </c>
      <c r="V52" s="311">
        <f>IFERROR(SUM(V49:V50),"0")</f>
        <v>83.7</v>
      </c>
      <c r="W52" s="38"/>
      <c r="X52" s="312"/>
      <c r="Y52" s="312"/>
    </row>
    <row r="53" spans="1:52" ht="16.5" customHeight="1" x14ac:dyDescent="0.25">
      <c r="A53" s="337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5"/>
      <c r="Y53" s="305"/>
    </row>
    <row r="54" spans="1:52" ht="14.25" customHeight="1" x14ac:dyDescent="0.25">
      <c r="A54" s="326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6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90" t="s">
        <v>104</v>
      </c>
      <c r="N55" s="319"/>
      <c r="O55" s="319"/>
      <c r="P55" s="319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6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5"/>
      <c r="S56" s="35"/>
      <c r="T56" s="36" t="s">
        <v>63</v>
      </c>
      <c r="U56" s="309">
        <v>46</v>
      </c>
      <c r="V56" s="310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6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5"/>
      <c r="S57" s="35"/>
      <c r="T57" s="36" t="s">
        <v>63</v>
      </c>
      <c r="U57" s="309">
        <v>210</v>
      </c>
      <c r="V57" s="310">
        <f>IFERROR(IF(U57="",0,CEILING((U57/$H57),1)*$H57),"")</f>
        <v>211.5</v>
      </c>
      <c r="W57" s="37">
        <f>IFERROR(IF(V57=0,"",ROUNDUP(V57/H57,0)*0.00937),"")</f>
        <v>0.44039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6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4" t="s">
        <v>110</v>
      </c>
      <c r="N58" s="319"/>
      <c r="O58" s="319"/>
      <c r="P58" s="319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5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11">
        <f>IFERROR(U55/H55,"0")+IFERROR(U56/H56,"0")+IFERROR(U57/H57,"0")+IFERROR(U58/H58,"0")</f>
        <v>50.925925925925924</v>
      </c>
      <c r="V59" s="311">
        <f>IFERROR(V55/H55,"0")+IFERROR(V56/H56,"0")+IFERROR(V57/H57,"0")+IFERROR(V58/H58,"0")</f>
        <v>52</v>
      </c>
      <c r="W59" s="311">
        <f>IFERROR(IF(W55="",0,W55),"0")+IFERROR(IF(W56="",0,W56),"0")+IFERROR(IF(W57="",0,W57),"0")+IFERROR(IF(W58="",0,W58),"0")</f>
        <v>0.54913999999999996</v>
      </c>
      <c r="X59" s="312"/>
      <c r="Y59" s="312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5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11">
        <f>IFERROR(SUM(U55:U58),"0")</f>
        <v>256</v>
      </c>
      <c r="V60" s="311">
        <f>IFERROR(SUM(V55:V58),"0")</f>
        <v>265.5</v>
      </c>
      <c r="W60" s="38"/>
      <c r="X60" s="312"/>
      <c r="Y60" s="312"/>
    </row>
    <row r="61" spans="1:52" ht="16.5" customHeight="1" x14ac:dyDescent="0.25">
      <c r="A61" s="337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5"/>
      <c r="Y61" s="305"/>
    </row>
    <row r="62" spans="1:52" ht="14.25" customHeight="1" x14ac:dyDescent="0.25">
      <c r="A62" s="326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6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6" t="s">
        <v>113</v>
      </c>
      <c r="N63" s="319"/>
      <c r="O63" s="319"/>
      <c r="P63" s="319"/>
      <c r="Q63" s="317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6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5"/>
      <c r="S64" s="35"/>
      <c r="T64" s="36" t="s">
        <v>63</v>
      </c>
      <c r="U64" s="309">
        <v>60</v>
      </c>
      <c r="V64" s="310">
        <f t="shared" si="2"/>
        <v>64.800000000000011</v>
      </c>
      <c r="W64" s="37">
        <f>IFERROR(IF(V64=0,"",ROUNDUP(V64/H64,0)*0.02175),"")</f>
        <v>0.1305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6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5"/>
      <c r="S65" s="35"/>
      <c r="T65" s="36" t="s">
        <v>63</v>
      </c>
      <c r="U65" s="309">
        <v>38</v>
      </c>
      <c r="V65" s="310">
        <f t="shared" si="2"/>
        <v>43.2</v>
      </c>
      <c r="W65" s="37">
        <f>IFERROR(IF(V65=0,"",ROUNDUP(V65/H65,0)*0.02175),"")</f>
        <v>8.6999999999999994E-2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6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6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5"/>
      <c r="S67" s="35"/>
      <c r="T67" s="36" t="s">
        <v>63</v>
      </c>
      <c r="U67" s="309">
        <v>60</v>
      </c>
      <c r="V67" s="310">
        <f t="shared" si="2"/>
        <v>60</v>
      </c>
      <c r="W67" s="37">
        <f>IFERROR(IF(V67=0,"",ROUNDUP(V67/H67,0)*0.00753),"")</f>
        <v>0.15060000000000001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6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6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5"/>
      <c r="S69" s="35"/>
      <c r="T69" s="36" t="s">
        <v>63</v>
      </c>
      <c r="U69" s="309">
        <v>120</v>
      </c>
      <c r="V69" s="310">
        <f t="shared" si="2"/>
        <v>120</v>
      </c>
      <c r="W69" s="37">
        <f t="shared" si="3"/>
        <v>0.28110000000000002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6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5"/>
      <c r="S70" s="35"/>
      <c r="T70" s="36" t="s">
        <v>63</v>
      </c>
      <c r="U70" s="309">
        <v>50</v>
      </c>
      <c r="V70" s="310">
        <f t="shared" si="2"/>
        <v>52</v>
      </c>
      <c r="W70" s="37">
        <f t="shared" si="3"/>
        <v>0.12181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6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6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6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5"/>
      <c r="S73" s="35"/>
      <c r="T73" s="36" t="s">
        <v>63</v>
      </c>
      <c r="U73" s="309">
        <v>154</v>
      </c>
      <c r="V73" s="310">
        <f t="shared" si="2"/>
        <v>157.5</v>
      </c>
      <c r="W73" s="37">
        <f t="shared" si="3"/>
        <v>0.32795000000000002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6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6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6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5"/>
      <c r="S76" s="35"/>
      <c r="T76" s="36" t="s">
        <v>63</v>
      </c>
      <c r="U76" s="309">
        <v>90</v>
      </c>
      <c r="V76" s="310">
        <f t="shared" si="2"/>
        <v>90</v>
      </c>
      <c r="W76" s="37">
        <f>IFERROR(IF(V76=0,"",ROUNDUP(V76/H76,0)*0.00937),"")</f>
        <v>0.18740000000000001</v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6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13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15"/>
      <c r="M78" s="328" t="s">
        <v>64</v>
      </c>
      <c r="N78" s="329"/>
      <c r="O78" s="329"/>
      <c r="P78" s="329"/>
      <c r="Q78" s="329"/>
      <c r="R78" s="329"/>
      <c r="S78" s="330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125.7962962962963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128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1.2863599999999999</v>
      </c>
      <c r="X78" s="312"/>
      <c r="Y78" s="312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5"/>
      <c r="M79" s="328" t="s">
        <v>64</v>
      </c>
      <c r="N79" s="329"/>
      <c r="O79" s="329"/>
      <c r="P79" s="329"/>
      <c r="Q79" s="329"/>
      <c r="R79" s="329"/>
      <c r="S79" s="330"/>
      <c r="T79" s="38" t="s">
        <v>63</v>
      </c>
      <c r="U79" s="311">
        <f>IFERROR(SUM(U63:U77),"0")</f>
        <v>572</v>
      </c>
      <c r="V79" s="311">
        <f>IFERROR(SUM(V63:V77),"0")</f>
        <v>587.5</v>
      </c>
      <c r="W79" s="38"/>
      <c r="X79" s="312"/>
      <c r="Y79" s="312"/>
    </row>
    <row r="80" spans="1:52" ht="14.25" customHeight="1" x14ac:dyDescent="0.25">
      <c r="A80" s="326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6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5" t="s">
        <v>146</v>
      </c>
      <c r="N81" s="319"/>
      <c r="O81" s="319"/>
      <c r="P81" s="319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6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6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51" t="s">
        <v>151</v>
      </c>
      <c r="N83" s="319"/>
      <c r="O83" s="319"/>
      <c r="P83" s="319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6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68" t="s">
        <v>154</v>
      </c>
      <c r="N84" s="319"/>
      <c r="O84" s="319"/>
      <c r="P84" s="319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6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6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13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15"/>
      <c r="M87" s="328" t="s">
        <v>64</v>
      </c>
      <c r="N87" s="329"/>
      <c r="O87" s="329"/>
      <c r="P87" s="329"/>
      <c r="Q87" s="329"/>
      <c r="R87" s="329"/>
      <c r="S87" s="330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15"/>
      <c r="M88" s="328" t="s">
        <v>64</v>
      </c>
      <c r="N88" s="329"/>
      <c r="O88" s="329"/>
      <c r="P88" s="329"/>
      <c r="Q88" s="329"/>
      <c r="R88" s="329"/>
      <c r="S88" s="330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6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6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6" t="s">
        <v>161</v>
      </c>
      <c r="N90" s="319"/>
      <c r="O90" s="319"/>
      <c r="P90" s="319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6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45" t="s">
        <v>161</v>
      </c>
      <c r="N91" s="319"/>
      <c r="O91" s="319"/>
      <c r="P91" s="319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6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6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6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6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6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6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6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5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6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4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6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13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5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5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6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6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75" t="s">
        <v>184</v>
      </c>
      <c r="N104" s="319"/>
      <c r="O104" s="319"/>
      <c r="P104" s="319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6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07" t="s">
        <v>186</v>
      </c>
      <c r="N105" s="319"/>
      <c r="O105" s="319"/>
      <c r="P105" s="319"/>
      <c r="Q105" s="317"/>
      <c r="R105" s="35"/>
      <c r="S105" s="35"/>
      <c r="T105" s="36" t="s">
        <v>63</v>
      </c>
      <c r="U105" s="309">
        <v>8</v>
      </c>
      <c r="V105" s="310">
        <f t="shared" si="6"/>
        <v>8.4</v>
      </c>
      <c r="W105" s="37">
        <f>IFERROR(IF(V105=0,"",ROUNDUP(V105/H105,0)*0.02175),"")</f>
        <v>2.1749999999999999E-2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6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6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5"/>
      <c r="S107" s="35"/>
      <c r="T107" s="36" t="s">
        <v>63</v>
      </c>
      <c r="U107" s="309">
        <v>5</v>
      </c>
      <c r="V107" s="310">
        <f t="shared" si="6"/>
        <v>6</v>
      </c>
      <c r="W107" s="37">
        <f>IFERROR(IF(V107=0,"",ROUNDUP(V107/H107,0)*0.00753),"")</f>
        <v>1.506E-2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6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5" t="s">
        <v>193</v>
      </c>
      <c r="N108" s="319"/>
      <c r="O108" s="319"/>
      <c r="P108" s="319"/>
      <c r="Q108" s="317"/>
      <c r="R108" s="35"/>
      <c r="S108" s="35"/>
      <c r="T108" s="36" t="s">
        <v>63</v>
      </c>
      <c r="U108" s="309">
        <v>108</v>
      </c>
      <c r="V108" s="310">
        <f t="shared" si="6"/>
        <v>108</v>
      </c>
      <c r="W108" s="37">
        <f>IFERROR(IF(V108=0,"",ROUNDUP(V108/H108,0)*0.00753),"")</f>
        <v>0.30120000000000002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6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7" t="s">
        <v>196</v>
      </c>
      <c r="N109" s="319"/>
      <c r="O109" s="319"/>
      <c r="P109" s="319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6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53" t="s">
        <v>199</v>
      </c>
      <c r="N110" s="319"/>
      <c r="O110" s="319"/>
      <c r="P110" s="319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6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5"/>
      <c r="S111" s="35"/>
      <c r="T111" s="36" t="s">
        <v>63</v>
      </c>
      <c r="U111" s="309">
        <v>35</v>
      </c>
      <c r="V111" s="310">
        <f t="shared" si="6"/>
        <v>36</v>
      </c>
      <c r="W111" s="37">
        <f>IFERROR(IF(V111=0,"",ROUNDUP(V111/H111,0)*0.00753),"")</f>
        <v>9.0359999999999996E-2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6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7" t="s">
        <v>204</v>
      </c>
      <c r="N112" s="319"/>
      <c r="O112" s="319"/>
      <c r="P112" s="319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13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5"/>
      <c r="M113" s="328" t="s">
        <v>64</v>
      </c>
      <c r="N113" s="329"/>
      <c r="O113" s="329"/>
      <c r="P113" s="329"/>
      <c r="Q113" s="329"/>
      <c r="R113" s="329"/>
      <c r="S113" s="330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54.285714285714285</v>
      </c>
      <c r="V113" s="311">
        <f>IFERROR(V104/H104,"0")+IFERROR(V105/H105,"0")+IFERROR(V106/H106,"0")+IFERROR(V107/H107,"0")+IFERROR(V108/H108,"0")+IFERROR(V109/H109,"0")+IFERROR(V110/H110,"0")+IFERROR(V111/H111,"0")+IFERROR(V112/H112,"0")</f>
        <v>55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0.42837000000000003</v>
      </c>
      <c r="X113" s="312"/>
      <c r="Y113" s="312"/>
    </row>
    <row r="114" spans="1:52" x14ac:dyDescent="0.2">
      <c r="A114" s="314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5"/>
      <c r="M114" s="328" t="s">
        <v>64</v>
      </c>
      <c r="N114" s="329"/>
      <c r="O114" s="329"/>
      <c r="P114" s="329"/>
      <c r="Q114" s="329"/>
      <c r="R114" s="329"/>
      <c r="S114" s="330"/>
      <c r="T114" s="38" t="s">
        <v>63</v>
      </c>
      <c r="U114" s="311">
        <f>IFERROR(SUM(U104:U112),"0")</f>
        <v>156</v>
      </c>
      <c r="V114" s="311">
        <f>IFERROR(SUM(V104:V112),"0")</f>
        <v>158.4</v>
      </c>
      <c r="W114" s="38"/>
      <c r="X114" s="312"/>
      <c r="Y114" s="312"/>
    </row>
    <row r="115" spans="1:52" ht="14.25" customHeight="1" x14ac:dyDescent="0.25">
      <c r="A115" s="326" t="s">
        <v>205</v>
      </c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6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6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6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6" t="s">
        <v>212</v>
      </c>
      <c r="N118" s="319"/>
      <c r="O118" s="319"/>
      <c r="P118" s="319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6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9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6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1" t="s">
        <v>217</v>
      </c>
      <c r="N120" s="319"/>
      <c r="O120" s="319"/>
      <c r="P120" s="319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13"/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5"/>
      <c r="M121" s="328" t="s">
        <v>64</v>
      </c>
      <c r="N121" s="329"/>
      <c r="O121" s="329"/>
      <c r="P121" s="329"/>
      <c r="Q121" s="329"/>
      <c r="R121" s="329"/>
      <c r="S121" s="330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14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5"/>
      <c r="M122" s="328" t="s">
        <v>64</v>
      </c>
      <c r="N122" s="329"/>
      <c r="O122" s="329"/>
      <c r="P122" s="329"/>
      <c r="Q122" s="329"/>
      <c r="R122" s="329"/>
      <c r="S122" s="330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37" t="s">
        <v>218</v>
      </c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05"/>
      <c r="Y123" s="305"/>
    </row>
    <row r="124" spans="1:52" ht="14.25" customHeight="1" x14ac:dyDescent="0.25">
      <c r="A124" s="326" t="s">
        <v>66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6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6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6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5"/>
      <c r="S127" s="35"/>
      <c r="T127" s="36" t="s">
        <v>63</v>
      </c>
      <c r="U127" s="309">
        <v>108</v>
      </c>
      <c r="V127" s="310">
        <f>IFERROR(IF(U127="",0,CEILING((U127/$H127),1)*$H127),"")</f>
        <v>108</v>
      </c>
      <c r="W127" s="37">
        <f>IFERROR(IF(V127=0,"",ROUNDUP(V127/H127,0)*0.00753),"")</f>
        <v>0.30120000000000002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6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5"/>
      <c r="M129" s="328" t="s">
        <v>64</v>
      </c>
      <c r="N129" s="329"/>
      <c r="O129" s="329"/>
      <c r="P129" s="329"/>
      <c r="Q129" s="329"/>
      <c r="R129" s="329"/>
      <c r="S129" s="330"/>
      <c r="T129" s="38" t="s">
        <v>65</v>
      </c>
      <c r="U129" s="311">
        <f>IFERROR(U125/H125,"0")+IFERROR(U126/H126,"0")+IFERROR(U127/H127,"0")+IFERROR(U128/H128,"0")</f>
        <v>40</v>
      </c>
      <c r="V129" s="311">
        <f>IFERROR(V125/H125,"0")+IFERROR(V126/H126,"0")+IFERROR(V127/H127,"0")+IFERROR(V128/H128,"0")</f>
        <v>40</v>
      </c>
      <c r="W129" s="311">
        <f>IFERROR(IF(W125="",0,W125),"0")+IFERROR(IF(W126="",0,W126),"0")+IFERROR(IF(W127="",0,W127),"0")+IFERROR(IF(W128="",0,W128),"0")</f>
        <v>0.30120000000000002</v>
      </c>
      <c r="X129" s="312"/>
      <c r="Y129" s="312"/>
    </row>
    <row r="130" spans="1:52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5"/>
      <c r="M130" s="328" t="s">
        <v>64</v>
      </c>
      <c r="N130" s="329"/>
      <c r="O130" s="329"/>
      <c r="P130" s="329"/>
      <c r="Q130" s="329"/>
      <c r="R130" s="329"/>
      <c r="S130" s="330"/>
      <c r="T130" s="38" t="s">
        <v>63</v>
      </c>
      <c r="U130" s="311">
        <f>IFERROR(SUM(U125:U128),"0")</f>
        <v>108</v>
      </c>
      <c r="V130" s="311">
        <f>IFERROR(SUM(V125:V128),"0")</f>
        <v>108</v>
      </c>
      <c r="W130" s="38"/>
      <c r="X130" s="312"/>
      <c r="Y130" s="312"/>
    </row>
    <row r="131" spans="1:52" ht="27.75" customHeight="1" x14ac:dyDescent="0.2">
      <c r="A131" s="357" t="s">
        <v>227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49"/>
      <c r="Y131" s="49"/>
    </row>
    <row r="132" spans="1:52" ht="16.5" customHeight="1" x14ac:dyDescent="0.25">
      <c r="A132" s="337" t="s">
        <v>228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05"/>
      <c r="Y132" s="305"/>
    </row>
    <row r="133" spans="1:52" ht="14.25" customHeight="1" x14ac:dyDescent="0.25">
      <c r="A133" s="326" t="s">
        <v>100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6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6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6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5"/>
      <c r="M137" s="328" t="s">
        <v>64</v>
      </c>
      <c r="N137" s="329"/>
      <c r="O137" s="329"/>
      <c r="P137" s="329"/>
      <c r="Q137" s="329"/>
      <c r="R137" s="329"/>
      <c r="S137" s="330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5"/>
      <c r="M138" s="328" t="s">
        <v>64</v>
      </c>
      <c r="N138" s="329"/>
      <c r="O138" s="329"/>
      <c r="P138" s="329"/>
      <c r="Q138" s="329"/>
      <c r="R138" s="329"/>
      <c r="S138" s="330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37" t="s">
        <v>235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05"/>
      <c r="Y139" s="305"/>
    </row>
    <row r="140" spans="1:52" ht="14.25" customHeight="1" x14ac:dyDescent="0.25">
      <c r="A140" s="326" t="s">
        <v>59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6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5"/>
      <c r="S141" s="35"/>
      <c r="T141" s="36" t="s">
        <v>63</v>
      </c>
      <c r="U141" s="309">
        <v>0</v>
      </c>
      <c r="V141" s="310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6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6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6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5"/>
      <c r="S144" s="35"/>
      <c r="T144" s="36" t="s">
        <v>63</v>
      </c>
      <c r="U144" s="309">
        <v>6</v>
      </c>
      <c r="V144" s="310">
        <f t="shared" si="7"/>
        <v>6.3000000000000007</v>
      </c>
      <c r="W144" s="37">
        <f>IFERROR(IF(V144=0,"",ROUNDUP(V144/H144,0)*0.00502),"")</f>
        <v>1.506E-2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6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6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6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6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5"/>
      <c r="M149" s="328" t="s">
        <v>64</v>
      </c>
      <c r="N149" s="329"/>
      <c r="O149" s="329"/>
      <c r="P149" s="329"/>
      <c r="Q149" s="329"/>
      <c r="R149" s="329"/>
      <c r="S149" s="330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2.8571428571428572</v>
      </c>
      <c r="V149" s="311">
        <f>IFERROR(V141/H141,"0")+IFERROR(V142/H142,"0")+IFERROR(V143/H143,"0")+IFERROR(V144/H144,"0")+IFERROR(V145/H145,"0")+IFERROR(V146/H146,"0")+IFERROR(V147/H147,"0")+IFERROR(V148/H148,"0")</f>
        <v>3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1.506E-2</v>
      </c>
      <c r="X149" s="312"/>
      <c r="Y149" s="312"/>
    </row>
    <row r="150" spans="1:52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328" t="s">
        <v>64</v>
      </c>
      <c r="N150" s="329"/>
      <c r="O150" s="329"/>
      <c r="P150" s="329"/>
      <c r="Q150" s="329"/>
      <c r="R150" s="329"/>
      <c r="S150" s="330"/>
      <c r="T150" s="38" t="s">
        <v>63</v>
      </c>
      <c r="U150" s="311">
        <f>IFERROR(SUM(U141:U148),"0")</f>
        <v>6</v>
      </c>
      <c r="V150" s="311">
        <f>IFERROR(SUM(V141:V148),"0")</f>
        <v>6.3000000000000007</v>
      </c>
      <c r="W150" s="38"/>
      <c r="X150" s="312"/>
      <c r="Y150" s="312"/>
    </row>
    <row r="151" spans="1:52" ht="16.5" customHeight="1" x14ac:dyDescent="0.25">
      <c r="A151" s="337" t="s">
        <v>252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05"/>
      <c r="Y151" s="305"/>
    </row>
    <row r="152" spans="1:52" ht="14.25" customHeight="1" x14ac:dyDescent="0.25">
      <c r="A152" s="326" t="s">
        <v>100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6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6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5"/>
      <c r="M155" s="328" t="s">
        <v>64</v>
      </c>
      <c r="N155" s="329"/>
      <c r="O155" s="329"/>
      <c r="P155" s="329"/>
      <c r="Q155" s="329"/>
      <c r="R155" s="329"/>
      <c r="S155" s="330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5"/>
      <c r="M156" s="328" t="s">
        <v>64</v>
      </c>
      <c r="N156" s="329"/>
      <c r="O156" s="329"/>
      <c r="P156" s="329"/>
      <c r="Q156" s="329"/>
      <c r="R156" s="329"/>
      <c r="S156" s="330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6" t="s">
        <v>93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6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24" t="s">
        <v>259</v>
      </c>
      <c r="N158" s="319"/>
      <c r="O158" s="319"/>
      <c r="P158" s="319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6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5"/>
      <c r="M160" s="328" t="s">
        <v>64</v>
      </c>
      <c r="N160" s="329"/>
      <c r="O160" s="329"/>
      <c r="P160" s="329"/>
      <c r="Q160" s="329"/>
      <c r="R160" s="329"/>
      <c r="S160" s="330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5"/>
      <c r="M161" s="328" t="s">
        <v>64</v>
      </c>
      <c r="N161" s="329"/>
      <c r="O161" s="329"/>
      <c r="P161" s="329"/>
      <c r="Q161" s="329"/>
      <c r="R161" s="329"/>
      <c r="S161" s="330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6" t="s">
        <v>59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6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6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6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6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5"/>
      <c r="M167" s="328" t="s">
        <v>64</v>
      </c>
      <c r="N167" s="329"/>
      <c r="O167" s="329"/>
      <c r="P167" s="329"/>
      <c r="Q167" s="329"/>
      <c r="R167" s="329"/>
      <c r="S167" s="330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5"/>
      <c r="M168" s="328" t="s">
        <v>64</v>
      </c>
      <c r="N168" s="329"/>
      <c r="O168" s="329"/>
      <c r="P168" s="329"/>
      <c r="Q168" s="329"/>
      <c r="R168" s="329"/>
      <c r="S168" s="330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6" t="s">
        <v>66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6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3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6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39" t="s">
        <v>274</v>
      </c>
      <c r="N171" s="319"/>
      <c r="O171" s="319"/>
      <c r="P171" s="319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6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6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0" t="s">
        <v>279</v>
      </c>
      <c r="N173" s="319"/>
      <c r="O173" s="319"/>
      <c r="P173" s="319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6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5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6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6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6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379" t="s">
        <v>287</v>
      </c>
      <c r="N177" s="319"/>
      <c r="O177" s="319"/>
      <c r="P177" s="319"/>
      <c r="Q177" s="317"/>
      <c r="R177" s="35"/>
      <c r="S177" s="35"/>
      <c r="T177" s="36" t="s">
        <v>63</v>
      </c>
      <c r="U177" s="309">
        <v>53</v>
      </c>
      <c r="V177" s="310">
        <f t="shared" si="8"/>
        <v>55.199999999999996</v>
      </c>
      <c r="W177" s="37">
        <f>IFERROR(IF(V177=0,"",ROUNDUP(V177/H177,0)*0.00753),"")</f>
        <v>0.17319000000000001</v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6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7" t="s">
        <v>290</v>
      </c>
      <c r="N178" s="319"/>
      <c r="O178" s="319"/>
      <c r="P178" s="319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6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3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6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5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6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6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6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6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5"/>
      <c r="S184" s="35"/>
      <c r="T184" s="36" t="s">
        <v>63</v>
      </c>
      <c r="U184" s="309">
        <v>48</v>
      </c>
      <c r="V184" s="310">
        <f t="shared" si="8"/>
        <v>48</v>
      </c>
      <c r="W184" s="37">
        <f t="shared" si="9"/>
        <v>0.15060000000000001</v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6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60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6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60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6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13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5"/>
      <c r="M188" s="328" t="s">
        <v>64</v>
      </c>
      <c r="N188" s="329"/>
      <c r="O188" s="329"/>
      <c r="P188" s="329"/>
      <c r="Q188" s="329"/>
      <c r="R188" s="329"/>
      <c r="S188" s="330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42.083333333333336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43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0.32379000000000002</v>
      </c>
      <c r="X188" s="312"/>
      <c r="Y188" s="312"/>
    </row>
    <row r="189" spans="1:52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5"/>
      <c r="M189" s="328" t="s">
        <v>64</v>
      </c>
      <c r="N189" s="329"/>
      <c r="O189" s="329"/>
      <c r="P189" s="329"/>
      <c r="Q189" s="329"/>
      <c r="R189" s="329"/>
      <c r="S189" s="330"/>
      <c r="T189" s="38" t="s">
        <v>63</v>
      </c>
      <c r="U189" s="311">
        <f>IFERROR(SUM(U170:U187),"0")</f>
        <v>101</v>
      </c>
      <c r="V189" s="311">
        <f>IFERROR(SUM(V170:V187),"0")</f>
        <v>103.19999999999999</v>
      </c>
      <c r="W189" s="38"/>
      <c r="X189" s="312"/>
      <c r="Y189" s="312"/>
    </row>
    <row r="190" spans="1:52" ht="14.25" customHeight="1" x14ac:dyDescent="0.25">
      <c r="A190" s="326" t="s">
        <v>205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6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5"/>
      <c r="S191" s="35"/>
      <c r="T191" s="36" t="s">
        <v>63</v>
      </c>
      <c r="U191" s="309">
        <v>2</v>
      </c>
      <c r="V191" s="310">
        <f>IFERROR(IF(U191="",0,CEILING((U191/$H191),1)*$H191),"")</f>
        <v>2.4</v>
      </c>
      <c r="W191" s="37">
        <f>IFERROR(IF(V191=0,"",ROUNDUP(V191/H191,0)*0.00753),"")</f>
        <v>7.5300000000000002E-3</v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6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13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5"/>
      <c r="M193" s="328" t="s">
        <v>64</v>
      </c>
      <c r="N193" s="329"/>
      <c r="O193" s="329"/>
      <c r="P193" s="329"/>
      <c r="Q193" s="329"/>
      <c r="R193" s="329"/>
      <c r="S193" s="330"/>
      <c r="T193" s="38" t="s">
        <v>65</v>
      </c>
      <c r="U193" s="311">
        <f>IFERROR(U191/H191,"0")+IFERROR(U192/H192,"0")</f>
        <v>0.83333333333333337</v>
      </c>
      <c r="V193" s="311">
        <f>IFERROR(V191/H191,"0")+IFERROR(V192/H192,"0")</f>
        <v>1</v>
      </c>
      <c r="W193" s="311">
        <f>IFERROR(IF(W191="",0,W191),"0")+IFERROR(IF(W192="",0,W192),"0")</f>
        <v>7.5300000000000002E-3</v>
      </c>
      <c r="X193" s="312"/>
      <c r="Y193" s="312"/>
    </row>
    <row r="194" spans="1:52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5"/>
      <c r="M194" s="328" t="s">
        <v>64</v>
      </c>
      <c r="N194" s="329"/>
      <c r="O194" s="329"/>
      <c r="P194" s="329"/>
      <c r="Q194" s="329"/>
      <c r="R194" s="329"/>
      <c r="S194" s="330"/>
      <c r="T194" s="38" t="s">
        <v>63</v>
      </c>
      <c r="U194" s="311">
        <f>IFERROR(SUM(U191:U192),"0")</f>
        <v>2</v>
      </c>
      <c r="V194" s="311">
        <f>IFERROR(SUM(V191:V192),"0")</f>
        <v>2.4</v>
      </c>
      <c r="W194" s="38"/>
      <c r="X194" s="312"/>
      <c r="Y194" s="312"/>
    </row>
    <row r="195" spans="1:52" ht="16.5" customHeight="1" x14ac:dyDescent="0.25">
      <c r="A195" s="337" t="s">
        <v>312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05"/>
      <c r="Y195" s="305"/>
    </row>
    <row r="196" spans="1:52" ht="14.25" customHeight="1" x14ac:dyDescent="0.25">
      <c r="A196" s="326" t="s">
        <v>100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6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6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6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5"/>
      <c r="S199" s="35"/>
      <c r="T199" s="36" t="s">
        <v>63</v>
      </c>
      <c r="U199" s="309">
        <v>0</v>
      </c>
      <c r="V199" s="310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6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6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6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6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5"/>
      <c r="S203" s="35"/>
      <c r="T203" s="36" t="s">
        <v>63</v>
      </c>
      <c r="U203" s="309">
        <v>0</v>
      </c>
      <c r="V203" s="310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6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6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6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6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3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6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6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6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6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13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5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312"/>
      <c r="Y212" s="312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5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11">
        <f>IFERROR(SUM(U197:U211),"0")</f>
        <v>0</v>
      </c>
      <c r="V213" s="311">
        <f>IFERROR(SUM(V197:V211),"0")</f>
        <v>0</v>
      </c>
      <c r="W213" s="38"/>
      <c r="X213" s="312"/>
      <c r="Y213" s="312"/>
    </row>
    <row r="214" spans="1:52" ht="14.25" customHeight="1" x14ac:dyDescent="0.25">
      <c r="A214" s="326" t="s">
        <v>93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6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13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5"/>
      <c r="M216" s="328" t="s">
        <v>64</v>
      </c>
      <c r="N216" s="329"/>
      <c r="O216" s="329"/>
      <c r="P216" s="329"/>
      <c r="Q216" s="329"/>
      <c r="R216" s="329"/>
      <c r="S216" s="330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5"/>
      <c r="M217" s="328" t="s">
        <v>64</v>
      </c>
      <c r="N217" s="329"/>
      <c r="O217" s="329"/>
      <c r="P217" s="329"/>
      <c r="Q217" s="329"/>
      <c r="R217" s="329"/>
      <c r="S217" s="330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6" t="s">
        <v>59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6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5"/>
      <c r="S219" s="35"/>
      <c r="T219" s="36" t="s">
        <v>63</v>
      </c>
      <c r="U219" s="309">
        <v>0</v>
      </c>
      <c r="V219" s="310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6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5"/>
      <c r="S220" s="35"/>
      <c r="T220" s="36" t="s">
        <v>63</v>
      </c>
      <c r="U220" s="309">
        <v>200</v>
      </c>
      <c r="V220" s="310">
        <f>IFERROR(IF(U220="",0,CEILING((U220/$H220),1)*$H220),"")</f>
        <v>201.60000000000002</v>
      </c>
      <c r="W220" s="37">
        <f>IFERROR(IF(V220=0,"",ROUNDUP(V220/H220,0)*0.00753),"")</f>
        <v>0.36143999999999998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6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6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13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5"/>
      <c r="M223" s="328" t="s">
        <v>64</v>
      </c>
      <c r="N223" s="329"/>
      <c r="O223" s="329"/>
      <c r="P223" s="329"/>
      <c r="Q223" s="329"/>
      <c r="R223" s="329"/>
      <c r="S223" s="330"/>
      <c r="T223" s="38" t="s">
        <v>65</v>
      </c>
      <c r="U223" s="311">
        <f>IFERROR(U219/H219,"0")+IFERROR(U220/H220,"0")+IFERROR(U221/H221,"0")+IFERROR(U222/H222,"0")</f>
        <v>47.61904761904762</v>
      </c>
      <c r="V223" s="311">
        <f>IFERROR(V219/H219,"0")+IFERROR(V220/H220,"0")+IFERROR(V221/H221,"0")+IFERROR(V222/H222,"0")</f>
        <v>48</v>
      </c>
      <c r="W223" s="311">
        <f>IFERROR(IF(W219="",0,W219),"0")+IFERROR(IF(W220="",0,W220),"0")+IFERROR(IF(W221="",0,W221),"0")+IFERROR(IF(W222="",0,W222),"0")</f>
        <v>0.36143999999999998</v>
      </c>
      <c r="X223" s="312"/>
      <c r="Y223" s="312"/>
    </row>
    <row r="224" spans="1:52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5"/>
      <c r="M224" s="328" t="s">
        <v>64</v>
      </c>
      <c r="N224" s="329"/>
      <c r="O224" s="329"/>
      <c r="P224" s="329"/>
      <c r="Q224" s="329"/>
      <c r="R224" s="329"/>
      <c r="S224" s="330"/>
      <c r="T224" s="38" t="s">
        <v>63</v>
      </c>
      <c r="U224" s="311">
        <f>IFERROR(SUM(U219:U222),"0")</f>
        <v>200</v>
      </c>
      <c r="V224" s="311">
        <f>IFERROR(SUM(V219:V222),"0")</f>
        <v>201.60000000000002</v>
      </c>
      <c r="W224" s="38"/>
      <c r="X224" s="312"/>
      <c r="Y224" s="312"/>
    </row>
    <row r="225" spans="1:52" ht="14.25" customHeight="1" x14ac:dyDescent="0.25">
      <c r="A225" s="326" t="s">
        <v>66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6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3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6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6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6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5"/>
      <c r="S229" s="35"/>
      <c r="T229" s="36" t="s">
        <v>63</v>
      </c>
      <c r="U229" s="309">
        <v>21</v>
      </c>
      <c r="V229" s="310">
        <f t="shared" si="12"/>
        <v>21.6</v>
      </c>
      <c r="W229" s="37">
        <f>IFERROR(IF(V229=0,"",ROUNDUP(V229/H229,0)*0.00937),"")</f>
        <v>5.6219999999999999E-2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6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6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5"/>
      <c r="M232" s="328" t="s">
        <v>64</v>
      </c>
      <c r="N232" s="329"/>
      <c r="O232" s="329"/>
      <c r="P232" s="329"/>
      <c r="Q232" s="329"/>
      <c r="R232" s="329"/>
      <c r="S232" s="330"/>
      <c r="T232" s="38" t="s">
        <v>65</v>
      </c>
      <c r="U232" s="311">
        <f>IFERROR(U226/H226,"0")+IFERROR(U227/H227,"0")+IFERROR(U228/H228,"0")+IFERROR(U229/H229,"0")+IFERROR(U230/H230,"0")+IFERROR(U231/H231,"0")</f>
        <v>5.833333333333333</v>
      </c>
      <c r="V232" s="311">
        <f>IFERROR(V226/H226,"0")+IFERROR(V227/H227,"0")+IFERROR(V228/H228,"0")+IFERROR(V229/H229,"0")+IFERROR(V230/H230,"0")+IFERROR(V231/H231,"0")</f>
        <v>6</v>
      </c>
      <c r="W232" s="311">
        <f>IFERROR(IF(W226="",0,W226),"0")+IFERROR(IF(W227="",0,W227),"0")+IFERROR(IF(W228="",0,W228),"0")+IFERROR(IF(W229="",0,W229),"0")+IFERROR(IF(W230="",0,W230),"0")+IFERROR(IF(W231="",0,W231),"0")</f>
        <v>5.6219999999999999E-2</v>
      </c>
      <c r="X232" s="312"/>
      <c r="Y232" s="312"/>
    </row>
    <row r="233" spans="1:52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5"/>
      <c r="M233" s="328" t="s">
        <v>64</v>
      </c>
      <c r="N233" s="329"/>
      <c r="O233" s="329"/>
      <c r="P233" s="329"/>
      <c r="Q233" s="329"/>
      <c r="R233" s="329"/>
      <c r="S233" s="330"/>
      <c r="T233" s="38" t="s">
        <v>63</v>
      </c>
      <c r="U233" s="311">
        <f>IFERROR(SUM(U226:U231),"0")</f>
        <v>21</v>
      </c>
      <c r="V233" s="311">
        <f>IFERROR(SUM(V226:V231),"0")</f>
        <v>21.6</v>
      </c>
      <c r="W233" s="38"/>
      <c r="X233" s="312"/>
      <c r="Y233" s="312"/>
    </row>
    <row r="234" spans="1:52" ht="14.25" customHeight="1" x14ac:dyDescent="0.25">
      <c r="A234" s="326" t="s">
        <v>205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6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6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5"/>
      <c r="S236" s="35"/>
      <c r="T236" s="36" t="s">
        <v>63</v>
      </c>
      <c r="U236" s="309">
        <v>8</v>
      </c>
      <c r="V236" s="310">
        <f>IFERROR(IF(U236="",0,CEILING((U236/$H236),1)*$H236),"")</f>
        <v>15.6</v>
      </c>
      <c r="W236" s="37">
        <f>IFERROR(IF(V236=0,"",ROUNDUP(V236/H236,0)*0.02175),"")</f>
        <v>4.3499999999999997E-2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6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5"/>
      <c r="M238" s="328" t="s">
        <v>64</v>
      </c>
      <c r="N238" s="329"/>
      <c r="O238" s="329"/>
      <c r="P238" s="329"/>
      <c r="Q238" s="329"/>
      <c r="R238" s="329"/>
      <c r="S238" s="330"/>
      <c r="T238" s="38" t="s">
        <v>65</v>
      </c>
      <c r="U238" s="311">
        <f>IFERROR(U235/H235,"0")+IFERROR(U236/H236,"0")+IFERROR(U237/H237,"0")</f>
        <v>1.0256410256410258</v>
      </c>
      <c r="V238" s="311">
        <f>IFERROR(V235/H235,"0")+IFERROR(V236/H236,"0")+IFERROR(V237/H237,"0")</f>
        <v>2</v>
      </c>
      <c r="W238" s="311">
        <f>IFERROR(IF(W235="",0,W235),"0")+IFERROR(IF(W236="",0,W236),"0")+IFERROR(IF(W237="",0,W237),"0")</f>
        <v>4.3499999999999997E-2</v>
      </c>
      <c r="X238" s="312"/>
      <c r="Y238" s="312"/>
    </row>
    <row r="239" spans="1:52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5"/>
      <c r="M239" s="328" t="s">
        <v>64</v>
      </c>
      <c r="N239" s="329"/>
      <c r="O239" s="329"/>
      <c r="P239" s="329"/>
      <c r="Q239" s="329"/>
      <c r="R239" s="329"/>
      <c r="S239" s="330"/>
      <c r="T239" s="38" t="s">
        <v>63</v>
      </c>
      <c r="U239" s="311">
        <f>IFERROR(SUM(U235:U237),"0")</f>
        <v>8</v>
      </c>
      <c r="V239" s="311">
        <f>IFERROR(SUM(V235:V237),"0")</f>
        <v>15.6</v>
      </c>
      <c r="W239" s="38"/>
      <c r="X239" s="312"/>
      <c r="Y239" s="312"/>
    </row>
    <row r="240" spans="1:52" ht="14.25" customHeight="1" x14ac:dyDescent="0.25">
      <c r="A240" s="326" t="s">
        <v>79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6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383" t="s">
        <v>371</v>
      </c>
      <c r="N241" s="319"/>
      <c r="O241" s="319"/>
      <c r="P241" s="319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6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28" t="s">
        <v>374</v>
      </c>
      <c r="N242" s="319"/>
      <c r="O242" s="319"/>
      <c r="P242" s="319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6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13"/>
      <c r="B244" s="314"/>
      <c r="C244" s="314"/>
      <c r="D244" s="314"/>
      <c r="E244" s="314"/>
      <c r="F244" s="314"/>
      <c r="G244" s="314"/>
      <c r="H244" s="314"/>
      <c r="I244" s="314"/>
      <c r="J244" s="314"/>
      <c r="K244" s="314"/>
      <c r="L244" s="315"/>
      <c r="M244" s="328" t="s">
        <v>64</v>
      </c>
      <c r="N244" s="329"/>
      <c r="O244" s="329"/>
      <c r="P244" s="329"/>
      <c r="Q244" s="329"/>
      <c r="R244" s="329"/>
      <c r="S244" s="330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14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5"/>
      <c r="M245" s="328" t="s">
        <v>64</v>
      </c>
      <c r="N245" s="329"/>
      <c r="O245" s="329"/>
      <c r="P245" s="329"/>
      <c r="Q245" s="329"/>
      <c r="R245" s="329"/>
      <c r="S245" s="330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6" t="s">
        <v>377</v>
      </c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  <c r="S246" s="314"/>
      <c r="T246" s="314"/>
      <c r="U246" s="314"/>
      <c r="V246" s="314"/>
      <c r="W246" s="314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6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5"/>
      <c r="S247" s="35"/>
      <c r="T247" s="36" t="s">
        <v>63</v>
      </c>
      <c r="U247" s="309">
        <v>6</v>
      </c>
      <c r="V247" s="310">
        <f>IFERROR(IF(U247="",0,CEILING((U247/$H247),1)*$H247),"")</f>
        <v>6</v>
      </c>
      <c r="W247" s="37">
        <f>IFERROR(IF(V247=0,"",ROUNDUP(V247/H247,0)*0.00474),"")</f>
        <v>1.422E-2</v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6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6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13"/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5"/>
      <c r="M250" s="328" t="s">
        <v>64</v>
      </c>
      <c r="N250" s="329"/>
      <c r="O250" s="329"/>
      <c r="P250" s="329"/>
      <c r="Q250" s="329"/>
      <c r="R250" s="329"/>
      <c r="S250" s="330"/>
      <c r="T250" s="38" t="s">
        <v>65</v>
      </c>
      <c r="U250" s="311">
        <f>IFERROR(U247/H247,"0")+IFERROR(U248/H248,"0")+IFERROR(U249/H249,"0")</f>
        <v>3</v>
      </c>
      <c r="V250" s="311">
        <f>IFERROR(V247/H247,"0")+IFERROR(V248/H248,"0")+IFERROR(V249/H249,"0")</f>
        <v>3</v>
      </c>
      <c r="W250" s="311">
        <f>IFERROR(IF(W247="",0,W247),"0")+IFERROR(IF(W248="",0,W248),"0")+IFERROR(IF(W249="",0,W249),"0")</f>
        <v>1.422E-2</v>
      </c>
      <c r="X250" s="312"/>
      <c r="Y250" s="312"/>
    </row>
    <row r="251" spans="1:52" x14ac:dyDescent="0.2">
      <c r="A251" s="314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5"/>
      <c r="M251" s="328" t="s">
        <v>64</v>
      </c>
      <c r="N251" s="329"/>
      <c r="O251" s="329"/>
      <c r="P251" s="329"/>
      <c r="Q251" s="329"/>
      <c r="R251" s="329"/>
      <c r="S251" s="330"/>
      <c r="T251" s="38" t="s">
        <v>63</v>
      </c>
      <c r="U251" s="311">
        <f>IFERROR(SUM(U247:U249),"0")</f>
        <v>6</v>
      </c>
      <c r="V251" s="311">
        <f>IFERROR(SUM(V247:V249),"0")</f>
        <v>6</v>
      </c>
      <c r="W251" s="38"/>
      <c r="X251" s="312"/>
      <c r="Y251" s="312"/>
    </row>
    <row r="252" spans="1:52" ht="16.5" customHeight="1" x14ac:dyDescent="0.25">
      <c r="A252" s="337" t="s">
        <v>385</v>
      </c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  <c r="S252" s="314"/>
      <c r="T252" s="314"/>
      <c r="U252" s="314"/>
      <c r="V252" s="314"/>
      <c r="W252" s="314"/>
      <c r="X252" s="305"/>
      <c r="Y252" s="305"/>
    </row>
    <row r="253" spans="1:52" ht="14.25" customHeight="1" x14ac:dyDescent="0.25">
      <c r="A253" s="326" t="s">
        <v>100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6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6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6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6" t="s">
        <v>391</v>
      </c>
      <c r="N256" s="319"/>
      <c r="O256" s="319"/>
      <c r="P256" s="319"/>
      <c r="Q256" s="317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6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6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6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6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13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5"/>
      <c r="M261" s="328" t="s">
        <v>64</v>
      </c>
      <c r="N261" s="329"/>
      <c r="O261" s="329"/>
      <c r="P261" s="329"/>
      <c r="Q261" s="329"/>
      <c r="R261" s="329"/>
      <c r="S261" s="330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14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328" t="s">
        <v>64</v>
      </c>
      <c r="N262" s="329"/>
      <c r="O262" s="329"/>
      <c r="P262" s="329"/>
      <c r="Q262" s="329"/>
      <c r="R262" s="329"/>
      <c r="S262" s="330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6" t="s">
        <v>59</v>
      </c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  <c r="S263" s="314"/>
      <c r="T263" s="314"/>
      <c r="U263" s="314"/>
      <c r="V263" s="314"/>
      <c r="W263" s="314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6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6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13"/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5"/>
      <c r="M266" s="328" t="s">
        <v>64</v>
      </c>
      <c r="N266" s="329"/>
      <c r="O266" s="329"/>
      <c r="P266" s="329"/>
      <c r="Q266" s="329"/>
      <c r="R266" s="329"/>
      <c r="S266" s="330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14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5"/>
      <c r="M267" s="328" t="s">
        <v>64</v>
      </c>
      <c r="N267" s="329"/>
      <c r="O267" s="329"/>
      <c r="P267" s="329"/>
      <c r="Q267" s="329"/>
      <c r="R267" s="329"/>
      <c r="S267" s="330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37" t="s">
        <v>403</v>
      </c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  <c r="S268" s="314"/>
      <c r="T268" s="314"/>
      <c r="U268" s="314"/>
      <c r="V268" s="314"/>
      <c r="W268" s="314"/>
      <c r="X268" s="305"/>
      <c r="Y268" s="305"/>
    </row>
    <row r="269" spans="1:52" ht="14.25" customHeight="1" x14ac:dyDescent="0.25">
      <c r="A269" s="326" t="s">
        <v>59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6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3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5"/>
      <c r="S270" s="35"/>
      <c r="T270" s="36" t="s">
        <v>63</v>
      </c>
      <c r="U270" s="309">
        <v>9</v>
      </c>
      <c r="V270" s="310">
        <f>IFERROR(IF(U270="",0,CEILING((U270/$H270),1)*$H270),"")</f>
        <v>9</v>
      </c>
      <c r="W270" s="37">
        <f>IFERROR(IF(V270=0,"",ROUNDUP(V270/H270,0)*0.00753),"")</f>
        <v>3.7650000000000003E-2</v>
      </c>
      <c r="X270" s="57"/>
      <c r="Y270" s="58"/>
      <c r="AC270" s="59"/>
      <c r="AZ270" s="209" t="s">
        <v>1</v>
      </c>
    </row>
    <row r="271" spans="1:52" x14ac:dyDescent="0.2">
      <c r="A271" s="313"/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5"/>
      <c r="M271" s="328" t="s">
        <v>64</v>
      </c>
      <c r="N271" s="329"/>
      <c r="O271" s="329"/>
      <c r="P271" s="329"/>
      <c r="Q271" s="329"/>
      <c r="R271" s="329"/>
      <c r="S271" s="330"/>
      <c r="T271" s="38" t="s">
        <v>65</v>
      </c>
      <c r="U271" s="311">
        <f>IFERROR(U270/H270,"0")</f>
        <v>5</v>
      </c>
      <c r="V271" s="311">
        <f>IFERROR(V270/H270,"0")</f>
        <v>5</v>
      </c>
      <c r="W271" s="311">
        <f>IFERROR(IF(W270="",0,W270),"0")</f>
        <v>3.7650000000000003E-2</v>
      </c>
      <c r="X271" s="312"/>
      <c r="Y271" s="312"/>
    </row>
    <row r="272" spans="1:52" x14ac:dyDescent="0.2">
      <c r="A272" s="314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5"/>
      <c r="M272" s="328" t="s">
        <v>64</v>
      </c>
      <c r="N272" s="329"/>
      <c r="O272" s="329"/>
      <c r="P272" s="329"/>
      <c r="Q272" s="329"/>
      <c r="R272" s="329"/>
      <c r="S272" s="330"/>
      <c r="T272" s="38" t="s">
        <v>63</v>
      </c>
      <c r="U272" s="311">
        <f>IFERROR(SUM(U270:U270),"0")</f>
        <v>9</v>
      </c>
      <c r="V272" s="311">
        <f>IFERROR(SUM(V270:V270),"0")</f>
        <v>9</v>
      </c>
      <c r="W272" s="38"/>
      <c r="X272" s="312"/>
      <c r="Y272" s="312"/>
    </row>
    <row r="273" spans="1:52" ht="14.25" customHeight="1" x14ac:dyDescent="0.25">
      <c r="A273" s="326" t="s">
        <v>66</v>
      </c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  <c r="S273" s="314"/>
      <c r="T273" s="314"/>
      <c r="U273" s="314"/>
      <c r="V273" s="314"/>
      <c r="W273" s="314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6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5"/>
      <c r="S274" s="35"/>
      <c r="T274" s="36" t="s">
        <v>63</v>
      </c>
      <c r="U274" s="309">
        <v>0</v>
      </c>
      <c r="V274" s="310">
        <f>IFERROR(IF(U274="",0,CEILING((U274/$H274),1)*$H274),"")</f>
        <v>0</v>
      </c>
      <c r="W274" s="37" t="str">
        <f>IFERROR(IF(V274=0,"",ROUNDUP(V274/H274,0)*0.02175),"")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6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6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77" t="s">
        <v>412</v>
      </c>
      <c r="N276" s="319"/>
      <c r="O276" s="319"/>
      <c r="P276" s="319"/>
      <c r="Q276" s="317"/>
      <c r="R276" s="35"/>
      <c r="S276" s="35"/>
      <c r="T276" s="36" t="s">
        <v>63</v>
      </c>
      <c r="U276" s="309">
        <v>17</v>
      </c>
      <c r="V276" s="310">
        <f>IFERROR(IF(U276="",0,CEILING((U276/$H276),1)*$H276),"")</f>
        <v>17.64</v>
      </c>
      <c r="W276" s="37">
        <f>IFERROR(IF(V276=0,"",ROUNDUP(V276/H276,0)*0.00753),"")</f>
        <v>5.271E-2</v>
      </c>
      <c r="X276" s="57"/>
      <c r="Y276" s="58"/>
      <c r="AC276" s="59"/>
      <c r="AZ276" s="212" t="s">
        <v>1</v>
      </c>
    </row>
    <row r="277" spans="1:52" x14ac:dyDescent="0.2">
      <c r="A277" s="313"/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5"/>
      <c r="M277" s="328" t="s">
        <v>64</v>
      </c>
      <c r="N277" s="329"/>
      <c r="O277" s="329"/>
      <c r="P277" s="329"/>
      <c r="Q277" s="329"/>
      <c r="R277" s="329"/>
      <c r="S277" s="330"/>
      <c r="T277" s="38" t="s">
        <v>65</v>
      </c>
      <c r="U277" s="311">
        <f>IFERROR(U274/H274,"0")+IFERROR(U275/H275,"0")+IFERROR(U276/H276,"0")</f>
        <v>6.746031746031746</v>
      </c>
      <c r="V277" s="311">
        <f>IFERROR(V274/H274,"0")+IFERROR(V275/H275,"0")+IFERROR(V276/H276,"0")</f>
        <v>7</v>
      </c>
      <c r="W277" s="311">
        <f>IFERROR(IF(W274="",0,W274),"0")+IFERROR(IF(W275="",0,W275),"0")+IFERROR(IF(W276="",0,W276),"0")</f>
        <v>5.271E-2</v>
      </c>
      <c r="X277" s="312"/>
      <c r="Y277" s="312"/>
    </row>
    <row r="278" spans="1:52" x14ac:dyDescent="0.2">
      <c r="A278" s="314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328" t="s">
        <v>64</v>
      </c>
      <c r="N278" s="329"/>
      <c r="O278" s="329"/>
      <c r="P278" s="329"/>
      <c r="Q278" s="329"/>
      <c r="R278" s="329"/>
      <c r="S278" s="330"/>
      <c r="T278" s="38" t="s">
        <v>63</v>
      </c>
      <c r="U278" s="311">
        <f>IFERROR(SUM(U274:U276),"0")</f>
        <v>17</v>
      </c>
      <c r="V278" s="311">
        <f>IFERROR(SUM(V274:V276),"0")</f>
        <v>17.64</v>
      </c>
      <c r="W278" s="38"/>
      <c r="X278" s="312"/>
      <c r="Y278" s="312"/>
    </row>
    <row r="279" spans="1:52" ht="14.25" customHeight="1" x14ac:dyDescent="0.25">
      <c r="A279" s="326" t="s">
        <v>205</v>
      </c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  <c r="S279" s="314"/>
      <c r="T279" s="314"/>
      <c r="U279" s="314"/>
      <c r="V279" s="314"/>
      <c r="W279" s="314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6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5"/>
      <c r="S280" s="35"/>
      <c r="T280" s="36" t="s">
        <v>63</v>
      </c>
      <c r="U280" s="309">
        <v>7</v>
      </c>
      <c r="V280" s="310">
        <f>IFERROR(IF(U280="",0,CEILING((U280/$H280),1)*$H280),"")</f>
        <v>9.1199999999999992</v>
      </c>
      <c r="W280" s="37">
        <f>IFERROR(IF(V280=0,"",ROUNDUP(V280/H280,0)*0.00753),"")</f>
        <v>3.0120000000000001E-2</v>
      </c>
      <c r="X280" s="57"/>
      <c r="Y280" s="58"/>
      <c r="AC280" s="59"/>
      <c r="AZ280" s="213" t="s">
        <v>1</v>
      </c>
    </row>
    <row r="281" spans="1:52" x14ac:dyDescent="0.2">
      <c r="A281" s="313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5"/>
      <c r="M281" s="328" t="s">
        <v>64</v>
      </c>
      <c r="N281" s="329"/>
      <c r="O281" s="329"/>
      <c r="P281" s="329"/>
      <c r="Q281" s="329"/>
      <c r="R281" s="329"/>
      <c r="S281" s="330"/>
      <c r="T281" s="38" t="s">
        <v>65</v>
      </c>
      <c r="U281" s="311">
        <f>IFERROR(U280/H280,"0")</f>
        <v>3.0701754385964914</v>
      </c>
      <c r="V281" s="311">
        <f>IFERROR(V280/H280,"0")</f>
        <v>4</v>
      </c>
      <c r="W281" s="311">
        <f>IFERROR(IF(W280="",0,W280),"0")</f>
        <v>3.0120000000000001E-2</v>
      </c>
      <c r="X281" s="312"/>
      <c r="Y281" s="312"/>
    </row>
    <row r="282" spans="1:52" x14ac:dyDescent="0.2">
      <c r="A282" s="314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5"/>
      <c r="M282" s="328" t="s">
        <v>64</v>
      </c>
      <c r="N282" s="329"/>
      <c r="O282" s="329"/>
      <c r="P282" s="329"/>
      <c r="Q282" s="329"/>
      <c r="R282" s="329"/>
      <c r="S282" s="330"/>
      <c r="T282" s="38" t="s">
        <v>63</v>
      </c>
      <c r="U282" s="311">
        <f>IFERROR(SUM(U280:U280),"0")</f>
        <v>7</v>
      </c>
      <c r="V282" s="311">
        <f>IFERROR(SUM(V280:V280),"0")</f>
        <v>9.1199999999999992</v>
      </c>
      <c r="W282" s="38"/>
      <c r="X282" s="312"/>
      <c r="Y282" s="312"/>
    </row>
    <row r="283" spans="1:52" ht="14.25" customHeight="1" x14ac:dyDescent="0.25">
      <c r="A283" s="326" t="s">
        <v>79</v>
      </c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  <c r="S283" s="314"/>
      <c r="T283" s="314"/>
      <c r="U283" s="314"/>
      <c r="V283" s="314"/>
      <c r="W283" s="314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6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13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5"/>
      <c r="M285" s="328" t="s">
        <v>64</v>
      </c>
      <c r="N285" s="329"/>
      <c r="O285" s="329"/>
      <c r="P285" s="329"/>
      <c r="Q285" s="329"/>
      <c r="R285" s="329"/>
      <c r="S285" s="330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14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5"/>
      <c r="M286" s="328" t="s">
        <v>64</v>
      </c>
      <c r="N286" s="329"/>
      <c r="O286" s="329"/>
      <c r="P286" s="329"/>
      <c r="Q286" s="329"/>
      <c r="R286" s="329"/>
      <c r="S286" s="330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7" t="s">
        <v>417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49"/>
      <c r="Y287" s="49"/>
    </row>
    <row r="288" spans="1:52" ht="16.5" customHeight="1" x14ac:dyDescent="0.25">
      <c r="A288" s="337" t="s">
        <v>418</v>
      </c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  <c r="S288" s="314"/>
      <c r="T288" s="314"/>
      <c r="U288" s="314"/>
      <c r="V288" s="314"/>
      <c r="W288" s="314"/>
      <c r="X288" s="305"/>
      <c r="Y288" s="305"/>
    </row>
    <row r="289" spans="1:52" ht="14.25" customHeight="1" x14ac:dyDescent="0.25">
      <c r="A289" s="326" t="s">
        <v>100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6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6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3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6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5"/>
      <c r="S292" s="35"/>
      <c r="T292" s="36" t="s">
        <v>63</v>
      </c>
      <c r="U292" s="309">
        <v>40</v>
      </c>
      <c r="V292" s="310">
        <f t="shared" si="14"/>
        <v>45</v>
      </c>
      <c r="W292" s="37">
        <f>IFERROR(IF(V292=0,"",ROUNDUP(V292/H292,0)*0.02175),"")</f>
        <v>6.5250000000000002E-2</v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6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6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5"/>
      <c r="S294" s="35"/>
      <c r="T294" s="36" t="s">
        <v>63</v>
      </c>
      <c r="U294" s="309">
        <v>60</v>
      </c>
      <c r="V294" s="310">
        <f t="shared" si="14"/>
        <v>60</v>
      </c>
      <c r="W294" s="37">
        <f>IFERROR(IF(V294=0,"",ROUNDUP(V294/H294,0)*0.02175),"")</f>
        <v>8.6999999999999994E-2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6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7" t="s">
        <v>428</v>
      </c>
      <c r="N295" s="319"/>
      <c r="O295" s="319"/>
      <c r="P295" s="319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6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6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5"/>
      <c r="S297" s="35"/>
      <c r="T297" s="36" t="s">
        <v>63</v>
      </c>
      <c r="U297" s="309">
        <v>10</v>
      </c>
      <c r="V297" s="310">
        <f t="shared" si="14"/>
        <v>10</v>
      </c>
      <c r="W297" s="37">
        <f>IFERROR(IF(V297=0,"",ROUNDUP(V297/H297,0)*0.00937),"")</f>
        <v>1.874E-2</v>
      </c>
      <c r="X297" s="57"/>
      <c r="Y297" s="58"/>
      <c r="AC297" s="59"/>
      <c r="AZ297" s="222" t="s">
        <v>1</v>
      </c>
    </row>
    <row r="298" spans="1:52" x14ac:dyDescent="0.2">
      <c r="A298" s="313"/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5"/>
      <c r="M298" s="328" t="s">
        <v>64</v>
      </c>
      <c r="N298" s="329"/>
      <c r="O298" s="329"/>
      <c r="P298" s="329"/>
      <c r="Q298" s="329"/>
      <c r="R298" s="329"/>
      <c r="S298" s="330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8.6666666666666661</v>
      </c>
      <c r="V298" s="311">
        <f>IFERROR(V290/H290,"0")+IFERROR(V291/H291,"0")+IFERROR(V292/H292,"0")+IFERROR(V293/H293,"0")+IFERROR(V294/H294,"0")+IFERROR(V295/H295,"0")+IFERROR(V296/H296,"0")+IFERROR(V297/H297,"0")</f>
        <v>9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0.17099</v>
      </c>
      <c r="X298" s="312"/>
      <c r="Y298" s="312"/>
    </row>
    <row r="299" spans="1:52" x14ac:dyDescent="0.2">
      <c r="A299" s="314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5"/>
      <c r="M299" s="328" t="s">
        <v>64</v>
      </c>
      <c r="N299" s="329"/>
      <c r="O299" s="329"/>
      <c r="P299" s="329"/>
      <c r="Q299" s="329"/>
      <c r="R299" s="329"/>
      <c r="S299" s="330"/>
      <c r="T299" s="38" t="s">
        <v>63</v>
      </c>
      <c r="U299" s="311">
        <f>IFERROR(SUM(U290:U297),"0")</f>
        <v>110</v>
      </c>
      <c r="V299" s="311">
        <f>IFERROR(SUM(V290:V297),"0")</f>
        <v>115</v>
      </c>
      <c r="W299" s="38"/>
      <c r="X299" s="312"/>
      <c r="Y299" s="312"/>
    </row>
    <row r="300" spans="1:52" ht="14.25" customHeight="1" x14ac:dyDescent="0.25">
      <c r="A300" s="326" t="s">
        <v>93</v>
      </c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  <c r="S300" s="314"/>
      <c r="T300" s="314"/>
      <c r="U300" s="314"/>
      <c r="V300" s="314"/>
      <c r="W300" s="314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6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5"/>
      <c r="S301" s="35"/>
      <c r="T301" s="36" t="s">
        <v>63</v>
      </c>
      <c r="U301" s="309">
        <v>0</v>
      </c>
      <c r="V301" s="310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6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5"/>
      <c r="S302" s="35"/>
      <c r="T302" s="36" t="s">
        <v>63</v>
      </c>
      <c r="U302" s="309">
        <v>18</v>
      </c>
      <c r="V302" s="310">
        <f>IFERROR(IF(U302="",0,CEILING((U302/$H302),1)*$H302),"")</f>
        <v>20</v>
      </c>
      <c r="W302" s="37">
        <f>IFERROR(IF(V302=0,"",ROUNDUP(V302/H302,0)*0.00937),"")</f>
        <v>4.6850000000000003E-2</v>
      </c>
      <c r="X302" s="57"/>
      <c r="Y302" s="58"/>
      <c r="AC302" s="59"/>
      <c r="AZ302" s="224" t="s">
        <v>1</v>
      </c>
    </row>
    <row r="303" spans="1:52" x14ac:dyDescent="0.2">
      <c r="A303" s="313"/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5"/>
      <c r="M303" s="328" t="s">
        <v>64</v>
      </c>
      <c r="N303" s="329"/>
      <c r="O303" s="329"/>
      <c r="P303" s="329"/>
      <c r="Q303" s="329"/>
      <c r="R303" s="329"/>
      <c r="S303" s="330"/>
      <c r="T303" s="38" t="s">
        <v>65</v>
      </c>
      <c r="U303" s="311">
        <f>IFERROR(U301/H301,"0")+IFERROR(U302/H302,"0")</f>
        <v>4.5</v>
      </c>
      <c r="V303" s="311">
        <f>IFERROR(V301/H301,"0")+IFERROR(V302/H302,"0")</f>
        <v>5</v>
      </c>
      <c r="W303" s="311">
        <f>IFERROR(IF(W301="",0,W301),"0")+IFERROR(IF(W302="",0,W302),"0")</f>
        <v>4.6850000000000003E-2</v>
      </c>
      <c r="X303" s="312"/>
      <c r="Y303" s="312"/>
    </row>
    <row r="304" spans="1:52" x14ac:dyDescent="0.2">
      <c r="A304" s="314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5"/>
      <c r="M304" s="328" t="s">
        <v>64</v>
      </c>
      <c r="N304" s="329"/>
      <c r="O304" s="329"/>
      <c r="P304" s="329"/>
      <c r="Q304" s="329"/>
      <c r="R304" s="329"/>
      <c r="S304" s="330"/>
      <c r="T304" s="38" t="s">
        <v>63</v>
      </c>
      <c r="U304" s="311">
        <f>IFERROR(SUM(U301:U302),"0")</f>
        <v>18</v>
      </c>
      <c r="V304" s="311">
        <f>IFERROR(SUM(V301:V302),"0")</f>
        <v>20</v>
      </c>
      <c r="W304" s="38"/>
      <c r="X304" s="312"/>
      <c r="Y304" s="312"/>
    </row>
    <row r="305" spans="1:52" ht="14.25" customHeight="1" x14ac:dyDescent="0.25">
      <c r="A305" s="326" t="s">
        <v>66</v>
      </c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  <c r="S305" s="314"/>
      <c r="T305" s="314"/>
      <c r="U305" s="314"/>
      <c r="V305" s="314"/>
      <c r="W305" s="314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6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13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5"/>
      <c r="M307" s="328" t="s">
        <v>64</v>
      </c>
      <c r="N307" s="329"/>
      <c r="O307" s="329"/>
      <c r="P307" s="329"/>
      <c r="Q307" s="329"/>
      <c r="R307" s="329"/>
      <c r="S307" s="330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14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5"/>
      <c r="M308" s="328" t="s">
        <v>64</v>
      </c>
      <c r="N308" s="329"/>
      <c r="O308" s="329"/>
      <c r="P308" s="329"/>
      <c r="Q308" s="329"/>
      <c r="R308" s="329"/>
      <c r="S308" s="330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6" t="s">
        <v>205</v>
      </c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  <c r="S309" s="314"/>
      <c r="T309" s="314"/>
      <c r="U309" s="314"/>
      <c r="V309" s="314"/>
      <c r="W309" s="314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6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13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5"/>
      <c r="M311" s="328" t="s">
        <v>64</v>
      </c>
      <c r="N311" s="329"/>
      <c r="O311" s="329"/>
      <c r="P311" s="329"/>
      <c r="Q311" s="329"/>
      <c r="R311" s="329"/>
      <c r="S311" s="330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14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5"/>
      <c r="M312" s="328" t="s">
        <v>64</v>
      </c>
      <c r="N312" s="329"/>
      <c r="O312" s="329"/>
      <c r="P312" s="329"/>
      <c r="Q312" s="329"/>
      <c r="R312" s="329"/>
      <c r="S312" s="330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37" t="s">
        <v>441</v>
      </c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  <c r="S313" s="314"/>
      <c r="T313" s="314"/>
      <c r="U313" s="314"/>
      <c r="V313" s="314"/>
      <c r="W313" s="314"/>
      <c r="X313" s="305"/>
      <c r="Y313" s="305"/>
    </row>
    <row r="314" spans="1:52" ht="14.25" customHeight="1" x14ac:dyDescent="0.25">
      <c r="A314" s="326" t="s">
        <v>100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6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8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6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6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6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13"/>
      <c r="B319" s="314"/>
      <c r="C319" s="314"/>
      <c r="D319" s="314"/>
      <c r="E319" s="314"/>
      <c r="F319" s="314"/>
      <c r="G319" s="314"/>
      <c r="H319" s="314"/>
      <c r="I319" s="314"/>
      <c r="J319" s="314"/>
      <c r="K319" s="314"/>
      <c r="L319" s="315"/>
      <c r="M319" s="328" t="s">
        <v>64</v>
      </c>
      <c r="N319" s="329"/>
      <c r="O319" s="329"/>
      <c r="P319" s="329"/>
      <c r="Q319" s="329"/>
      <c r="R319" s="329"/>
      <c r="S319" s="330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14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5"/>
      <c r="M320" s="328" t="s">
        <v>64</v>
      </c>
      <c r="N320" s="329"/>
      <c r="O320" s="329"/>
      <c r="P320" s="329"/>
      <c r="Q320" s="329"/>
      <c r="R320" s="329"/>
      <c r="S320" s="330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6" t="s">
        <v>59</v>
      </c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  <c r="S321" s="314"/>
      <c r="T321" s="314"/>
      <c r="U321" s="314"/>
      <c r="V321" s="314"/>
      <c r="W321" s="314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6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6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13"/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5"/>
      <c r="M324" s="328" t="s">
        <v>64</v>
      </c>
      <c r="N324" s="329"/>
      <c r="O324" s="329"/>
      <c r="P324" s="329"/>
      <c r="Q324" s="329"/>
      <c r="R324" s="329"/>
      <c r="S324" s="330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14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5"/>
      <c r="M325" s="328" t="s">
        <v>64</v>
      </c>
      <c r="N325" s="329"/>
      <c r="O325" s="329"/>
      <c r="P325" s="329"/>
      <c r="Q325" s="329"/>
      <c r="R325" s="329"/>
      <c r="S325" s="330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6" t="s">
        <v>66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  <c r="S326" s="314"/>
      <c r="T326" s="314"/>
      <c r="U326" s="314"/>
      <c r="V326" s="314"/>
      <c r="W326" s="314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6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5"/>
      <c r="S327" s="35"/>
      <c r="T327" s="36" t="s">
        <v>63</v>
      </c>
      <c r="U327" s="309">
        <v>20</v>
      </c>
      <c r="V327" s="310">
        <f>IFERROR(IF(U327="",0,CEILING((U327/$H327),1)*$H327),"")</f>
        <v>23.4</v>
      </c>
      <c r="W327" s="37">
        <f>IFERROR(IF(V327=0,"",ROUNDUP(V327/H327,0)*0.02175),"")</f>
        <v>6.5250000000000002E-2</v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6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6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5"/>
      <c r="S329" s="35"/>
      <c r="T329" s="36" t="s">
        <v>63</v>
      </c>
      <c r="U329" s="309">
        <v>7</v>
      </c>
      <c r="V329" s="310">
        <f>IFERROR(IF(U329="",0,CEILING((U329/$H329),1)*$H329),"")</f>
        <v>7.1999999999999993</v>
      </c>
      <c r="W329" s="37">
        <f>IFERROR(IF(V329=0,"",ROUNDUP(V329/H329,0)*0.00753),"")</f>
        <v>2.2589999999999999E-2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6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13"/>
      <c r="B331" s="314"/>
      <c r="C331" s="314"/>
      <c r="D331" s="314"/>
      <c r="E331" s="314"/>
      <c r="F331" s="314"/>
      <c r="G331" s="314"/>
      <c r="H331" s="314"/>
      <c r="I331" s="314"/>
      <c r="J331" s="314"/>
      <c r="K331" s="314"/>
      <c r="L331" s="315"/>
      <c r="M331" s="328" t="s">
        <v>64</v>
      </c>
      <c r="N331" s="329"/>
      <c r="O331" s="329"/>
      <c r="P331" s="329"/>
      <c r="Q331" s="329"/>
      <c r="R331" s="329"/>
      <c r="S331" s="330"/>
      <c r="T331" s="38" t="s">
        <v>65</v>
      </c>
      <c r="U331" s="311">
        <f>IFERROR(U327/H327,"0")+IFERROR(U328/H328,"0")+IFERROR(U329/H329,"0")+IFERROR(U330/H330,"0")</f>
        <v>5.4807692307692317</v>
      </c>
      <c r="V331" s="311">
        <f>IFERROR(V327/H327,"0")+IFERROR(V328/H328,"0")+IFERROR(V329/H329,"0")+IFERROR(V330/H330,"0")</f>
        <v>6</v>
      </c>
      <c r="W331" s="311">
        <f>IFERROR(IF(W327="",0,W327),"0")+IFERROR(IF(W328="",0,W328),"0")+IFERROR(IF(W329="",0,W329),"0")+IFERROR(IF(W330="",0,W330),"0")</f>
        <v>8.7840000000000001E-2</v>
      </c>
      <c r="X331" s="312"/>
      <c r="Y331" s="312"/>
    </row>
    <row r="332" spans="1:52" x14ac:dyDescent="0.2">
      <c r="A332" s="314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5"/>
      <c r="M332" s="328" t="s">
        <v>64</v>
      </c>
      <c r="N332" s="329"/>
      <c r="O332" s="329"/>
      <c r="P332" s="329"/>
      <c r="Q332" s="329"/>
      <c r="R332" s="329"/>
      <c r="S332" s="330"/>
      <c r="T332" s="38" t="s">
        <v>63</v>
      </c>
      <c r="U332" s="311">
        <f>IFERROR(SUM(U327:U330),"0")</f>
        <v>27</v>
      </c>
      <c r="V332" s="311">
        <f>IFERROR(SUM(V327:V330),"0")</f>
        <v>30.599999999999998</v>
      </c>
      <c r="W332" s="38"/>
      <c r="X332" s="312"/>
      <c r="Y332" s="312"/>
    </row>
    <row r="333" spans="1:52" ht="14.25" customHeight="1" x14ac:dyDescent="0.25">
      <c r="A333" s="326" t="s">
        <v>205</v>
      </c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  <c r="S333" s="314"/>
      <c r="T333" s="314"/>
      <c r="U333" s="314"/>
      <c r="V333" s="314"/>
      <c r="W333" s="314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6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3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13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5"/>
      <c r="M335" s="328" t="s">
        <v>64</v>
      </c>
      <c r="N335" s="329"/>
      <c r="O335" s="329"/>
      <c r="P335" s="329"/>
      <c r="Q335" s="329"/>
      <c r="R335" s="329"/>
      <c r="S335" s="330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5"/>
      <c r="M336" s="328" t="s">
        <v>64</v>
      </c>
      <c r="N336" s="329"/>
      <c r="O336" s="329"/>
      <c r="P336" s="329"/>
      <c r="Q336" s="329"/>
      <c r="R336" s="329"/>
      <c r="S336" s="330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7" t="s">
        <v>464</v>
      </c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49"/>
      <c r="Y337" s="49"/>
    </row>
    <row r="338" spans="1:52" ht="16.5" customHeight="1" x14ac:dyDescent="0.25">
      <c r="A338" s="337" t="s">
        <v>465</v>
      </c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  <c r="S338" s="314"/>
      <c r="T338" s="314"/>
      <c r="U338" s="314"/>
      <c r="V338" s="314"/>
      <c r="W338" s="314"/>
      <c r="X338" s="305"/>
      <c r="Y338" s="305"/>
    </row>
    <row r="339" spans="1:52" ht="14.25" customHeight="1" x14ac:dyDescent="0.25">
      <c r="A339" s="326" t="s">
        <v>100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6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6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5"/>
      <c r="S341" s="35"/>
      <c r="T341" s="36" t="s">
        <v>63</v>
      </c>
      <c r="U341" s="309">
        <v>11</v>
      </c>
      <c r="V341" s="310">
        <f>IFERROR(IF(U341="",0,CEILING((U341/$H341),1)*$H341),"")</f>
        <v>13.5</v>
      </c>
      <c r="W341" s="37">
        <f>IFERROR(IF(V341=0,"",ROUNDUP(V341/H341,0)*0.00753),"")</f>
        <v>3.7650000000000003E-2</v>
      </c>
      <c r="X341" s="57"/>
      <c r="Y341" s="58"/>
      <c r="AC341" s="59"/>
      <c r="AZ341" s="239" t="s">
        <v>1</v>
      </c>
    </row>
    <row r="342" spans="1:52" x14ac:dyDescent="0.2">
      <c r="A342" s="313"/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328" t="s">
        <v>64</v>
      </c>
      <c r="N342" s="329"/>
      <c r="O342" s="329"/>
      <c r="P342" s="329"/>
      <c r="Q342" s="329"/>
      <c r="R342" s="329"/>
      <c r="S342" s="330"/>
      <c r="T342" s="38" t="s">
        <v>65</v>
      </c>
      <c r="U342" s="311">
        <f>IFERROR(U340/H340,"0")+IFERROR(U341/H341,"0")</f>
        <v>4.0740740740740735</v>
      </c>
      <c r="V342" s="311">
        <f>IFERROR(V340/H340,"0")+IFERROR(V341/H341,"0")</f>
        <v>5</v>
      </c>
      <c r="W342" s="311">
        <f>IFERROR(IF(W340="",0,W340),"0")+IFERROR(IF(W341="",0,W341),"0")</f>
        <v>3.7650000000000003E-2</v>
      </c>
      <c r="X342" s="312"/>
      <c r="Y342" s="312"/>
    </row>
    <row r="343" spans="1:52" x14ac:dyDescent="0.2">
      <c r="A343" s="314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5"/>
      <c r="M343" s="328" t="s">
        <v>64</v>
      </c>
      <c r="N343" s="329"/>
      <c r="O343" s="329"/>
      <c r="P343" s="329"/>
      <c r="Q343" s="329"/>
      <c r="R343" s="329"/>
      <c r="S343" s="330"/>
      <c r="T343" s="38" t="s">
        <v>63</v>
      </c>
      <c r="U343" s="311">
        <f>IFERROR(SUM(U340:U341),"0")</f>
        <v>11</v>
      </c>
      <c r="V343" s="311">
        <f>IFERROR(SUM(V340:V341),"0")</f>
        <v>13.5</v>
      </c>
      <c r="W343" s="38"/>
      <c r="X343" s="312"/>
      <c r="Y343" s="312"/>
    </row>
    <row r="344" spans="1:52" ht="14.25" customHeight="1" x14ac:dyDescent="0.25">
      <c r="A344" s="326" t="s">
        <v>59</v>
      </c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  <c r="S344" s="314"/>
      <c r="T344" s="314"/>
      <c r="U344" s="314"/>
      <c r="V344" s="314"/>
      <c r="W344" s="314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6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5"/>
      <c r="S345" s="35"/>
      <c r="T345" s="36" t="s">
        <v>63</v>
      </c>
      <c r="U345" s="309">
        <v>0</v>
      </c>
      <c r="V345" s="310">
        <f t="shared" ref="V345:V357" si="15"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6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6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5"/>
      <c r="S347" s="35"/>
      <c r="T347" s="36" t="s">
        <v>63</v>
      </c>
      <c r="U347" s="309">
        <v>0</v>
      </c>
      <c r="V347" s="310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6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6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6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5"/>
      <c r="S350" s="35"/>
      <c r="T350" s="36" t="s">
        <v>63</v>
      </c>
      <c r="U350" s="309">
        <v>17</v>
      </c>
      <c r="V350" s="310">
        <f t="shared" si="15"/>
        <v>18.900000000000002</v>
      </c>
      <c r="W350" s="37">
        <f t="shared" si="16"/>
        <v>4.5179999999999998E-2</v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6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6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5"/>
      <c r="S352" s="35"/>
      <c r="T352" s="36" t="s">
        <v>63</v>
      </c>
      <c r="U352" s="309">
        <v>10</v>
      </c>
      <c r="V352" s="310">
        <f t="shared" si="15"/>
        <v>10.5</v>
      </c>
      <c r="W352" s="37">
        <f t="shared" si="16"/>
        <v>2.5100000000000001E-2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6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6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6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6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5"/>
      <c r="S356" s="35"/>
      <c r="T356" s="36" t="s">
        <v>63</v>
      </c>
      <c r="U356" s="309">
        <v>15</v>
      </c>
      <c r="V356" s="310">
        <f t="shared" si="15"/>
        <v>16.8</v>
      </c>
      <c r="W356" s="37">
        <f t="shared" si="16"/>
        <v>4.0160000000000001E-2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6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71" t="s">
        <v>496</v>
      </c>
      <c r="N357" s="319"/>
      <c r="O357" s="319"/>
      <c r="P357" s="319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13"/>
      <c r="B358" s="314"/>
      <c r="C358" s="314"/>
      <c r="D358" s="314"/>
      <c r="E358" s="314"/>
      <c r="F358" s="314"/>
      <c r="G358" s="314"/>
      <c r="H358" s="314"/>
      <c r="I358" s="314"/>
      <c r="J358" s="314"/>
      <c r="K358" s="314"/>
      <c r="L358" s="315"/>
      <c r="M358" s="328" t="s">
        <v>64</v>
      </c>
      <c r="N358" s="329"/>
      <c r="O358" s="329"/>
      <c r="P358" s="329"/>
      <c r="Q358" s="329"/>
      <c r="R358" s="329"/>
      <c r="S358" s="330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20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22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0.11044</v>
      </c>
      <c r="X358" s="312"/>
      <c r="Y358" s="312"/>
    </row>
    <row r="359" spans="1:52" x14ac:dyDescent="0.2">
      <c r="A359" s="314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5"/>
      <c r="M359" s="328" t="s">
        <v>64</v>
      </c>
      <c r="N359" s="329"/>
      <c r="O359" s="329"/>
      <c r="P359" s="329"/>
      <c r="Q359" s="329"/>
      <c r="R359" s="329"/>
      <c r="S359" s="330"/>
      <c r="T359" s="38" t="s">
        <v>63</v>
      </c>
      <c r="U359" s="311">
        <f>IFERROR(SUM(U345:U357),"0")</f>
        <v>42</v>
      </c>
      <c r="V359" s="311">
        <f>IFERROR(SUM(V345:V357),"0")</f>
        <v>46.2</v>
      </c>
      <c r="W359" s="38"/>
      <c r="X359" s="312"/>
      <c r="Y359" s="312"/>
    </row>
    <row r="360" spans="1:52" ht="14.25" customHeight="1" x14ac:dyDescent="0.25">
      <c r="A360" s="326" t="s">
        <v>66</v>
      </c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  <c r="S360" s="314"/>
      <c r="T360" s="314"/>
      <c r="U360" s="314"/>
      <c r="V360" s="314"/>
      <c r="W360" s="314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6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6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6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6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4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13"/>
      <c r="B365" s="314"/>
      <c r="C365" s="314"/>
      <c r="D365" s="314"/>
      <c r="E365" s="314"/>
      <c r="F365" s="314"/>
      <c r="G365" s="314"/>
      <c r="H365" s="314"/>
      <c r="I365" s="314"/>
      <c r="J365" s="314"/>
      <c r="K365" s="314"/>
      <c r="L365" s="315"/>
      <c r="M365" s="328" t="s">
        <v>64</v>
      </c>
      <c r="N365" s="329"/>
      <c r="O365" s="329"/>
      <c r="P365" s="329"/>
      <c r="Q365" s="329"/>
      <c r="R365" s="329"/>
      <c r="S365" s="330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5"/>
      <c r="M366" s="328" t="s">
        <v>64</v>
      </c>
      <c r="N366" s="329"/>
      <c r="O366" s="329"/>
      <c r="P366" s="329"/>
      <c r="Q366" s="329"/>
      <c r="R366" s="329"/>
      <c r="S366" s="330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6" t="s">
        <v>205</v>
      </c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  <c r="S367" s="314"/>
      <c r="T367" s="314"/>
      <c r="U367" s="314"/>
      <c r="V367" s="314"/>
      <c r="W367" s="314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6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13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5"/>
      <c r="M369" s="328" t="s">
        <v>64</v>
      </c>
      <c r="N369" s="329"/>
      <c r="O369" s="329"/>
      <c r="P369" s="329"/>
      <c r="Q369" s="329"/>
      <c r="R369" s="329"/>
      <c r="S369" s="330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14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5"/>
      <c r="M370" s="328" t="s">
        <v>64</v>
      </c>
      <c r="N370" s="329"/>
      <c r="O370" s="329"/>
      <c r="P370" s="329"/>
      <c r="Q370" s="329"/>
      <c r="R370" s="329"/>
      <c r="S370" s="330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6" t="s">
        <v>79</v>
      </c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  <c r="S371" s="314"/>
      <c r="T371" s="314"/>
      <c r="U371" s="314"/>
      <c r="V371" s="314"/>
      <c r="W371" s="314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6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6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4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6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1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13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5"/>
      <c r="M375" s="328" t="s">
        <v>64</v>
      </c>
      <c r="N375" s="329"/>
      <c r="O375" s="329"/>
      <c r="P375" s="329"/>
      <c r="Q375" s="329"/>
      <c r="R375" s="329"/>
      <c r="S375" s="330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5"/>
      <c r="M376" s="328" t="s">
        <v>64</v>
      </c>
      <c r="N376" s="329"/>
      <c r="O376" s="329"/>
      <c r="P376" s="329"/>
      <c r="Q376" s="329"/>
      <c r="R376" s="329"/>
      <c r="S376" s="330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6" t="s">
        <v>88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6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3" t="s">
        <v>516</v>
      </c>
      <c r="N378" s="319"/>
      <c r="O378" s="319"/>
      <c r="P378" s="319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13"/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5"/>
      <c r="M379" s="328" t="s">
        <v>64</v>
      </c>
      <c r="N379" s="329"/>
      <c r="O379" s="329"/>
      <c r="P379" s="329"/>
      <c r="Q379" s="329"/>
      <c r="R379" s="329"/>
      <c r="S379" s="330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14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5"/>
      <c r="M380" s="328" t="s">
        <v>64</v>
      </c>
      <c r="N380" s="329"/>
      <c r="O380" s="329"/>
      <c r="P380" s="329"/>
      <c r="Q380" s="329"/>
      <c r="R380" s="329"/>
      <c r="S380" s="330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37" t="s">
        <v>517</v>
      </c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  <c r="S381" s="314"/>
      <c r="T381" s="314"/>
      <c r="U381" s="314"/>
      <c r="V381" s="314"/>
      <c r="W381" s="314"/>
      <c r="X381" s="305"/>
      <c r="Y381" s="305"/>
    </row>
    <row r="382" spans="1:52" ht="14.25" customHeight="1" x14ac:dyDescent="0.25">
      <c r="A382" s="326" t="s">
        <v>93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6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6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13"/>
      <c r="B385" s="314"/>
      <c r="C385" s="314"/>
      <c r="D385" s="314"/>
      <c r="E385" s="314"/>
      <c r="F385" s="314"/>
      <c r="G385" s="314"/>
      <c r="H385" s="314"/>
      <c r="I385" s="314"/>
      <c r="J385" s="314"/>
      <c r="K385" s="314"/>
      <c r="L385" s="315"/>
      <c r="M385" s="328" t="s">
        <v>64</v>
      </c>
      <c r="N385" s="329"/>
      <c r="O385" s="329"/>
      <c r="P385" s="329"/>
      <c r="Q385" s="329"/>
      <c r="R385" s="329"/>
      <c r="S385" s="330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14"/>
      <c r="B386" s="314"/>
      <c r="C386" s="314"/>
      <c r="D386" s="314"/>
      <c r="E386" s="314"/>
      <c r="F386" s="314"/>
      <c r="G386" s="314"/>
      <c r="H386" s="314"/>
      <c r="I386" s="314"/>
      <c r="J386" s="314"/>
      <c r="K386" s="314"/>
      <c r="L386" s="315"/>
      <c r="M386" s="328" t="s">
        <v>64</v>
      </c>
      <c r="N386" s="329"/>
      <c r="O386" s="329"/>
      <c r="P386" s="329"/>
      <c r="Q386" s="329"/>
      <c r="R386" s="329"/>
      <c r="S386" s="330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6" t="s">
        <v>59</v>
      </c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  <c r="S387" s="314"/>
      <c r="T387" s="314"/>
      <c r="U387" s="314"/>
      <c r="V387" s="314"/>
      <c r="W387" s="314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6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6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6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6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52" t="s">
        <v>530</v>
      </c>
      <c r="N391" s="319"/>
      <c r="O391" s="319"/>
      <c r="P391" s="319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6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6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6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13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5"/>
      <c r="M395" s="328" t="s">
        <v>64</v>
      </c>
      <c r="N395" s="329"/>
      <c r="O395" s="329"/>
      <c r="P395" s="329"/>
      <c r="Q395" s="329"/>
      <c r="R395" s="329"/>
      <c r="S395" s="330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5"/>
      <c r="M396" s="328" t="s">
        <v>64</v>
      </c>
      <c r="N396" s="329"/>
      <c r="O396" s="329"/>
      <c r="P396" s="329"/>
      <c r="Q396" s="329"/>
      <c r="R396" s="329"/>
      <c r="S396" s="330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6" t="s">
        <v>79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6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13"/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5"/>
      <c r="M399" s="328" t="s">
        <v>64</v>
      </c>
      <c r="N399" s="329"/>
      <c r="O399" s="329"/>
      <c r="P399" s="329"/>
      <c r="Q399" s="329"/>
      <c r="R399" s="329"/>
      <c r="S399" s="330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14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5"/>
      <c r="M400" s="328" t="s">
        <v>64</v>
      </c>
      <c r="N400" s="329"/>
      <c r="O400" s="329"/>
      <c r="P400" s="329"/>
      <c r="Q400" s="329"/>
      <c r="R400" s="329"/>
      <c r="S400" s="330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6" t="s">
        <v>88</v>
      </c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  <c r="S401" s="314"/>
      <c r="T401" s="314"/>
      <c r="U401" s="314"/>
      <c r="V401" s="314"/>
      <c r="W401" s="314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6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13"/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5"/>
      <c r="M403" s="328" t="s">
        <v>64</v>
      </c>
      <c r="N403" s="329"/>
      <c r="O403" s="329"/>
      <c r="P403" s="329"/>
      <c r="Q403" s="329"/>
      <c r="R403" s="329"/>
      <c r="S403" s="330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14"/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5"/>
      <c r="M404" s="328" t="s">
        <v>64</v>
      </c>
      <c r="N404" s="329"/>
      <c r="O404" s="329"/>
      <c r="P404" s="329"/>
      <c r="Q404" s="329"/>
      <c r="R404" s="329"/>
      <c r="S404" s="330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7" t="s">
        <v>541</v>
      </c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49"/>
      <c r="Y405" s="49"/>
    </row>
    <row r="406" spans="1:52" ht="16.5" customHeight="1" x14ac:dyDescent="0.25">
      <c r="A406" s="337" t="s">
        <v>541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  <c r="S406" s="314"/>
      <c r="T406" s="314"/>
      <c r="U406" s="314"/>
      <c r="V406" s="314"/>
      <c r="W406" s="314"/>
      <c r="X406" s="305"/>
      <c r="Y406" s="305"/>
    </row>
    <row r="407" spans="1:52" ht="14.25" customHeight="1" x14ac:dyDescent="0.25">
      <c r="A407" s="326" t="s">
        <v>100</v>
      </c>
      <c r="B407" s="314"/>
      <c r="C407" s="314"/>
      <c r="D407" s="314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  <c r="S407" s="314"/>
      <c r="T407" s="314"/>
      <c r="U407" s="314"/>
      <c r="V407" s="314"/>
      <c r="W407" s="314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6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5"/>
      <c r="S408" s="35"/>
      <c r="T408" s="36" t="s">
        <v>63</v>
      </c>
      <c r="U408" s="309">
        <v>0</v>
      </c>
      <c r="V408" s="310">
        <f t="shared" ref="V408:V416" si="18">IFERROR(IF(U408="",0,CEILING((U408/$H408),1)*$H408),"")</f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6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6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6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6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6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4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6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6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6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3"/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5"/>
      <c r="M417" s="328" t="s">
        <v>64</v>
      </c>
      <c r="N417" s="329"/>
      <c r="O417" s="329"/>
      <c r="P417" s="329"/>
      <c r="Q417" s="329"/>
      <c r="R417" s="329"/>
      <c r="S417" s="330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0</v>
      </c>
      <c r="V417" s="311">
        <f>IFERROR(V408/H408,"0")+IFERROR(V409/H409,"0")+IFERROR(V410/H410,"0")+IFERROR(V411/H411,"0")+IFERROR(V412/H412,"0")+IFERROR(V413/H413,"0")+IFERROR(V414/H414,"0")+IFERROR(V415/H415,"0")+IFERROR(V416/H416,"0")</f>
        <v>0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312"/>
      <c r="Y417" s="312"/>
    </row>
    <row r="418" spans="1:52" x14ac:dyDescent="0.2">
      <c r="A418" s="314"/>
      <c r="B418" s="314"/>
      <c r="C418" s="314"/>
      <c r="D418" s="314"/>
      <c r="E418" s="314"/>
      <c r="F418" s="314"/>
      <c r="G418" s="314"/>
      <c r="H418" s="314"/>
      <c r="I418" s="314"/>
      <c r="J418" s="314"/>
      <c r="K418" s="314"/>
      <c r="L418" s="315"/>
      <c r="M418" s="328" t="s">
        <v>64</v>
      </c>
      <c r="N418" s="329"/>
      <c r="O418" s="329"/>
      <c r="P418" s="329"/>
      <c r="Q418" s="329"/>
      <c r="R418" s="329"/>
      <c r="S418" s="330"/>
      <c r="T418" s="38" t="s">
        <v>63</v>
      </c>
      <c r="U418" s="311">
        <f>IFERROR(SUM(U408:U416),"0")</f>
        <v>0</v>
      </c>
      <c r="V418" s="311">
        <f>IFERROR(SUM(V408:V416),"0")</f>
        <v>0</v>
      </c>
      <c r="W418" s="38"/>
      <c r="X418" s="312"/>
      <c r="Y418" s="312"/>
    </row>
    <row r="419" spans="1:52" ht="14.25" customHeight="1" x14ac:dyDescent="0.25">
      <c r="A419" s="326" t="s">
        <v>93</v>
      </c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  <c r="S419" s="314"/>
      <c r="T419" s="314"/>
      <c r="U419" s="314"/>
      <c r="V419" s="314"/>
      <c r="W419" s="314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6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5"/>
      <c r="S420" s="35"/>
      <c r="T420" s="36" t="s">
        <v>63</v>
      </c>
      <c r="U420" s="309">
        <v>0</v>
      </c>
      <c r="V420" s="310">
        <f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6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328" t="s">
        <v>64</v>
      </c>
      <c r="N422" s="329"/>
      <c r="O422" s="329"/>
      <c r="P422" s="329"/>
      <c r="Q422" s="329"/>
      <c r="R422" s="329"/>
      <c r="S422" s="330"/>
      <c r="T422" s="38" t="s">
        <v>65</v>
      </c>
      <c r="U422" s="311">
        <f>IFERROR(U420/H420,"0")+IFERROR(U421/H421,"0")</f>
        <v>0</v>
      </c>
      <c r="V422" s="311">
        <f>IFERROR(V420/H420,"0")+IFERROR(V421/H421,"0")</f>
        <v>0</v>
      </c>
      <c r="W422" s="311">
        <f>IFERROR(IF(W420="",0,W420),"0")+IFERROR(IF(W421="",0,W421),"0")</f>
        <v>0</v>
      </c>
      <c r="X422" s="312"/>
      <c r="Y422" s="312"/>
    </row>
    <row r="423" spans="1:52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5"/>
      <c r="M423" s="328" t="s">
        <v>64</v>
      </c>
      <c r="N423" s="329"/>
      <c r="O423" s="329"/>
      <c r="P423" s="329"/>
      <c r="Q423" s="329"/>
      <c r="R423" s="329"/>
      <c r="S423" s="330"/>
      <c r="T423" s="38" t="s">
        <v>63</v>
      </c>
      <c r="U423" s="311">
        <f>IFERROR(SUM(U420:U421),"0")</f>
        <v>0</v>
      </c>
      <c r="V423" s="311">
        <f>IFERROR(SUM(V420:V421),"0")</f>
        <v>0</v>
      </c>
      <c r="W423" s="38"/>
      <c r="X423" s="312"/>
      <c r="Y423" s="312"/>
    </row>
    <row r="424" spans="1:52" ht="14.25" customHeight="1" x14ac:dyDescent="0.25">
      <c r="A424" s="326" t="s">
        <v>59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6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6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5"/>
      <c r="S426" s="35"/>
      <c r="T426" s="36" t="s">
        <v>63</v>
      </c>
      <c r="U426" s="309">
        <v>0</v>
      </c>
      <c r="V426" s="310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6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6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6" t="s">
        <v>572</v>
      </c>
      <c r="N428" s="319"/>
      <c r="O428" s="319"/>
      <c r="P428" s="319"/>
      <c r="Q428" s="317"/>
      <c r="R428" s="35"/>
      <c r="S428" s="35"/>
      <c r="T428" s="36" t="s">
        <v>63</v>
      </c>
      <c r="U428" s="309">
        <v>3</v>
      </c>
      <c r="V428" s="310">
        <f t="shared" si="19"/>
        <v>3.6</v>
      </c>
      <c r="W428" s="37">
        <f>IFERROR(IF(V428=0,"",ROUNDUP(V428/H428,0)*0.00937),"")</f>
        <v>9.3699999999999999E-3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6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491" t="s">
        <v>575</v>
      </c>
      <c r="N429" s="319"/>
      <c r="O429" s="319"/>
      <c r="P429" s="319"/>
      <c r="Q429" s="317"/>
      <c r="R429" s="35"/>
      <c r="S429" s="35"/>
      <c r="T429" s="36" t="s">
        <v>63</v>
      </c>
      <c r="U429" s="309">
        <v>6</v>
      </c>
      <c r="V429" s="310">
        <f t="shared" si="19"/>
        <v>7.2</v>
      </c>
      <c r="W429" s="37">
        <f>IFERROR(IF(V429=0,"",ROUNDUP(V429/H429,0)*0.00937),"")</f>
        <v>1.874E-2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6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593" t="s">
        <v>578</v>
      </c>
      <c r="N430" s="319"/>
      <c r="O430" s="319"/>
      <c r="P430" s="319"/>
      <c r="Q430" s="317"/>
      <c r="R430" s="35"/>
      <c r="S430" s="35"/>
      <c r="T430" s="36" t="s">
        <v>63</v>
      </c>
      <c r="U430" s="309">
        <v>6</v>
      </c>
      <c r="V430" s="310">
        <f t="shared" si="19"/>
        <v>7.2</v>
      </c>
      <c r="W430" s="37">
        <f>IFERROR(IF(V430=0,"",ROUNDUP(V430/H430,0)*0.00937),"")</f>
        <v>1.874E-2</v>
      </c>
      <c r="X430" s="57"/>
      <c r="Y430" s="58"/>
      <c r="AC430" s="59"/>
      <c r="AZ430" s="289" t="s">
        <v>1</v>
      </c>
    </row>
    <row r="431" spans="1:52" x14ac:dyDescent="0.2">
      <c r="A431" s="313"/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5"/>
      <c r="M431" s="328" t="s">
        <v>64</v>
      </c>
      <c r="N431" s="329"/>
      <c r="O431" s="329"/>
      <c r="P431" s="329"/>
      <c r="Q431" s="329"/>
      <c r="R431" s="329"/>
      <c r="S431" s="330"/>
      <c r="T431" s="38" t="s">
        <v>65</v>
      </c>
      <c r="U431" s="311">
        <f>IFERROR(U425/H425,"0")+IFERROR(U426/H426,"0")+IFERROR(U427/H427,"0")+IFERROR(U428/H428,"0")+IFERROR(U429/H429,"0")+IFERROR(U430/H430,"0")</f>
        <v>4.1666666666666661</v>
      </c>
      <c r="V431" s="311">
        <f>IFERROR(V425/H425,"0")+IFERROR(V426/H426,"0")+IFERROR(V427/H427,"0")+IFERROR(V428/H428,"0")+IFERROR(V429/H429,"0")+IFERROR(V430/H430,"0")</f>
        <v>5</v>
      </c>
      <c r="W431" s="311">
        <f>IFERROR(IF(W425="",0,W425),"0")+IFERROR(IF(W426="",0,W426),"0")+IFERROR(IF(W427="",0,W427),"0")+IFERROR(IF(W428="",0,W428),"0")+IFERROR(IF(W429="",0,W429),"0")+IFERROR(IF(W430="",0,W430),"0")</f>
        <v>4.6850000000000003E-2</v>
      </c>
      <c r="X431" s="312"/>
      <c r="Y431" s="312"/>
    </row>
    <row r="432" spans="1:52" x14ac:dyDescent="0.2">
      <c r="A432" s="314"/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5"/>
      <c r="M432" s="328" t="s">
        <v>64</v>
      </c>
      <c r="N432" s="329"/>
      <c r="O432" s="329"/>
      <c r="P432" s="329"/>
      <c r="Q432" s="329"/>
      <c r="R432" s="329"/>
      <c r="S432" s="330"/>
      <c r="T432" s="38" t="s">
        <v>63</v>
      </c>
      <c r="U432" s="311">
        <f>IFERROR(SUM(U425:U430),"0")</f>
        <v>15</v>
      </c>
      <c r="V432" s="311">
        <f>IFERROR(SUM(V425:V430),"0")</f>
        <v>18</v>
      </c>
      <c r="W432" s="38"/>
      <c r="X432" s="312"/>
      <c r="Y432" s="312"/>
    </row>
    <row r="433" spans="1:52" ht="14.25" customHeight="1" x14ac:dyDescent="0.25">
      <c r="A433" s="326" t="s">
        <v>66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6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6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5"/>
      <c r="M436" s="328" t="s">
        <v>64</v>
      </c>
      <c r="N436" s="329"/>
      <c r="O436" s="329"/>
      <c r="P436" s="329"/>
      <c r="Q436" s="329"/>
      <c r="R436" s="329"/>
      <c r="S436" s="330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5"/>
      <c r="M437" s="328" t="s">
        <v>64</v>
      </c>
      <c r="N437" s="329"/>
      <c r="O437" s="329"/>
      <c r="P437" s="329"/>
      <c r="Q437" s="329"/>
      <c r="R437" s="329"/>
      <c r="S437" s="330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7" t="s">
        <v>583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49"/>
      <c r="Y438" s="49"/>
    </row>
    <row r="439" spans="1:52" ht="16.5" customHeight="1" x14ac:dyDescent="0.25">
      <c r="A439" s="337" t="s">
        <v>584</v>
      </c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  <c r="S439" s="314"/>
      <c r="T439" s="314"/>
      <c r="U439" s="314"/>
      <c r="V439" s="314"/>
      <c r="W439" s="314"/>
      <c r="X439" s="305"/>
      <c r="Y439" s="305"/>
    </row>
    <row r="440" spans="1:52" ht="14.25" customHeight="1" x14ac:dyDescent="0.25">
      <c r="A440" s="326" t="s">
        <v>100</v>
      </c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  <c r="S440" s="314"/>
      <c r="T440" s="314"/>
      <c r="U440" s="314"/>
      <c r="V440" s="314"/>
      <c r="W440" s="314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6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6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3"/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5"/>
      <c r="M443" s="328" t="s">
        <v>64</v>
      </c>
      <c r="N443" s="329"/>
      <c r="O443" s="329"/>
      <c r="P443" s="329"/>
      <c r="Q443" s="329"/>
      <c r="R443" s="329"/>
      <c r="S443" s="330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14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5"/>
      <c r="M444" s="328" t="s">
        <v>64</v>
      </c>
      <c r="N444" s="329"/>
      <c r="O444" s="329"/>
      <c r="P444" s="329"/>
      <c r="Q444" s="329"/>
      <c r="R444" s="329"/>
      <c r="S444" s="330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6" t="s">
        <v>93</v>
      </c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  <c r="S445" s="314"/>
      <c r="T445" s="314"/>
      <c r="U445" s="314"/>
      <c r="V445" s="314"/>
      <c r="W445" s="314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6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42" t="s">
        <v>591</v>
      </c>
      <c r="N446" s="319"/>
      <c r="O446" s="319"/>
      <c r="P446" s="319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6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0" t="s">
        <v>594</v>
      </c>
      <c r="N447" s="319"/>
      <c r="O447" s="319"/>
      <c r="P447" s="319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6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5"/>
      <c r="M449" s="328" t="s">
        <v>64</v>
      </c>
      <c r="N449" s="329"/>
      <c r="O449" s="329"/>
      <c r="P449" s="329"/>
      <c r="Q449" s="329"/>
      <c r="R449" s="329"/>
      <c r="S449" s="330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5"/>
      <c r="M450" s="328" t="s">
        <v>64</v>
      </c>
      <c r="N450" s="329"/>
      <c r="O450" s="329"/>
      <c r="P450" s="329"/>
      <c r="Q450" s="329"/>
      <c r="R450" s="329"/>
      <c r="S450" s="330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6" t="s">
        <v>59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6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6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8" t="s">
        <v>600</v>
      </c>
      <c r="N453" s="319"/>
      <c r="O453" s="319"/>
      <c r="P453" s="319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6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13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5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5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6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6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2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6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5"/>
      <c r="M460" s="328" t="s">
        <v>64</v>
      </c>
      <c r="N460" s="329"/>
      <c r="O460" s="329"/>
      <c r="P460" s="329"/>
      <c r="Q460" s="329"/>
      <c r="R460" s="329"/>
      <c r="S460" s="330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5"/>
      <c r="M461" s="328" t="s">
        <v>64</v>
      </c>
      <c r="N461" s="329"/>
      <c r="O461" s="329"/>
      <c r="P461" s="329"/>
      <c r="Q461" s="329"/>
      <c r="R461" s="329"/>
      <c r="S461" s="330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37" t="s">
        <v>606</v>
      </c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  <c r="S462" s="314"/>
      <c r="T462" s="314"/>
      <c r="U462" s="314"/>
      <c r="V462" s="314"/>
      <c r="W462" s="314"/>
      <c r="X462" s="305"/>
      <c r="Y462" s="305"/>
    </row>
    <row r="463" spans="1:52" ht="14.25" customHeight="1" x14ac:dyDescent="0.25">
      <c r="A463" s="326" t="s">
        <v>66</v>
      </c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  <c r="S463" s="314"/>
      <c r="T463" s="314"/>
      <c r="U463" s="314"/>
      <c r="V463" s="314"/>
      <c r="W463" s="314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6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13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5"/>
      <c r="M465" s="328" t="s">
        <v>64</v>
      </c>
      <c r="N465" s="329"/>
      <c r="O465" s="329"/>
      <c r="P465" s="329"/>
      <c r="Q465" s="329"/>
      <c r="R465" s="329"/>
      <c r="S465" s="330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5"/>
      <c r="M466" s="328" t="s">
        <v>64</v>
      </c>
      <c r="N466" s="329"/>
      <c r="O466" s="329"/>
      <c r="P466" s="329"/>
      <c r="Q466" s="329"/>
      <c r="R466" s="329"/>
      <c r="S466" s="330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5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60"/>
      <c r="M467" s="350" t="s">
        <v>609</v>
      </c>
      <c r="N467" s="323"/>
      <c r="O467" s="323"/>
      <c r="P467" s="323"/>
      <c r="Q467" s="323"/>
      <c r="R467" s="323"/>
      <c r="S467" s="324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1775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1838.8600000000001</v>
      </c>
      <c r="W467" s="38"/>
      <c r="X467" s="312"/>
      <c r="Y467" s="312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60"/>
      <c r="M468" s="350" t="s">
        <v>610</v>
      </c>
      <c r="N468" s="323"/>
      <c r="O468" s="323"/>
      <c r="P468" s="323"/>
      <c r="Q468" s="323"/>
      <c r="R468" s="323"/>
      <c r="S468" s="324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1893.3211581303683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1961.1080000000004</v>
      </c>
      <c r="W468" s="38"/>
      <c r="X468" s="312"/>
      <c r="Y468" s="312"/>
    </row>
    <row r="469" spans="1:28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60"/>
      <c r="M469" s="350" t="s">
        <v>611</v>
      </c>
      <c r="N469" s="323"/>
      <c r="O469" s="323"/>
      <c r="P469" s="323"/>
      <c r="Q469" s="323"/>
      <c r="R469" s="323"/>
      <c r="S469" s="324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4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4</v>
      </c>
      <c r="W469" s="38"/>
      <c r="X469" s="312"/>
      <c r="Y469" s="312"/>
    </row>
    <row r="470" spans="1:28" x14ac:dyDescent="0.2">
      <c r="A470" s="314"/>
      <c r="B470" s="314"/>
      <c r="C470" s="314"/>
      <c r="D470" s="314"/>
      <c r="E470" s="314"/>
      <c r="F470" s="314"/>
      <c r="G470" s="314"/>
      <c r="H470" s="314"/>
      <c r="I470" s="314"/>
      <c r="J470" s="314"/>
      <c r="K470" s="314"/>
      <c r="L470" s="360"/>
      <c r="M470" s="350" t="s">
        <v>613</v>
      </c>
      <c r="N470" s="323"/>
      <c r="O470" s="323"/>
      <c r="P470" s="323"/>
      <c r="Q470" s="323"/>
      <c r="R470" s="323"/>
      <c r="S470" s="324"/>
      <c r="T470" s="38" t="s">
        <v>63</v>
      </c>
      <c r="U470" s="311">
        <f>GrossWeightTotal+PalletQtyTotal*25</f>
        <v>1993.3211581303683</v>
      </c>
      <c r="V470" s="311">
        <f>GrossWeightTotalR+PalletQtyTotalR*25</f>
        <v>2061.1080000000002</v>
      </c>
      <c r="W470" s="38"/>
      <c r="X470" s="312"/>
      <c r="Y470" s="312"/>
    </row>
    <row r="471" spans="1:28" x14ac:dyDescent="0.2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60"/>
      <c r="M471" s="350" t="s">
        <v>614</v>
      </c>
      <c r="N471" s="323"/>
      <c r="O471" s="323"/>
      <c r="P471" s="323"/>
      <c r="Q471" s="323"/>
      <c r="R471" s="323"/>
      <c r="S471" s="324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466.70489257331366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480</v>
      </c>
      <c r="W471" s="38"/>
      <c r="X471" s="312"/>
      <c r="Y471" s="312"/>
    </row>
    <row r="472" spans="1:28" ht="14.25" customHeight="1" x14ac:dyDescent="0.2">
      <c r="A472" s="314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60"/>
      <c r="M472" s="350" t="s">
        <v>615</v>
      </c>
      <c r="N472" s="323"/>
      <c r="O472" s="323"/>
      <c r="P472" s="323"/>
      <c r="Q472" s="323"/>
      <c r="R472" s="323"/>
      <c r="S472" s="324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4.2413600000000011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42" t="s">
        <v>91</v>
      </c>
      <c r="D474" s="403"/>
      <c r="E474" s="403"/>
      <c r="F474" s="404"/>
      <c r="G474" s="342" t="s">
        <v>227</v>
      </c>
      <c r="H474" s="403"/>
      <c r="I474" s="403"/>
      <c r="J474" s="403"/>
      <c r="K474" s="403"/>
      <c r="L474" s="404"/>
      <c r="M474" s="342" t="s">
        <v>417</v>
      </c>
      <c r="N474" s="404"/>
      <c r="O474" s="342" t="s">
        <v>464</v>
      </c>
      <c r="P474" s="404"/>
      <c r="Q474" s="307" t="s">
        <v>541</v>
      </c>
      <c r="R474" s="342" t="s">
        <v>583</v>
      </c>
      <c r="S474" s="404"/>
      <c r="T474" s="1"/>
      <c r="Y474" s="53"/>
      <c r="AB474" s="1"/>
    </row>
    <row r="475" spans="1:28" ht="14.25" customHeight="1" thickTop="1" x14ac:dyDescent="0.2">
      <c r="A475" s="550" t="s">
        <v>618</v>
      </c>
      <c r="B475" s="342" t="s">
        <v>58</v>
      </c>
      <c r="C475" s="342" t="s">
        <v>92</v>
      </c>
      <c r="D475" s="342" t="s">
        <v>99</v>
      </c>
      <c r="E475" s="342" t="s">
        <v>91</v>
      </c>
      <c r="F475" s="342" t="s">
        <v>218</v>
      </c>
      <c r="G475" s="342" t="s">
        <v>228</v>
      </c>
      <c r="H475" s="342" t="s">
        <v>235</v>
      </c>
      <c r="I475" s="342" t="s">
        <v>252</v>
      </c>
      <c r="J475" s="342" t="s">
        <v>312</v>
      </c>
      <c r="K475" s="342" t="s">
        <v>385</v>
      </c>
      <c r="L475" s="342" t="s">
        <v>403</v>
      </c>
      <c r="M475" s="342" t="s">
        <v>418</v>
      </c>
      <c r="N475" s="342" t="s">
        <v>441</v>
      </c>
      <c r="O475" s="342" t="s">
        <v>465</v>
      </c>
      <c r="P475" s="342" t="s">
        <v>517</v>
      </c>
      <c r="Q475" s="342" t="s">
        <v>541</v>
      </c>
      <c r="R475" s="342" t="s">
        <v>584</v>
      </c>
      <c r="S475" s="342" t="s">
        <v>606</v>
      </c>
      <c r="T475" s="1"/>
      <c r="Y475" s="53"/>
      <c r="AB475" s="1"/>
    </row>
    <row r="476" spans="1:28" ht="13.5" customHeight="1" thickBot="1" x14ac:dyDescent="0.25">
      <c r="A476" s="551"/>
      <c r="B476" s="343"/>
      <c r="C476" s="343"/>
      <c r="D476" s="343"/>
      <c r="E476" s="343"/>
      <c r="F476" s="343"/>
      <c r="G476" s="343"/>
      <c r="H476" s="343"/>
      <c r="I476" s="343"/>
      <c r="J476" s="343"/>
      <c r="K476" s="343"/>
      <c r="L476" s="343"/>
      <c r="M476" s="343"/>
      <c r="N476" s="343"/>
      <c r="O476" s="343"/>
      <c r="P476" s="343"/>
      <c r="Q476" s="343"/>
      <c r="R476" s="343"/>
      <c r="S476" s="34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83.7</v>
      </c>
      <c r="D477" s="47">
        <f>IFERROR(V55*1,"0")+IFERROR(V56*1,"0")+IFERROR(V57*1,"0")+IFERROR(V58*1,"0")</f>
        <v>265.5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745.9</v>
      </c>
      <c r="F477" s="47">
        <f>IFERROR(V125*1,"0")+IFERROR(V126*1,"0")+IFERROR(V127*1,"0")+IFERROR(V128*1,"0")</f>
        <v>108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6.3000000000000007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105.6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244.8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35.76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135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30.599999999999998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59.7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18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95:E95"/>
    <mergeCell ref="M82:Q82"/>
    <mergeCell ref="M153:Q153"/>
    <mergeCell ref="D173:E173"/>
    <mergeCell ref="M141:Q141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D265:E265"/>
    <mergeCell ref="M274:Q274"/>
    <mergeCell ref="M425:Q425"/>
    <mergeCell ref="A379:L380"/>
    <mergeCell ref="M427:Q427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D373:E373"/>
    <mergeCell ref="D202:E202"/>
    <mergeCell ref="M116:Q116"/>
    <mergeCell ref="D294:E294"/>
    <mergeCell ref="M414:Q414"/>
    <mergeCell ref="M352:Q352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A331:L332"/>
    <mergeCell ref="A151:W151"/>
    <mergeCell ref="M301:Q301"/>
    <mergeCell ref="D159:E159"/>
    <mergeCell ref="D231:E231"/>
    <mergeCell ref="A238:L239"/>
    <mergeCell ref="M345:Q345"/>
    <mergeCell ref="M416:Q416"/>
    <mergeCell ref="A303:L304"/>
    <mergeCell ref="M267:S267"/>
    <mergeCell ref="M264:Q264"/>
    <mergeCell ref="A395:L396"/>
    <mergeCell ref="D318:E318"/>
    <mergeCell ref="D389:E389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D39:E39"/>
    <mergeCell ref="M97:Q97"/>
    <mergeCell ref="M271:S271"/>
    <mergeCell ref="B475:B47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  <mergeCell ref="A131:W131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M357:Q357"/>
    <mergeCell ref="M379:S379"/>
    <mergeCell ref="M443:S443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A129:L130"/>
    <mergeCell ref="A431:L432"/>
    <mergeCell ref="D409:E409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D448:E448"/>
    <mergeCell ref="A157:W157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M125:Q125"/>
    <mergeCell ref="M318:Q318"/>
    <mergeCell ref="M256:Q256"/>
    <mergeCell ref="M112:Q112"/>
    <mergeCell ref="D290:E290"/>
    <mergeCell ref="D94:E94"/>
    <mergeCell ref="M348:Q348"/>
    <mergeCell ref="A288:W288"/>
    <mergeCell ref="D69:E69"/>
    <mergeCell ref="M56:Q56"/>
    <mergeCell ref="M323:Q323"/>
    <mergeCell ref="M127:Q127"/>
    <mergeCell ref="M176:Q176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M212:S21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292:Q292"/>
    <mergeCell ref="M422:S422"/>
    <mergeCell ref="M174:Q174"/>
    <mergeCell ref="A438:W438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2023-10-24T10:25:28Z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