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заказа'!$V$261:$V$261</definedName>
    <definedName name="GrossWeightTotalR">'Бланк заказа'!$W$261:$W$261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заказа'!$V$262:$V$262</definedName>
    <definedName name="PalletQtyTotalR">'Бланк заказа'!$W$262:$W$262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заказа'!$B$68:$B$68</definedName>
    <definedName name="ProductId23">'Бланк заказа'!$B$73:$B$73</definedName>
    <definedName name="ProductId24">'Бланк заказа'!$B$74:$B$74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заказа'!$B$111:$B$111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заказа'!$B$124:$B$124</definedName>
    <definedName name="ProductId47">'Бланк заказа'!$B$129:$B$129</definedName>
    <definedName name="ProductId48">'Бланк заказа'!$B$130:$B$130</definedName>
    <definedName name="ProductId49">'Бланк заказа'!$B$135:$B$135</definedName>
    <definedName name="ProductId5">'Бланк заказа'!$B$31:$B$31</definedName>
    <definedName name="ProductId50">'Бланк заказа'!$B$141:$B$141</definedName>
    <definedName name="ProductId51">'Бланк заказа'!$B$145:$B$145</definedName>
    <definedName name="ProductId52">'Бланк заказа'!$B$146:$B$146</definedName>
    <definedName name="ProductId53">'Бланк заказа'!$B$151:$B$151</definedName>
    <definedName name="ProductId54">'Бланк заказа'!$B$156:$B$156</definedName>
    <definedName name="ProductId55">'Бланк заказа'!$B$157:$B$157</definedName>
    <definedName name="ProductId56">'Бланк заказа'!$B$158:$B$158</definedName>
    <definedName name="ProductId57">'Бланк заказа'!$B$159:$B$159</definedName>
    <definedName name="ProductId58">'Бланк заказа'!$B$163:$B$163</definedName>
    <definedName name="ProductId59">'Бланк заказа'!$B$164:$B$164</definedName>
    <definedName name="ProductId6">'Бланк заказа'!$B$36:$B$36</definedName>
    <definedName name="ProductId60">'Бланк заказа'!$B$170:$B$170</definedName>
    <definedName name="ProductId61">'Бланк заказа'!$B$171:$B$171</definedName>
    <definedName name="ProductId62">'Бланк заказа'!$B$176:$B$176</definedName>
    <definedName name="ProductId63">'Бланк заказа'!$B$181:$B$181</definedName>
    <definedName name="ProductId64">'Бланк заказа'!$B$187:$B$187</definedName>
    <definedName name="ProductId65">'Бланк заказа'!$B$192:$B$192</definedName>
    <definedName name="ProductId66">'Бланк заказа'!$B$197:$B$197</definedName>
    <definedName name="ProductId67">'Бланк заказа'!$B$198:$B$198</definedName>
    <definedName name="ProductId68">'Бланк заказа'!$B$199:$B$199</definedName>
    <definedName name="ProductId69">'Бланк заказа'!$B$200:$B$200</definedName>
    <definedName name="ProductId7">'Бланк заказа'!$B$37:$B$37</definedName>
    <definedName name="ProductId70">'Бланк заказа'!$B$205:$B$205</definedName>
    <definedName name="ProductId71">'Бланк заказа'!$B$210:$B$210</definedName>
    <definedName name="ProductId72">'Бланк заказа'!$B$211:$B$211</definedName>
    <definedName name="ProductId73">'Бланк заказа'!$B$217:$B$217</definedName>
    <definedName name="ProductId74">'Бланк заказа'!$B$223:$B$223</definedName>
    <definedName name="ProductId75">'Бланк заказа'!$B$228:$B$228</definedName>
    <definedName name="ProductId76">'Бланк заказа'!$B$234:$B$234</definedName>
    <definedName name="ProductId77">'Бланк заказа'!$B$238:$B$238</definedName>
    <definedName name="ProductId78">'Бланк заказа'!$B$242:$B$242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88">'Бланк заказа'!$B$255:$B$255</definedName>
    <definedName name="ProductId89">'Бланк заказа'!$B$256:$B$256</definedName>
    <definedName name="ProductId9">'Бланк заказа'!$B$39:$B$39</definedName>
    <definedName name="ProductId90">'Бланк заказа'!$B$257:$B$257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заказа'!$V$57:$V$57</definedName>
    <definedName name="SalesQty2">'Бланк заказа'!$V$28:$V$28</definedName>
    <definedName name="SalesQty20">'Бланк заказа'!$V$62:$V$62</definedName>
    <definedName name="SalesQty21">'Бланк заказа'!$V$63:$V$63</definedName>
    <definedName name="SalesQty22">'Бланк заказа'!$V$68:$V$68</definedName>
    <definedName name="SalesQty23">'Бланк заказа'!$V$73:$V$73</definedName>
    <definedName name="SalesQty24">'Бланк заказа'!$V$74:$V$74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заказа'!$V$85:$V$85</definedName>
    <definedName name="SalesQty32">'Бланк заказа'!$V$90:$V$90</definedName>
    <definedName name="SalesQty33">'Бланк заказа'!$V$91:$V$91</definedName>
    <definedName name="SalesQty34">'Бланк заказа'!$V$92:$V$92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заказа'!$V$100:$V$100</definedName>
    <definedName name="SalesQty39">'Бланк заказа'!$V$105:$V$105</definedName>
    <definedName name="SalesQty4">'Бланк заказа'!$V$30:$V$30</definedName>
    <definedName name="SalesQty40">'Бланк заказа'!$V$106:$V$106</definedName>
    <definedName name="SalesQty41">'Бланк заказа'!$V$111:$V$111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заказа'!$V$119:$V$119</definedName>
    <definedName name="SalesQty46">'Бланк заказа'!$V$124:$V$124</definedName>
    <definedName name="SalesQty47">'Бланк заказа'!$V$129:$V$129</definedName>
    <definedName name="SalesQty48">'Бланк заказа'!$V$130:$V$130</definedName>
    <definedName name="SalesQty49">'Бланк заказа'!$V$135:$V$135</definedName>
    <definedName name="SalesQty5">'Бланк заказа'!$V$31:$V$31</definedName>
    <definedName name="SalesQty50">'Бланк заказа'!$V$141:$V$141</definedName>
    <definedName name="SalesQty51">'Бланк заказа'!$V$145:$V$145</definedName>
    <definedName name="SalesQty52">'Бланк заказа'!$V$146:$V$146</definedName>
    <definedName name="SalesQty53">'Бланк заказа'!$V$151:$V$151</definedName>
    <definedName name="SalesQty54">'Бланк заказа'!$V$156:$V$156</definedName>
    <definedName name="SalesQty55">'Бланк заказа'!$V$157:$V$157</definedName>
    <definedName name="SalesQty56">'Бланк заказа'!$V$158:$V$158</definedName>
    <definedName name="SalesQty57">'Бланк заказа'!$V$159:$V$159</definedName>
    <definedName name="SalesQty58">'Бланк заказа'!$V$163:$V$163</definedName>
    <definedName name="SalesQty59">'Бланк заказа'!$V$164:$V$164</definedName>
    <definedName name="SalesQty6">'Бланк заказа'!$V$36:$V$36</definedName>
    <definedName name="SalesQty60">'Бланк заказа'!$V$170:$V$170</definedName>
    <definedName name="SalesQty61">'Бланк заказа'!$V$171:$V$171</definedName>
    <definedName name="SalesQty62">'Бланк заказа'!$V$176:$V$176</definedName>
    <definedName name="SalesQty63">'Бланк заказа'!$V$181:$V$181</definedName>
    <definedName name="SalesQty64">'Бланк заказа'!$V$187:$V$187</definedName>
    <definedName name="SalesQty65">'Бланк заказа'!$V$192:$V$192</definedName>
    <definedName name="SalesQty66">'Бланк заказа'!$V$197:$V$197</definedName>
    <definedName name="SalesQty67">'Бланк заказа'!$V$198:$V$198</definedName>
    <definedName name="SalesQty68">'Бланк заказа'!$V$199:$V$199</definedName>
    <definedName name="SalesQty69">'Бланк заказа'!$V$200:$V$200</definedName>
    <definedName name="SalesQty7">'Бланк заказа'!$V$37:$V$37</definedName>
    <definedName name="SalesQty70">'Бланк заказа'!$V$205:$V$205</definedName>
    <definedName name="SalesQty71">'Бланк заказа'!$V$210:$V$210</definedName>
    <definedName name="SalesQty72">'Бланк заказа'!$V$211:$V$211</definedName>
    <definedName name="SalesQty73">'Бланк заказа'!$V$217:$V$217</definedName>
    <definedName name="SalesQty74">'Бланк заказа'!$V$223:$V$223</definedName>
    <definedName name="SalesQty75">'Бланк заказа'!$V$228:$V$228</definedName>
    <definedName name="SalesQty76">'Бланк заказа'!$V$234:$V$234</definedName>
    <definedName name="SalesQty77">'Бланк заказа'!$V$238:$V$238</definedName>
    <definedName name="SalesQty78">'Бланк заказа'!$V$242:$V$242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88">'Бланк заказа'!$V$255:$V$255</definedName>
    <definedName name="SalesQty89">'Бланк заказа'!$V$256:$V$256</definedName>
    <definedName name="SalesQty9">'Бланк заказа'!$V$39:$V$39</definedName>
    <definedName name="SalesQty90">'Бланк заказа'!$V$257:$V$257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заказа'!$W$57:$W$57</definedName>
    <definedName name="SalesRoundBox2">'Бланк заказа'!$W$28:$W$28</definedName>
    <definedName name="SalesRoundBox20">'Бланк заказа'!$W$62:$W$62</definedName>
    <definedName name="SalesRoundBox21">'Бланк заказа'!$W$63:$W$63</definedName>
    <definedName name="SalesRoundBox22">'Бланк заказа'!$W$68:$W$68</definedName>
    <definedName name="SalesRoundBox23">'Бланк заказа'!$W$73:$W$73</definedName>
    <definedName name="SalesRoundBox24">'Бланк заказа'!$W$74:$W$74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заказа'!$W$85:$W$85</definedName>
    <definedName name="SalesRoundBox32">'Бланк заказа'!$W$90:$W$90</definedName>
    <definedName name="SalesRoundBox33">'Бланк заказа'!$W$91:$W$91</definedName>
    <definedName name="SalesRoundBox34">'Бланк заказа'!$W$92:$W$92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заказа'!$W$100:$W$100</definedName>
    <definedName name="SalesRoundBox39">'Бланк заказа'!$W$105:$W$105</definedName>
    <definedName name="SalesRoundBox4">'Бланк заказа'!$W$30:$W$30</definedName>
    <definedName name="SalesRoundBox40">'Бланк заказа'!$W$106:$W$106</definedName>
    <definedName name="SalesRoundBox41">'Бланк заказа'!$W$111:$W$111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заказа'!$W$119:$W$119</definedName>
    <definedName name="SalesRoundBox46">'Бланк заказа'!$W$124:$W$124</definedName>
    <definedName name="SalesRoundBox47">'Бланк заказа'!$W$129:$W$129</definedName>
    <definedName name="SalesRoundBox48">'Бланк заказа'!$W$130:$W$130</definedName>
    <definedName name="SalesRoundBox49">'Бланк заказа'!$W$135:$W$135</definedName>
    <definedName name="SalesRoundBox5">'Бланк заказа'!$W$31:$W$31</definedName>
    <definedName name="SalesRoundBox50">'Бланк заказа'!$W$141:$W$141</definedName>
    <definedName name="SalesRoundBox51">'Бланк заказа'!$W$145:$W$145</definedName>
    <definedName name="SalesRoundBox52">'Бланк заказа'!$W$146:$W$146</definedName>
    <definedName name="SalesRoundBox53">'Бланк заказа'!$W$151:$W$151</definedName>
    <definedName name="SalesRoundBox54">'Бланк заказа'!$W$156:$W$156</definedName>
    <definedName name="SalesRoundBox55">'Бланк заказа'!$W$157:$W$157</definedName>
    <definedName name="SalesRoundBox56">'Бланк заказа'!$W$158:$W$158</definedName>
    <definedName name="SalesRoundBox57">'Бланк заказа'!$W$159:$W$159</definedName>
    <definedName name="SalesRoundBox58">'Бланк заказа'!$W$163:$W$163</definedName>
    <definedName name="SalesRoundBox59">'Бланк заказа'!$W$164:$W$164</definedName>
    <definedName name="SalesRoundBox6">'Бланк заказа'!$W$36:$W$36</definedName>
    <definedName name="SalesRoundBox60">'Бланк заказа'!$W$170:$W$170</definedName>
    <definedName name="SalesRoundBox61">'Бланк заказа'!$W$171:$W$171</definedName>
    <definedName name="SalesRoundBox62">'Бланк заказа'!$W$176:$W$176</definedName>
    <definedName name="SalesRoundBox63">'Бланк заказа'!$W$181:$W$181</definedName>
    <definedName name="SalesRoundBox64">'Бланк заказа'!$W$187:$W$187</definedName>
    <definedName name="SalesRoundBox65">'Бланк заказа'!$W$192:$W$192</definedName>
    <definedName name="SalesRoundBox66">'Бланк заказа'!$W$197:$W$197</definedName>
    <definedName name="SalesRoundBox67">'Бланк заказа'!$W$198:$W$198</definedName>
    <definedName name="SalesRoundBox68">'Бланк заказа'!$W$199:$W$199</definedName>
    <definedName name="SalesRoundBox69">'Бланк заказа'!$W$200:$W$200</definedName>
    <definedName name="SalesRoundBox7">'Бланк заказа'!$W$37:$W$37</definedName>
    <definedName name="SalesRoundBox70">'Бланк заказа'!$W$205:$W$205</definedName>
    <definedName name="SalesRoundBox71">'Бланк заказа'!$W$210:$W$210</definedName>
    <definedName name="SalesRoundBox72">'Бланк заказа'!$W$211:$W$211</definedName>
    <definedName name="SalesRoundBox73">'Бланк заказа'!$W$217:$W$217</definedName>
    <definedName name="SalesRoundBox74">'Бланк заказа'!$W$223:$W$223</definedName>
    <definedName name="SalesRoundBox75">'Бланк заказа'!$W$228:$W$228</definedName>
    <definedName name="SalesRoundBox76">'Бланк заказа'!$W$234:$W$234</definedName>
    <definedName name="SalesRoundBox77">'Бланк заказа'!$W$238:$W$238</definedName>
    <definedName name="SalesRoundBox78">'Бланк заказа'!$W$242:$W$242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88">'Бланк заказа'!$W$255:$W$255</definedName>
    <definedName name="SalesRoundBox89">'Бланк заказа'!$W$256:$W$256</definedName>
    <definedName name="SalesRoundBox9">'Бланк заказа'!$W$39:$W$39</definedName>
    <definedName name="SalesRoundBox90">'Бланк заказа'!$W$257:$W$257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заказа'!$U$57:$U$57</definedName>
    <definedName name="UnitOfMeasure2">'Бланк заказа'!$U$28:$U$28</definedName>
    <definedName name="UnitOfMeasure20">'Бланк заказа'!$U$62:$U$62</definedName>
    <definedName name="UnitOfMeasure21">'Бланк заказа'!$U$63:$U$63</definedName>
    <definedName name="UnitOfMeasure22">'Бланк заказа'!$U$68:$U$68</definedName>
    <definedName name="UnitOfMeasure23">'Бланк заказа'!$U$73:$U$73</definedName>
    <definedName name="UnitOfMeasure24">'Бланк заказа'!$U$74:$U$74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заказа'!$U$85:$U$85</definedName>
    <definedName name="UnitOfMeasure32">'Бланк заказа'!$U$90:$U$90</definedName>
    <definedName name="UnitOfMeasure33">'Бланк заказа'!$U$91:$U$91</definedName>
    <definedName name="UnitOfMeasure34">'Бланк заказа'!$U$92:$U$92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заказа'!$U$100:$U$100</definedName>
    <definedName name="UnitOfMeasure39">'Бланк заказа'!$U$105:$U$105</definedName>
    <definedName name="UnitOfMeasure4">'Бланк заказа'!$U$30:$U$30</definedName>
    <definedName name="UnitOfMeasure40">'Бланк заказа'!$U$106:$U$106</definedName>
    <definedName name="UnitOfMeasure41">'Бланк заказа'!$U$111:$U$111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заказа'!$U$119:$U$119</definedName>
    <definedName name="UnitOfMeasure46">'Бланк заказа'!$U$124:$U$124</definedName>
    <definedName name="UnitOfMeasure47">'Бланк заказа'!$U$129:$U$129</definedName>
    <definedName name="UnitOfMeasure48">'Бланк заказа'!$U$130:$U$130</definedName>
    <definedName name="UnitOfMeasure49">'Бланк заказа'!$U$135:$U$135</definedName>
    <definedName name="UnitOfMeasure5">'Бланк заказа'!$U$31:$U$31</definedName>
    <definedName name="UnitOfMeasure50">'Бланк заказа'!$U$141:$U$141</definedName>
    <definedName name="UnitOfMeasure51">'Бланк заказа'!$U$145:$U$145</definedName>
    <definedName name="UnitOfMeasure52">'Бланк заказа'!$U$146:$U$146</definedName>
    <definedName name="UnitOfMeasure53">'Бланк заказа'!$U$151:$U$151</definedName>
    <definedName name="UnitOfMeasure54">'Бланк заказа'!$U$156:$U$156</definedName>
    <definedName name="UnitOfMeasure55">'Бланк заказа'!$U$157:$U$157</definedName>
    <definedName name="UnitOfMeasure56">'Бланк заказа'!$U$158:$U$158</definedName>
    <definedName name="UnitOfMeasure57">'Бланк заказа'!$U$159:$U$159</definedName>
    <definedName name="UnitOfMeasure58">'Бланк заказа'!$U$163:$U$163</definedName>
    <definedName name="UnitOfMeasure59">'Бланк заказа'!$U$164:$U$164</definedName>
    <definedName name="UnitOfMeasure6">'Бланк заказа'!$U$36:$U$36</definedName>
    <definedName name="UnitOfMeasure60">'Бланк заказа'!$U$170:$U$170</definedName>
    <definedName name="UnitOfMeasure61">'Бланк заказа'!$U$171:$U$171</definedName>
    <definedName name="UnitOfMeasure62">'Бланк заказа'!$U$176:$U$176</definedName>
    <definedName name="UnitOfMeasure63">'Бланк заказа'!$U$181:$U$181</definedName>
    <definedName name="UnitOfMeasure64">'Бланк заказа'!$U$187:$U$187</definedName>
    <definedName name="UnitOfMeasure65">'Бланк заказа'!$U$192:$U$192</definedName>
    <definedName name="UnitOfMeasure66">'Бланк заказа'!$U$197:$U$197</definedName>
    <definedName name="UnitOfMeasure67">'Бланк заказа'!$U$198:$U$198</definedName>
    <definedName name="UnitOfMeasure68">'Бланк заказа'!$U$199:$U$199</definedName>
    <definedName name="UnitOfMeasure69">'Бланк заказа'!$U$200:$U$200</definedName>
    <definedName name="UnitOfMeasure7">'Бланк заказа'!$U$37:$U$37</definedName>
    <definedName name="UnitOfMeasure70">'Бланк заказа'!$U$205:$U$205</definedName>
    <definedName name="UnitOfMeasure71">'Бланк заказа'!$U$210:$U$210</definedName>
    <definedName name="UnitOfMeasure72">'Бланк заказа'!$U$211:$U$211</definedName>
    <definedName name="UnitOfMeasure73">'Бланк заказа'!$U$217:$U$217</definedName>
    <definedName name="UnitOfMeasure74">'Бланк заказа'!$U$223:$U$223</definedName>
    <definedName name="UnitOfMeasure75">'Бланк заказа'!$U$228:$U$228</definedName>
    <definedName name="UnitOfMeasure76">'Бланк заказа'!$U$234:$U$234</definedName>
    <definedName name="UnitOfMeasure77">'Бланк заказа'!$U$238:$U$238</definedName>
    <definedName name="UnitOfMeasure78">'Бланк заказа'!$U$242:$U$242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88">'Бланк заказа'!$U$255:$U$255</definedName>
    <definedName name="UnitOfMeasure89">'Бланк заказа'!$U$256:$U$256</definedName>
    <definedName name="UnitOfMeasure9">'Бланк заказа'!$U$39:$U$39</definedName>
    <definedName name="UnitOfMeasure90">'Бланк заказа'!$U$257:$U$257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заказа'!$B$18:$X$265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4"/>
  <sheetViews>
    <sheetView showGridLines="0" tabSelected="1" zoomScaleNormal="100" zoomScaleSheetLayoutView="100" workbookViewId="0">
      <selection activeCell="Z22" sqref="Z22"/>
    </sheetView>
  </sheetViews>
  <sheetFormatPr baseColWidth="8" defaultColWidth="9.140625" defaultRowHeight="12.75"/>
  <cols>
    <col width="9.140625" customWidth="1" style="330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30" min="16" max="16"/>
    <col width="6.140625" customWidth="1" style="330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30" min="22" max="22"/>
    <col width="11" customWidth="1" style="330" min="23" max="23"/>
    <col width="10" customWidth="1" style="330" min="24" max="24"/>
    <col width="11.5703125" customWidth="1" style="330" min="25" max="25"/>
    <col width="10.42578125" customWidth="1" style="330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30" min="30" max="30"/>
    <col width="9.140625" customWidth="1" style="330" min="31" max="16384"/>
  </cols>
  <sheetData>
    <row r="1" ht="45" customFormat="1" customHeight="1" s="204">
      <c r="A1" s="48" t="n"/>
      <c r="B1" s="48" t="n"/>
      <c r="C1" s="48" t="n"/>
      <c r="D1" s="166" t="inlineStr">
        <is>
          <t xml:space="preserve">  БЛАНК ЗАКАЗА </t>
        </is>
      </c>
      <c r="G1" s="14" t="inlineStr">
        <is>
          <t>ЗПФ</t>
        </is>
      </c>
      <c r="H1" s="166" t="inlineStr">
        <is>
          <t>на отгрузку продукции с ООО Трейд-Сервис с</t>
        </is>
      </c>
      <c r="P1" s="167" t="inlineStr">
        <is>
          <t>02.11.2023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04">
      <c r="A2" s="34" t="inlineStr">
        <is>
          <t>бланк создан</t>
        </is>
      </c>
      <c r="B2" s="35" t="inlineStr">
        <is>
          <t>01.11.2023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6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30" t="n"/>
      <c r="P2" s="330" t="n"/>
      <c r="Q2" s="330" t="n"/>
      <c r="R2" s="330" t="n"/>
      <c r="S2" s="330" t="n"/>
      <c r="T2" s="330" t="n"/>
      <c r="U2" s="330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04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30" t="n"/>
      <c r="O3" s="330" t="n"/>
      <c r="P3" s="330" t="n"/>
      <c r="Q3" s="330" t="n"/>
      <c r="R3" s="330" t="n"/>
      <c r="S3" s="330" t="n"/>
      <c r="T3" s="330" t="n"/>
      <c r="U3" s="330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04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04">
      <c r="A5" s="170" t="inlineStr">
        <is>
          <t xml:space="preserve">Ваш контактный телефон и имя: </t>
        </is>
      </c>
      <c r="B5" s="333" t="n"/>
      <c r="C5" s="334" t="n"/>
      <c r="D5" s="171" t="n"/>
      <c r="E5" s="335" t="n"/>
      <c r="F5" s="172" t="inlineStr">
        <is>
          <t>Комментарий к заказу:</t>
        </is>
      </c>
      <c r="G5" s="334" t="n"/>
      <c r="H5" s="171" t="inlineStr">
        <is>
          <t>тестовый заказ</t>
        </is>
      </c>
      <c r="I5" s="336" t="n"/>
      <c r="J5" s="336" t="n"/>
      <c r="K5" s="336" t="n"/>
      <c r="L5" s="335" t="n"/>
      <c r="N5" s="29" t="inlineStr">
        <is>
          <t>Дата загрузки</t>
        </is>
      </c>
      <c r="O5" s="337" t="n">
        <v>45253</v>
      </c>
      <c r="P5" s="338" t="n"/>
      <c r="R5" s="175" t="inlineStr">
        <is>
          <t>Способ доставки (доставка/самовывоз)</t>
        </is>
      </c>
      <c r="S5" s="339" t="n"/>
      <c r="T5" s="340" t="inlineStr">
        <is>
          <t>Самовывоз</t>
        </is>
      </c>
      <c r="U5" s="338" t="n"/>
      <c r="Z5" s="60" t="n"/>
      <c r="AA5" s="60" t="n"/>
      <c r="AB5" s="60" t="n"/>
    </row>
    <row r="6" ht="24" customFormat="1" customHeight="1" s="204">
      <c r="A6" s="170" t="inlineStr">
        <is>
          <t>Адрес доставки:</t>
        </is>
      </c>
      <c r="B6" s="333" t="n"/>
      <c r="C6" s="334" t="n"/>
      <c r="D6" s="178" t="inlineStr">
        <is>
          <t>КСК ТРЕЙД, ООО, Крым Респ, Симферополь г, Генерала Васильева ул, д. 44В, литера Ж, пом 5,</t>
        </is>
      </c>
      <c r="E6" s="341" t="n"/>
      <c r="F6" s="341" t="n"/>
      <c r="G6" s="341" t="n"/>
      <c r="H6" s="341" t="n"/>
      <c r="I6" s="341" t="n"/>
      <c r="J6" s="341" t="n"/>
      <c r="K6" s="341" t="n"/>
      <c r="L6" s="338" t="n"/>
      <c r="N6" s="29" t="inlineStr">
        <is>
          <t>День недели</t>
        </is>
      </c>
      <c r="O6" s="179">
        <f>IF(O5=0," ",CHOOSE(WEEKDAY(O5,2),"Понедельник","Вторник","Среда","Четверг","Пятница","Суббота","Воскресенье"))</f>
        <v/>
      </c>
      <c r="P6" s="342" t="n"/>
      <c r="R6" s="181" t="inlineStr">
        <is>
          <t>Наименование клиента</t>
        </is>
      </c>
      <c r="S6" s="339" t="n"/>
      <c r="T6" s="343" t="inlineStr">
        <is>
          <t>ОБЩЕСТВО С ОГРАНИЧЕННОЙ ОТВЕТСТВЕННОСТЬЮ "КСК ТРЕЙД"</t>
        </is>
      </c>
      <c r="U6" s="344" t="n"/>
      <c r="Z6" s="60" t="n"/>
      <c r="AA6" s="60" t="n"/>
      <c r="AB6" s="60" t="n"/>
    </row>
    <row r="7" hidden="1" ht="21.75" customFormat="1" customHeight="1" s="204">
      <c r="A7" s="65" t="n"/>
      <c r="B7" s="65" t="n"/>
      <c r="C7" s="65" t="n"/>
      <c r="D7" s="345">
        <f>IFERROR(VLOOKUP(DeliveryAddress,Table,3,0),1)</f>
        <v/>
      </c>
      <c r="E7" s="346" t="n"/>
      <c r="F7" s="346" t="n"/>
      <c r="G7" s="346" t="n"/>
      <c r="H7" s="346" t="n"/>
      <c r="I7" s="346" t="n"/>
      <c r="J7" s="346" t="n"/>
      <c r="K7" s="346" t="n"/>
      <c r="L7" s="347" t="n"/>
      <c r="N7" s="29" t="n"/>
      <c r="O7" s="49" t="n"/>
      <c r="P7" s="49" t="n"/>
      <c r="R7" s="330" t="n"/>
      <c r="S7" s="339" t="n"/>
      <c r="T7" s="348" t="n"/>
      <c r="U7" s="349" t="n"/>
      <c r="Z7" s="60" t="n"/>
      <c r="AA7" s="60" t="n"/>
      <c r="AB7" s="60" t="n"/>
    </row>
    <row r="8" ht="25.5" customFormat="1" customHeight="1" s="204">
      <c r="A8" s="191" t="inlineStr">
        <is>
          <t>Адрес сдачи груза:</t>
        </is>
      </c>
      <c r="B8" s="350" t="n"/>
      <c r="C8" s="351" t="n"/>
      <c r="D8" s="192" t="inlineStr">
        <is>
          <t>295051Российская Федерация, Крым Респ, Симферополь г, Генерала Васильева ул, д. 44В, литера Ж, пом 5,</t>
        </is>
      </c>
      <c r="E8" s="352" t="n"/>
      <c r="F8" s="352" t="n"/>
      <c r="G8" s="352" t="n"/>
      <c r="H8" s="352" t="n"/>
      <c r="I8" s="352" t="n"/>
      <c r="J8" s="352" t="n"/>
      <c r="K8" s="352" t="n"/>
      <c r="L8" s="353" t="n"/>
      <c r="N8" s="29" t="inlineStr">
        <is>
          <t>Время загрузки</t>
        </is>
      </c>
      <c r="O8" s="193" t="n">
        <v>0.8333333333333334</v>
      </c>
      <c r="P8" s="338" t="n"/>
      <c r="R8" s="330" t="n"/>
      <c r="S8" s="339" t="n"/>
      <c r="T8" s="348" t="n"/>
      <c r="U8" s="349" t="n"/>
      <c r="Z8" s="60" t="n"/>
      <c r="AA8" s="60" t="n"/>
      <c r="AB8" s="60" t="n"/>
    </row>
    <row r="9" ht="39.95" customFormat="1" customHeight="1" s="204">
      <c r="A9" s="194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0" t="n"/>
      <c r="C9" s="330" t="n"/>
      <c r="D9" s="195" t="inlineStr"/>
      <c r="E9" s="3" t="n"/>
      <c r="F9" s="194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0" t="n"/>
      <c r="H9" s="19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7" t="n"/>
      <c r="P9" s="338" t="n"/>
      <c r="R9" s="330" t="n"/>
      <c r="S9" s="339" t="n"/>
      <c r="T9" s="354" t="n"/>
      <c r="U9" s="355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04">
      <c r="A10" s="194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0" t="n"/>
      <c r="C10" s="330" t="n"/>
      <c r="D10" s="195" t="n"/>
      <c r="E10" s="3" t="n"/>
      <c r="F10" s="194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0" t="n"/>
      <c r="H10" s="198">
        <f>IFERROR(VLOOKUP($D$10,Proxy,2,FALSE),"")</f>
        <v/>
      </c>
      <c r="I10" s="330" t="n"/>
      <c r="J10" s="330" t="n"/>
      <c r="K10" s="330" t="n"/>
      <c r="L10" s="330" t="n"/>
      <c r="N10" s="31" t="inlineStr">
        <is>
          <t>Время доставки</t>
        </is>
      </c>
      <c r="O10" s="193" t="n"/>
      <c r="P10" s="338" t="n"/>
      <c r="S10" s="29" t="inlineStr">
        <is>
          <t>КОД Аксапты Клиента</t>
        </is>
      </c>
      <c r="T10" s="356" t="inlineStr">
        <is>
          <t>590943</t>
        </is>
      </c>
      <c r="U10" s="344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04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193" t="n"/>
      <c r="P11" s="338" t="n"/>
      <c r="S11" s="29" t="inlineStr">
        <is>
          <t>Тип заказа</t>
        </is>
      </c>
      <c r="T11" s="201" t="inlineStr">
        <is>
          <t>Основной заказ</t>
        </is>
      </c>
      <c r="U11" s="357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04">
      <c r="A12" s="202" t="inlineStr">
        <is>
          <t>Телефоны для заказов:8(919)022-63-02 E-mail: Zamorozka@abiproduct.ru, Телефон сотрудников склада: 8-980-75-76-203</t>
        </is>
      </c>
      <c r="B12" s="333" t="n"/>
      <c r="C12" s="333" t="n"/>
      <c r="D12" s="333" t="n"/>
      <c r="E12" s="333" t="n"/>
      <c r="F12" s="333" t="n"/>
      <c r="G12" s="333" t="n"/>
      <c r="H12" s="333" t="n"/>
      <c r="I12" s="333" t="n"/>
      <c r="J12" s="333" t="n"/>
      <c r="K12" s="333" t="n"/>
      <c r="L12" s="334" t="n"/>
      <c r="N12" s="29" t="inlineStr">
        <is>
          <t>Время доставки 3 машины</t>
        </is>
      </c>
      <c r="O12" s="203" t="n"/>
      <c r="P12" s="347" t="n"/>
      <c r="Q12" s="28" t="n"/>
      <c r="S12" s="29" t="inlineStr"/>
      <c r="T12" s="204" t="n"/>
      <c r="U12" s="330" t="n"/>
      <c r="Z12" s="60" t="n"/>
      <c r="AA12" s="60" t="n"/>
      <c r="AB12" s="60" t="n"/>
    </row>
    <row r="13" ht="23.25" customFormat="1" customHeight="1" s="204">
      <c r="A13" s="20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3" t="n"/>
      <c r="C13" s="333" t="n"/>
      <c r="D13" s="333" t="n"/>
      <c r="E13" s="333" t="n"/>
      <c r="F13" s="333" t="n"/>
      <c r="G13" s="333" t="n"/>
      <c r="H13" s="333" t="n"/>
      <c r="I13" s="333" t="n"/>
      <c r="J13" s="333" t="n"/>
      <c r="K13" s="333" t="n"/>
      <c r="L13" s="334" t="n"/>
      <c r="M13" s="31" t="n"/>
      <c r="N13" s="31" t="inlineStr">
        <is>
          <t>Время доставки 4 машины</t>
        </is>
      </c>
      <c r="O13" s="201" t="n"/>
      <c r="P13" s="357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04">
      <c r="A14" s="202" t="inlineStr">
        <is>
          <t>Телефон менеджера по логистике: 8 (919) 012-30-55 - по вопросам доставки продукции</t>
        </is>
      </c>
      <c r="B14" s="333" t="n"/>
      <c r="C14" s="333" t="n"/>
      <c r="D14" s="333" t="n"/>
      <c r="E14" s="333" t="n"/>
      <c r="F14" s="333" t="n"/>
      <c r="G14" s="333" t="n"/>
      <c r="H14" s="333" t="n"/>
      <c r="I14" s="333" t="n"/>
      <c r="J14" s="333" t="n"/>
      <c r="K14" s="333" t="n"/>
      <c r="L14" s="334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04">
      <c r="A15" s="205" t="inlineStr">
        <is>
          <t>Телефон по работе с претензиями/жалобами (WhatSapp): 8 (980) 757-69-93       E-mail: Claims@abiproduct.ru</t>
        </is>
      </c>
      <c r="B15" s="333" t="n"/>
      <c r="C15" s="333" t="n"/>
      <c r="D15" s="333" t="n"/>
      <c r="E15" s="333" t="n"/>
      <c r="F15" s="333" t="n"/>
      <c r="G15" s="333" t="n"/>
      <c r="H15" s="333" t="n"/>
      <c r="I15" s="333" t="n"/>
      <c r="J15" s="333" t="n"/>
      <c r="K15" s="333" t="n"/>
      <c r="L15" s="334" t="n"/>
      <c r="N15" s="207" t="inlineStr">
        <is>
          <t>Кликните на продукт, чтобы просмотреть изображение</t>
        </is>
      </c>
      <c r="V15" s="204" t="n"/>
      <c r="W15" s="204" t="n"/>
      <c r="X15" s="204" t="n"/>
      <c r="Y15" s="204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8" t="n"/>
      <c r="O16" s="358" t="n"/>
      <c r="P16" s="358" t="n"/>
      <c r="Q16" s="358" t="n"/>
      <c r="R16" s="358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09" t="inlineStr">
        <is>
          <t>Код единицы продаж</t>
        </is>
      </c>
      <c r="B17" s="209" t="inlineStr">
        <is>
          <t>Код продукта</t>
        </is>
      </c>
      <c r="C17" s="210" t="inlineStr">
        <is>
          <t>Номер варианта</t>
        </is>
      </c>
      <c r="D17" s="209" t="inlineStr">
        <is>
          <t xml:space="preserve">Штрих-код </t>
        </is>
      </c>
      <c r="E17" s="359" t="n"/>
      <c r="F17" s="209" t="inlineStr">
        <is>
          <t>Вес нетто штуки, кг</t>
        </is>
      </c>
      <c r="G17" s="209" t="inlineStr">
        <is>
          <t>Кол-во штук в коробе, шт</t>
        </is>
      </c>
      <c r="H17" s="209" t="inlineStr">
        <is>
          <t>Вес нетто короба, кг</t>
        </is>
      </c>
      <c r="I17" s="209" t="inlineStr">
        <is>
          <t>Вес брутто короба, кг</t>
        </is>
      </c>
      <c r="J17" s="209" t="inlineStr">
        <is>
          <t>Кол-во кор. на паллте, шт</t>
        </is>
      </c>
      <c r="K17" s="209" t="inlineStr">
        <is>
          <t>Коробок в слое</t>
        </is>
      </c>
      <c r="L17" s="209" t="inlineStr">
        <is>
          <t>Завод</t>
        </is>
      </c>
      <c r="M17" s="209" t="inlineStr">
        <is>
          <t>Срок годности, сут.</t>
        </is>
      </c>
      <c r="N17" s="209" t="inlineStr">
        <is>
          <t>Наименование</t>
        </is>
      </c>
      <c r="O17" s="360" t="n"/>
      <c r="P17" s="360" t="n"/>
      <c r="Q17" s="360" t="n"/>
      <c r="R17" s="359" t="n"/>
      <c r="S17" s="208" t="inlineStr">
        <is>
          <t>Доступно к отгрузке</t>
        </is>
      </c>
      <c r="T17" s="334" t="n"/>
      <c r="U17" s="209" t="inlineStr">
        <is>
          <t>Ед. изм.</t>
        </is>
      </c>
      <c r="V17" s="209" t="inlineStr">
        <is>
          <t>Заказ</t>
        </is>
      </c>
      <c r="W17" s="213" t="inlineStr">
        <is>
          <t>Заказ с округлением до короба</t>
        </is>
      </c>
      <c r="X17" s="209" t="inlineStr">
        <is>
          <t>Объём заказа, м3</t>
        </is>
      </c>
      <c r="Y17" s="215" t="inlineStr">
        <is>
          <t>Примечание по продуктку</t>
        </is>
      </c>
      <c r="Z17" s="215" t="inlineStr">
        <is>
          <t>Признак "НОВИНКА"</t>
        </is>
      </c>
      <c r="AA17" s="215" t="inlineStr">
        <is>
          <t>Для формул</t>
        </is>
      </c>
      <c r="AB17" s="361" t="n"/>
      <c r="AC17" s="362" t="n"/>
      <c r="AD17" s="222" t="n"/>
      <c r="BA17" s="223" t="inlineStr">
        <is>
          <t>Вид продукции</t>
        </is>
      </c>
    </row>
    <row r="18" ht="14.25" customHeight="1">
      <c r="A18" s="363" t="n"/>
      <c r="B18" s="363" t="n"/>
      <c r="C18" s="363" t="n"/>
      <c r="D18" s="364" t="n"/>
      <c r="E18" s="365" t="n"/>
      <c r="F18" s="363" t="n"/>
      <c r="G18" s="363" t="n"/>
      <c r="H18" s="363" t="n"/>
      <c r="I18" s="363" t="n"/>
      <c r="J18" s="363" t="n"/>
      <c r="K18" s="363" t="n"/>
      <c r="L18" s="363" t="n"/>
      <c r="M18" s="363" t="n"/>
      <c r="N18" s="364" t="n"/>
      <c r="O18" s="366" t="n"/>
      <c r="P18" s="366" t="n"/>
      <c r="Q18" s="366" t="n"/>
      <c r="R18" s="365" t="n"/>
      <c r="S18" s="208" t="inlineStr">
        <is>
          <t>начиная с</t>
        </is>
      </c>
      <c r="T18" s="208" t="inlineStr">
        <is>
          <t>до</t>
        </is>
      </c>
      <c r="U18" s="363" t="n"/>
      <c r="V18" s="363" t="n"/>
      <c r="W18" s="367" t="n"/>
      <c r="X18" s="363" t="n"/>
      <c r="Y18" s="368" t="n"/>
      <c r="Z18" s="368" t="n"/>
      <c r="AA18" s="369" t="n"/>
      <c r="AB18" s="370" t="n"/>
      <c r="AC18" s="371" t="n"/>
      <c r="AD18" s="372" t="n"/>
      <c r="BA18" s="330" t="n"/>
    </row>
    <row r="19" ht="27.75" customHeight="1">
      <c r="A19" s="224" t="inlineStr">
        <is>
          <t>Ядрена копоть</t>
        </is>
      </c>
      <c r="B19" s="373" t="n"/>
      <c r="C19" s="373" t="n"/>
      <c r="D19" s="373" t="n"/>
      <c r="E19" s="373" t="n"/>
      <c r="F19" s="373" t="n"/>
      <c r="G19" s="373" t="n"/>
      <c r="H19" s="373" t="n"/>
      <c r="I19" s="373" t="n"/>
      <c r="J19" s="373" t="n"/>
      <c r="K19" s="373" t="n"/>
      <c r="L19" s="373" t="n"/>
      <c r="M19" s="373" t="n"/>
      <c r="N19" s="373" t="n"/>
      <c r="O19" s="373" t="n"/>
      <c r="P19" s="373" t="n"/>
      <c r="Q19" s="373" t="n"/>
      <c r="R19" s="373" t="n"/>
      <c r="S19" s="373" t="n"/>
      <c r="T19" s="373" t="n"/>
      <c r="U19" s="373" t="n"/>
      <c r="V19" s="373" t="n"/>
      <c r="W19" s="373" t="n"/>
      <c r="X19" s="373" t="n"/>
      <c r="Y19" s="55" t="n"/>
      <c r="Z19" s="55" t="n"/>
    </row>
    <row r="20" ht="16.5" customHeight="1">
      <c r="A20" s="225" t="inlineStr">
        <is>
          <t>Ядрена копоть</t>
        </is>
      </c>
      <c r="B20" s="330" t="n"/>
      <c r="C20" s="330" t="n"/>
      <c r="D20" s="330" t="n"/>
      <c r="E20" s="330" t="n"/>
      <c r="F20" s="330" t="n"/>
      <c r="G20" s="330" t="n"/>
      <c r="H20" s="330" t="n"/>
      <c r="I20" s="330" t="n"/>
      <c r="J20" s="330" t="n"/>
      <c r="K20" s="330" t="n"/>
      <c r="L20" s="330" t="n"/>
      <c r="M20" s="330" t="n"/>
      <c r="N20" s="330" t="n"/>
      <c r="O20" s="330" t="n"/>
      <c r="P20" s="330" t="n"/>
      <c r="Q20" s="330" t="n"/>
      <c r="R20" s="330" t="n"/>
      <c r="S20" s="330" t="n"/>
      <c r="T20" s="330" t="n"/>
      <c r="U20" s="330" t="n"/>
      <c r="V20" s="330" t="n"/>
      <c r="W20" s="330" t="n"/>
      <c r="X20" s="330" t="n"/>
      <c r="Y20" s="225" t="n"/>
      <c r="Z20" s="225" t="n"/>
    </row>
    <row r="21" ht="14.25" customHeight="1">
      <c r="A21" s="226" t="inlineStr">
        <is>
          <t>Пельмени</t>
        </is>
      </c>
      <c r="B21" s="330" t="n"/>
      <c r="C21" s="330" t="n"/>
      <c r="D21" s="330" t="n"/>
      <c r="E21" s="330" t="n"/>
      <c r="F21" s="330" t="n"/>
      <c r="G21" s="330" t="n"/>
      <c r="H21" s="330" t="n"/>
      <c r="I21" s="330" t="n"/>
      <c r="J21" s="330" t="n"/>
      <c r="K21" s="330" t="n"/>
      <c r="L21" s="330" t="n"/>
      <c r="M21" s="330" t="n"/>
      <c r="N21" s="330" t="n"/>
      <c r="O21" s="330" t="n"/>
      <c r="P21" s="330" t="n"/>
      <c r="Q21" s="330" t="n"/>
      <c r="R21" s="330" t="n"/>
      <c r="S21" s="330" t="n"/>
      <c r="T21" s="330" t="n"/>
      <c r="U21" s="330" t="n"/>
      <c r="V21" s="330" t="n"/>
      <c r="W21" s="330" t="n"/>
      <c r="X21" s="330" t="n"/>
      <c r="Y21" s="226" t="n"/>
      <c r="Z21" s="22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7" t="n">
        <v>4607111035752</v>
      </c>
      <c r="E22" s="342" t="n"/>
      <c r="F22" s="374" t="n">
        <v>0.43</v>
      </c>
      <c r="G22" s="38" t="n">
        <v>16</v>
      </c>
      <c r="H22" s="374" t="n">
        <v>6.88</v>
      </c>
      <c r="I22" s="374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5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6" t="n"/>
      <c r="P22" s="376" t="n"/>
      <c r="Q22" s="376" t="n"/>
      <c r="R22" s="342" t="n"/>
      <c r="S22" s="40" t="inlineStr"/>
      <c r="T22" s="40" t="inlineStr"/>
      <c r="U22" s="41" t="inlineStr">
        <is>
          <t>кор</t>
        </is>
      </c>
      <c r="V22" s="377" t="n">
        <v>0</v>
      </c>
      <c r="W22" s="378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235" t="n"/>
      <c r="B23" s="330" t="n"/>
      <c r="C23" s="330" t="n"/>
      <c r="D23" s="330" t="n"/>
      <c r="E23" s="330" t="n"/>
      <c r="F23" s="330" t="n"/>
      <c r="G23" s="330" t="n"/>
      <c r="H23" s="330" t="n"/>
      <c r="I23" s="330" t="n"/>
      <c r="J23" s="330" t="n"/>
      <c r="K23" s="330" t="n"/>
      <c r="L23" s="330" t="n"/>
      <c r="M23" s="379" t="n"/>
      <c r="N23" s="380" t="inlineStr">
        <is>
          <t>Итого</t>
        </is>
      </c>
      <c r="O23" s="350" t="n"/>
      <c r="P23" s="350" t="n"/>
      <c r="Q23" s="350" t="n"/>
      <c r="R23" s="350" t="n"/>
      <c r="S23" s="350" t="n"/>
      <c r="T23" s="351" t="n"/>
      <c r="U23" s="43" t="inlineStr">
        <is>
          <t>кор</t>
        </is>
      </c>
      <c r="V23" s="381">
        <f>IFERROR(SUM(V22:V22),"0")</f>
        <v/>
      </c>
      <c r="W23" s="381">
        <f>IFERROR(SUM(W22:W22),"0")</f>
        <v/>
      </c>
      <c r="X23" s="381">
        <f>IFERROR(IF(X22="",0,X22),"0")</f>
        <v/>
      </c>
      <c r="Y23" s="382" t="n"/>
      <c r="Z23" s="382" t="n"/>
    </row>
    <row r="24">
      <c r="A24" s="330" t="n"/>
      <c r="B24" s="330" t="n"/>
      <c r="C24" s="330" t="n"/>
      <c r="D24" s="330" t="n"/>
      <c r="E24" s="330" t="n"/>
      <c r="F24" s="330" t="n"/>
      <c r="G24" s="330" t="n"/>
      <c r="H24" s="330" t="n"/>
      <c r="I24" s="330" t="n"/>
      <c r="J24" s="330" t="n"/>
      <c r="K24" s="330" t="n"/>
      <c r="L24" s="330" t="n"/>
      <c r="M24" s="379" t="n"/>
      <c r="N24" s="380" t="inlineStr">
        <is>
          <t>Итого</t>
        </is>
      </c>
      <c r="O24" s="350" t="n"/>
      <c r="P24" s="350" t="n"/>
      <c r="Q24" s="350" t="n"/>
      <c r="R24" s="350" t="n"/>
      <c r="S24" s="350" t="n"/>
      <c r="T24" s="351" t="n"/>
      <c r="U24" s="43" t="inlineStr">
        <is>
          <t>кг</t>
        </is>
      </c>
      <c r="V24" s="381">
        <f>IFERROR(SUMPRODUCT(V22:V22*H22:H22),"0")</f>
        <v/>
      </c>
      <c r="W24" s="381">
        <f>IFERROR(SUMPRODUCT(W22:W22*H22:H22),"0")</f>
        <v/>
      </c>
      <c r="X24" s="43" t="n"/>
      <c r="Y24" s="382" t="n"/>
      <c r="Z24" s="382" t="n"/>
    </row>
    <row r="25" ht="27.75" customHeight="1">
      <c r="A25" s="224" t="inlineStr">
        <is>
          <t>Горячая штучка</t>
        </is>
      </c>
      <c r="B25" s="373" t="n"/>
      <c r="C25" s="373" t="n"/>
      <c r="D25" s="373" t="n"/>
      <c r="E25" s="373" t="n"/>
      <c r="F25" s="373" t="n"/>
      <c r="G25" s="373" t="n"/>
      <c r="H25" s="373" t="n"/>
      <c r="I25" s="373" t="n"/>
      <c r="J25" s="373" t="n"/>
      <c r="K25" s="373" t="n"/>
      <c r="L25" s="373" t="n"/>
      <c r="M25" s="373" t="n"/>
      <c r="N25" s="373" t="n"/>
      <c r="O25" s="373" t="n"/>
      <c r="P25" s="373" t="n"/>
      <c r="Q25" s="373" t="n"/>
      <c r="R25" s="373" t="n"/>
      <c r="S25" s="373" t="n"/>
      <c r="T25" s="373" t="n"/>
      <c r="U25" s="373" t="n"/>
      <c r="V25" s="373" t="n"/>
      <c r="W25" s="373" t="n"/>
      <c r="X25" s="373" t="n"/>
      <c r="Y25" s="55" t="n"/>
      <c r="Z25" s="55" t="n"/>
    </row>
    <row r="26" ht="16.5" customHeight="1">
      <c r="A26" s="225" t="inlineStr">
        <is>
          <t>Наггетсы ГШ</t>
        </is>
      </c>
      <c r="B26" s="330" t="n"/>
      <c r="C26" s="330" t="n"/>
      <c r="D26" s="330" t="n"/>
      <c r="E26" s="330" t="n"/>
      <c r="F26" s="330" t="n"/>
      <c r="G26" s="330" t="n"/>
      <c r="H26" s="330" t="n"/>
      <c r="I26" s="330" t="n"/>
      <c r="J26" s="330" t="n"/>
      <c r="K26" s="330" t="n"/>
      <c r="L26" s="330" t="n"/>
      <c r="M26" s="330" t="n"/>
      <c r="N26" s="330" t="n"/>
      <c r="O26" s="330" t="n"/>
      <c r="P26" s="330" t="n"/>
      <c r="Q26" s="330" t="n"/>
      <c r="R26" s="330" t="n"/>
      <c r="S26" s="330" t="n"/>
      <c r="T26" s="330" t="n"/>
      <c r="U26" s="330" t="n"/>
      <c r="V26" s="330" t="n"/>
      <c r="W26" s="330" t="n"/>
      <c r="X26" s="330" t="n"/>
      <c r="Y26" s="225" t="n"/>
      <c r="Z26" s="225" t="n"/>
    </row>
    <row r="27" ht="14.25" customHeight="1">
      <c r="A27" s="226" t="inlineStr">
        <is>
          <t>Наггетсы</t>
        </is>
      </c>
      <c r="B27" s="330" t="n"/>
      <c r="C27" s="330" t="n"/>
      <c r="D27" s="330" t="n"/>
      <c r="E27" s="330" t="n"/>
      <c r="F27" s="330" t="n"/>
      <c r="G27" s="330" t="n"/>
      <c r="H27" s="330" t="n"/>
      <c r="I27" s="330" t="n"/>
      <c r="J27" s="330" t="n"/>
      <c r="K27" s="330" t="n"/>
      <c r="L27" s="330" t="n"/>
      <c r="M27" s="330" t="n"/>
      <c r="N27" s="330" t="n"/>
      <c r="O27" s="330" t="n"/>
      <c r="P27" s="330" t="n"/>
      <c r="Q27" s="330" t="n"/>
      <c r="R27" s="330" t="n"/>
      <c r="S27" s="330" t="n"/>
      <c r="T27" s="330" t="n"/>
      <c r="U27" s="330" t="n"/>
      <c r="V27" s="330" t="n"/>
      <c r="W27" s="330" t="n"/>
      <c r="X27" s="330" t="n"/>
      <c r="Y27" s="226" t="n"/>
      <c r="Z27" s="22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7" t="n">
        <v>4607111036520</v>
      </c>
      <c r="E28" s="342" t="n"/>
      <c r="F28" s="374" t="n">
        <v>0.25</v>
      </c>
      <c r="G28" s="38" t="n">
        <v>6</v>
      </c>
      <c r="H28" s="374" t="n">
        <v>1.5</v>
      </c>
      <c r="I28" s="374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3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6" t="n"/>
      <c r="P28" s="376" t="n"/>
      <c r="Q28" s="376" t="n"/>
      <c r="R28" s="342" t="n"/>
      <c r="S28" s="40" t="inlineStr"/>
      <c r="T28" s="40" t="inlineStr"/>
      <c r="U28" s="41" t="inlineStr">
        <is>
          <t>кор</t>
        </is>
      </c>
      <c r="V28" s="377" t="n">
        <v>0</v>
      </c>
      <c r="W28" s="378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7" t="n">
        <v>4607111036605</v>
      </c>
      <c r="E29" s="342" t="n"/>
      <c r="F29" s="374" t="n">
        <v>0.25</v>
      </c>
      <c r="G29" s="38" t="n">
        <v>6</v>
      </c>
      <c r="H29" s="374" t="n">
        <v>1.5</v>
      </c>
      <c r="I29" s="374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4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6" t="n"/>
      <c r="P29" s="376" t="n"/>
      <c r="Q29" s="376" t="n"/>
      <c r="R29" s="342" t="n"/>
      <c r="S29" s="40" t="inlineStr"/>
      <c r="T29" s="40" t="inlineStr"/>
      <c r="U29" s="41" t="inlineStr">
        <is>
          <t>кор</t>
        </is>
      </c>
      <c r="V29" s="377" t="n">
        <v>0</v>
      </c>
      <c r="W29" s="378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7" t="n">
        <v>4607111036537</v>
      </c>
      <c r="E30" s="342" t="n"/>
      <c r="F30" s="374" t="n">
        <v>0.25</v>
      </c>
      <c r="G30" s="38" t="n">
        <v>6</v>
      </c>
      <c r="H30" s="374" t="n">
        <v>1.5</v>
      </c>
      <c r="I30" s="374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5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6" t="n"/>
      <c r="P30" s="376" t="n"/>
      <c r="Q30" s="376" t="n"/>
      <c r="R30" s="342" t="n"/>
      <c r="S30" s="40" t="inlineStr"/>
      <c r="T30" s="40" t="inlineStr"/>
      <c r="U30" s="41" t="inlineStr">
        <is>
          <t>кор</t>
        </is>
      </c>
      <c r="V30" s="377" t="n">
        <v>300</v>
      </c>
      <c r="W30" s="378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7" t="n">
        <v>4607111036599</v>
      </c>
      <c r="E31" s="342" t="n"/>
      <c r="F31" s="374" t="n">
        <v>0.25</v>
      </c>
      <c r="G31" s="38" t="n">
        <v>6</v>
      </c>
      <c r="H31" s="374" t="n">
        <v>1.5</v>
      </c>
      <c r="I31" s="374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6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6" t="n"/>
      <c r="P31" s="376" t="n"/>
      <c r="Q31" s="376" t="n"/>
      <c r="R31" s="342" t="n"/>
      <c r="S31" s="40" t="inlineStr"/>
      <c r="T31" s="40" t="inlineStr"/>
      <c r="U31" s="41" t="inlineStr">
        <is>
          <t>кор</t>
        </is>
      </c>
      <c r="V31" s="377" t="n">
        <v>0</v>
      </c>
      <c r="W31" s="378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235" t="n"/>
      <c r="B32" s="330" t="n"/>
      <c r="C32" s="330" t="n"/>
      <c r="D32" s="330" t="n"/>
      <c r="E32" s="330" t="n"/>
      <c r="F32" s="330" t="n"/>
      <c r="G32" s="330" t="n"/>
      <c r="H32" s="330" t="n"/>
      <c r="I32" s="330" t="n"/>
      <c r="J32" s="330" t="n"/>
      <c r="K32" s="330" t="n"/>
      <c r="L32" s="330" t="n"/>
      <c r="M32" s="379" t="n"/>
      <c r="N32" s="380" t="inlineStr">
        <is>
          <t>Итого</t>
        </is>
      </c>
      <c r="O32" s="350" t="n"/>
      <c r="P32" s="350" t="n"/>
      <c r="Q32" s="350" t="n"/>
      <c r="R32" s="350" t="n"/>
      <c r="S32" s="350" t="n"/>
      <c r="T32" s="351" t="n"/>
      <c r="U32" s="43" t="inlineStr">
        <is>
          <t>кор</t>
        </is>
      </c>
      <c r="V32" s="381">
        <f>IFERROR(SUM(V28:V31),"0")</f>
        <v/>
      </c>
      <c r="W32" s="381">
        <f>IFERROR(SUM(W28:W31),"0")</f>
        <v/>
      </c>
      <c r="X32" s="381">
        <f>IFERROR(IF(X28="",0,X28),"0")+IFERROR(IF(X29="",0,X29),"0")+IFERROR(IF(X30="",0,X30),"0")+IFERROR(IF(X31="",0,X31),"0")</f>
        <v/>
      </c>
      <c r="Y32" s="382" t="n"/>
      <c r="Z32" s="382" t="n"/>
    </row>
    <row r="33">
      <c r="A33" s="330" t="n"/>
      <c r="B33" s="330" t="n"/>
      <c r="C33" s="330" t="n"/>
      <c r="D33" s="330" t="n"/>
      <c r="E33" s="330" t="n"/>
      <c r="F33" s="330" t="n"/>
      <c r="G33" s="330" t="n"/>
      <c r="H33" s="330" t="n"/>
      <c r="I33" s="330" t="n"/>
      <c r="J33" s="330" t="n"/>
      <c r="K33" s="330" t="n"/>
      <c r="L33" s="330" t="n"/>
      <c r="M33" s="379" t="n"/>
      <c r="N33" s="380" t="inlineStr">
        <is>
          <t>Итого</t>
        </is>
      </c>
      <c r="O33" s="350" t="n"/>
      <c r="P33" s="350" t="n"/>
      <c r="Q33" s="350" t="n"/>
      <c r="R33" s="350" t="n"/>
      <c r="S33" s="350" t="n"/>
      <c r="T33" s="351" t="n"/>
      <c r="U33" s="43" t="inlineStr">
        <is>
          <t>кг</t>
        </is>
      </c>
      <c r="V33" s="381">
        <f>IFERROR(SUMPRODUCT(V28:V31*H28:H31),"0")</f>
        <v/>
      </c>
      <c r="W33" s="381">
        <f>IFERROR(SUMPRODUCT(W28:W31*H28:H31),"0")</f>
        <v/>
      </c>
      <c r="X33" s="43" t="n"/>
      <c r="Y33" s="382" t="n"/>
      <c r="Z33" s="382" t="n"/>
    </row>
    <row r="34" ht="16.5" customHeight="1">
      <c r="A34" s="225" t="inlineStr">
        <is>
          <t>Grandmeni</t>
        </is>
      </c>
      <c r="B34" s="330" t="n"/>
      <c r="C34" s="330" t="n"/>
      <c r="D34" s="330" t="n"/>
      <c r="E34" s="330" t="n"/>
      <c r="F34" s="330" t="n"/>
      <c r="G34" s="330" t="n"/>
      <c r="H34" s="330" t="n"/>
      <c r="I34" s="330" t="n"/>
      <c r="J34" s="330" t="n"/>
      <c r="K34" s="330" t="n"/>
      <c r="L34" s="330" t="n"/>
      <c r="M34" s="330" t="n"/>
      <c r="N34" s="330" t="n"/>
      <c r="O34" s="330" t="n"/>
      <c r="P34" s="330" t="n"/>
      <c r="Q34" s="330" t="n"/>
      <c r="R34" s="330" t="n"/>
      <c r="S34" s="330" t="n"/>
      <c r="T34" s="330" t="n"/>
      <c r="U34" s="330" t="n"/>
      <c r="V34" s="330" t="n"/>
      <c r="W34" s="330" t="n"/>
      <c r="X34" s="330" t="n"/>
      <c r="Y34" s="225" t="n"/>
      <c r="Z34" s="225" t="n"/>
    </row>
    <row r="35" ht="14.25" customHeight="1">
      <c r="A35" s="226" t="inlineStr">
        <is>
          <t>Пельмени</t>
        </is>
      </c>
      <c r="B35" s="330" t="n"/>
      <c r="C35" s="330" t="n"/>
      <c r="D35" s="330" t="n"/>
      <c r="E35" s="330" t="n"/>
      <c r="F35" s="330" t="n"/>
      <c r="G35" s="330" t="n"/>
      <c r="H35" s="330" t="n"/>
      <c r="I35" s="330" t="n"/>
      <c r="J35" s="330" t="n"/>
      <c r="K35" s="330" t="n"/>
      <c r="L35" s="330" t="n"/>
      <c r="M35" s="330" t="n"/>
      <c r="N35" s="330" t="n"/>
      <c r="O35" s="330" t="n"/>
      <c r="P35" s="330" t="n"/>
      <c r="Q35" s="330" t="n"/>
      <c r="R35" s="330" t="n"/>
      <c r="S35" s="330" t="n"/>
      <c r="T35" s="330" t="n"/>
      <c r="U35" s="330" t="n"/>
      <c r="V35" s="330" t="n"/>
      <c r="W35" s="330" t="n"/>
      <c r="X35" s="330" t="n"/>
      <c r="Y35" s="226" t="n"/>
      <c r="Z35" s="22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7" t="n">
        <v>4607111036285</v>
      </c>
      <c r="E36" s="342" t="n"/>
      <c r="F36" s="374" t="n">
        <v>0.75</v>
      </c>
      <c r="G36" s="38" t="n">
        <v>8</v>
      </c>
      <c r="H36" s="374" t="n">
        <v>6</v>
      </c>
      <c r="I36" s="374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7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6" t="n"/>
      <c r="P36" s="376" t="n"/>
      <c r="Q36" s="376" t="n"/>
      <c r="R36" s="342" t="n"/>
      <c r="S36" s="40" t="inlineStr"/>
      <c r="T36" s="40" t="inlineStr"/>
      <c r="U36" s="41" t="inlineStr">
        <is>
          <t>кор</t>
        </is>
      </c>
      <c r="V36" s="377" t="n">
        <v>0</v>
      </c>
      <c r="W36" s="378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7" t="n">
        <v>4607111036308</v>
      </c>
      <c r="E37" s="342" t="n"/>
      <c r="F37" s="374" t="n">
        <v>0.75</v>
      </c>
      <c r="G37" s="38" t="n">
        <v>8</v>
      </c>
      <c r="H37" s="374" t="n">
        <v>6</v>
      </c>
      <c r="I37" s="374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8" t="inlineStr">
        <is>
          <t>Пельмени Grandmeni с говядиной в сливочном соусе Grandmeni 0,75 Сфера Горячая штучка</t>
        </is>
      </c>
      <c r="O37" s="376" t="n"/>
      <c r="P37" s="376" t="n"/>
      <c r="Q37" s="376" t="n"/>
      <c r="R37" s="342" t="n"/>
      <c r="S37" s="40" t="inlineStr"/>
      <c r="T37" s="40" t="inlineStr"/>
      <c r="U37" s="41" t="inlineStr">
        <is>
          <t>кор</t>
        </is>
      </c>
      <c r="V37" s="377" t="n">
        <v>0</v>
      </c>
      <c r="W37" s="378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7" t="n">
        <v>4607111036315</v>
      </c>
      <c r="E38" s="342" t="n"/>
      <c r="F38" s="374" t="n">
        <v>0.75</v>
      </c>
      <c r="G38" s="38" t="n">
        <v>8</v>
      </c>
      <c r="H38" s="374" t="n">
        <v>6</v>
      </c>
      <c r="I38" s="374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9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6" t="n"/>
      <c r="P38" s="376" t="n"/>
      <c r="Q38" s="376" t="n"/>
      <c r="R38" s="342" t="n"/>
      <c r="S38" s="40" t="inlineStr"/>
      <c r="T38" s="40" t="inlineStr"/>
      <c r="U38" s="41" t="inlineStr">
        <is>
          <t>кор</t>
        </is>
      </c>
      <c r="V38" s="377" t="n">
        <v>0</v>
      </c>
      <c r="W38" s="378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7" t="n">
        <v>4607111036292</v>
      </c>
      <c r="E39" s="342" t="n"/>
      <c r="F39" s="374" t="n">
        <v>0.75</v>
      </c>
      <c r="G39" s="38" t="n">
        <v>8</v>
      </c>
      <c r="H39" s="374" t="n">
        <v>6</v>
      </c>
      <c r="I39" s="374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0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6" t="n"/>
      <c r="P39" s="376" t="n"/>
      <c r="Q39" s="376" t="n"/>
      <c r="R39" s="342" t="n"/>
      <c r="S39" s="40" t="inlineStr"/>
      <c r="T39" s="40" t="inlineStr"/>
      <c r="U39" s="41" t="inlineStr">
        <is>
          <t>кор</t>
        </is>
      </c>
      <c r="V39" s="377" t="n">
        <v>75</v>
      </c>
      <c r="W39" s="378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235" t="n"/>
      <c r="B40" s="330" t="n"/>
      <c r="C40" s="330" t="n"/>
      <c r="D40" s="330" t="n"/>
      <c r="E40" s="330" t="n"/>
      <c r="F40" s="330" t="n"/>
      <c r="G40" s="330" t="n"/>
      <c r="H40" s="330" t="n"/>
      <c r="I40" s="330" t="n"/>
      <c r="J40" s="330" t="n"/>
      <c r="K40" s="330" t="n"/>
      <c r="L40" s="330" t="n"/>
      <c r="M40" s="379" t="n"/>
      <c r="N40" s="380" t="inlineStr">
        <is>
          <t>Итого</t>
        </is>
      </c>
      <c r="O40" s="350" t="n"/>
      <c r="P40" s="350" t="n"/>
      <c r="Q40" s="350" t="n"/>
      <c r="R40" s="350" t="n"/>
      <c r="S40" s="350" t="n"/>
      <c r="T40" s="351" t="n"/>
      <c r="U40" s="43" t="inlineStr">
        <is>
          <t>кор</t>
        </is>
      </c>
      <c r="V40" s="381">
        <f>IFERROR(SUM(V36:V39),"0")</f>
        <v/>
      </c>
      <c r="W40" s="381">
        <f>IFERROR(SUM(W36:W39),"0")</f>
        <v/>
      </c>
      <c r="X40" s="381">
        <f>IFERROR(IF(X36="",0,X36),"0")+IFERROR(IF(X37="",0,X37),"0")+IFERROR(IF(X38="",0,X38),"0")+IFERROR(IF(X39="",0,X39),"0")</f>
        <v/>
      </c>
      <c r="Y40" s="382" t="n"/>
      <c r="Z40" s="382" t="n"/>
    </row>
    <row r="41">
      <c r="A41" s="330" t="n"/>
      <c r="B41" s="330" t="n"/>
      <c r="C41" s="330" t="n"/>
      <c r="D41" s="330" t="n"/>
      <c r="E41" s="330" t="n"/>
      <c r="F41" s="330" t="n"/>
      <c r="G41" s="330" t="n"/>
      <c r="H41" s="330" t="n"/>
      <c r="I41" s="330" t="n"/>
      <c r="J41" s="330" t="n"/>
      <c r="K41" s="330" t="n"/>
      <c r="L41" s="330" t="n"/>
      <c r="M41" s="379" t="n"/>
      <c r="N41" s="380" t="inlineStr">
        <is>
          <t>Итого</t>
        </is>
      </c>
      <c r="O41" s="350" t="n"/>
      <c r="P41" s="350" t="n"/>
      <c r="Q41" s="350" t="n"/>
      <c r="R41" s="350" t="n"/>
      <c r="S41" s="350" t="n"/>
      <c r="T41" s="351" t="n"/>
      <c r="U41" s="43" t="inlineStr">
        <is>
          <t>кг</t>
        </is>
      </c>
      <c r="V41" s="381">
        <f>IFERROR(SUMPRODUCT(V36:V39*H36:H39),"0")</f>
        <v/>
      </c>
      <c r="W41" s="381">
        <f>IFERROR(SUMPRODUCT(W36:W39*H36:H39),"0")</f>
        <v/>
      </c>
      <c r="X41" s="43" t="n"/>
      <c r="Y41" s="382" t="n"/>
      <c r="Z41" s="382" t="n"/>
    </row>
    <row r="42" ht="16.5" customHeight="1">
      <c r="A42" s="225" t="inlineStr">
        <is>
          <t>Чебупай</t>
        </is>
      </c>
      <c r="B42" s="330" t="n"/>
      <c r="C42" s="330" t="n"/>
      <c r="D42" s="330" t="n"/>
      <c r="E42" s="330" t="n"/>
      <c r="F42" s="330" t="n"/>
      <c r="G42" s="330" t="n"/>
      <c r="H42" s="330" t="n"/>
      <c r="I42" s="330" t="n"/>
      <c r="J42" s="330" t="n"/>
      <c r="K42" s="330" t="n"/>
      <c r="L42" s="330" t="n"/>
      <c r="M42" s="330" t="n"/>
      <c r="N42" s="330" t="n"/>
      <c r="O42" s="330" t="n"/>
      <c r="P42" s="330" t="n"/>
      <c r="Q42" s="330" t="n"/>
      <c r="R42" s="330" t="n"/>
      <c r="S42" s="330" t="n"/>
      <c r="T42" s="330" t="n"/>
      <c r="U42" s="330" t="n"/>
      <c r="V42" s="330" t="n"/>
      <c r="W42" s="330" t="n"/>
      <c r="X42" s="330" t="n"/>
      <c r="Y42" s="225" t="n"/>
      <c r="Z42" s="225" t="n"/>
    </row>
    <row r="43" ht="14.25" customHeight="1">
      <c r="A43" s="226" t="inlineStr">
        <is>
          <t>Изделия хлебобулочные</t>
        </is>
      </c>
      <c r="B43" s="330" t="n"/>
      <c r="C43" s="330" t="n"/>
      <c r="D43" s="330" t="n"/>
      <c r="E43" s="330" t="n"/>
      <c r="F43" s="330" t="n"/>
      <c r="G43" s="330" t="n"/>
      <c r="H43" s="330" t="n"/>
      <c r="I43" s="330" t="n"/>
      <c r="J43" s="330" t="n"/>
      <c r="K43" s="330" t="n"/>
      <c r="L43" s="330" t="n"/>
      <c r="M43" s="330" t="n"/>
      <c r="N43" s="330" t="n"/>
      <c r="O43" s="330" t="n"/>
      <c r="P43" s="330" t="n"/>
      <c r="Q43" s="330" t="n"/>
      <c r="R43" s="330" t="n"/>
      <c r="S43" s="330" t="n"/>
      <c r="T43" s="330" t="n"/>
      <c r="U43" s="330" t="n"/>
      <c r="V43" s="330" t="n"/>
      <c r="W43" s="330" t="n"/>
      <c r="X43" s="330" t="n"/>
      <c r="Y43" s="226" t="n"/>
      <c r="Z43" s="22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7" t="n">
        <v>4607111037053</v>
      </c>
      <c r="E44" s="342" t="n"/>
      <c r="F44" s="374" t="n">
        <v>0.2</v>
      </c>
      <c r="G44" s="38" t="n">
        <v>6</v>
      </c>
      <c r="H44" s="374" t="n">
        <v>1.2</v>
      </c>
      <c r="I44" s="374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1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6" t="n"/>
      <c r="P44" s="376" t="n"/>
      <c r="Q44" s="376" t="n"/>
      <c r="R44" s="342" t="n"/>
      <c r="S44" s="40" t="inlineStr"/>
      <c r="T44" s="40" t="inlineStr"/>
      <c r="U44" s="41" t="inlineStr">
        <is>
          <t>кор</t>
        </is>
      </c>
      <c r="V44" s="377" t="n">
        <v>0</v>
      </c>
      <c r="W44" s="378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7" t="n">
        <v>4607111037060</v>
      </c>
      <c r="E45" s="342" t="n"/>
      <c r="F45" s="374" t="n">
        <v>0.2</v>
      </c>
      <c r="G45" s="38" t="n">
        <v>6</v>
      </c>
      <c r="H45" s="374" t="n">
        <v>1.2</v>
      </c>
      <c r="I45" s="374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2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6" t="n"/>
      <c r="P45" s="376" t="n"/>
      <c r="Q45" s="376" t="n"/>
      <c r="R45" s="342" t="n"/>
      <c r="S45" s="40" t="inlineStr"/>
      <c r="T45" s="40" t="inlineStr"/>
      <c r="U45" s="41" t="inlineStr">
        <is>
          <t>кор</t>
        </is>
      </c>
      <c r="V45" s="377" t="n">
        <v>53</v>
      </c>
      <c r="W45" s="378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235" t="n"/>
      <c r="B46" s="330" t="n"/>
      <c r="C46" s="330" t="n"/>
      <c r="D46" s="330" t="n"/>
      <c r="E46" s="330" t="n"/>
      <c r="F46" s="330" t="n"/>
      <c r="G46" s="330" t="n"/>
      <c r="H46" s="330" t="n"/>
      <c r="I46" s="330" t="n"/>
      <c r="J46" s="330" t="n"/>
      <c r="K46" s="330" t="n"/>
      <c r="L46" s="330" t="n"/>
      <c r="M46" s="379" t="n"/>
      <c r="N46" s="380" t="inlineStr">
        <is>
          <t>Итого</t>
        </is>
      </c>
      <c r="O46" s="350" t="n"/>
      <c r="P46" s="350" t="n"/>
      <c r="Q46" s="350" t="n"/>
      <c r="R46" s="350" t="n"/>
      <c r="S46" s="350" t="n"/>
      <c r="T46" s="351" t="n"/>
      <c r="U46" s="43" t="inlineStr">
        <is>
          <t>кор</t>
        </is>
      </c>
      <c r="V46" s="381">
        <f>IFERROR(SUM(V44:V45),"0")</f>
        <v/>
      </c>
      <c r="W46" s="381">
        <f>IFERROR(SUM(W44:W45),"0")</f>
        <v/>
      </c>
      <c r="X46" s="381">
        <f>IFERROR(IF(X44="",0,X44),"0")+IFERROR(IF(X45="",0,X45),"0")</f>
        <v/>
      </c>
      <c r="Y46" s="382" t="n"/>
      <c r="Z46" s="382" t="n"/>
    </row>
    <row r="47">
      <c r="A47" s="330" t="n"/>
      <c r="B47" s="330" t="n"/>
      <c r="C47" s="330" t="n"/>
      <c r="D47" s="330" t="n"/>
      <c r="E47" s="330" t="n"/>
      <c r="F47" s="330" t="n"/>
      <c r="G47" s="330" t="n"/>
      <c r="H47" s="330" t="n"/>
      <c r="I47" s="330" t="n"/>
      <c r="J47" s="330" t="n"/>
      <c r="K47" s="330" t="n"/>
      <c r="L47" s="330" t="n"/>
      <c r="M47" s="379" t="n"/>
      <c r="N47" s="380" t="inlineStr">
        <is>
          <t>Итого</t>
        </is>
      </c>
      <c r="O47" s="350" t="n"/>
      <c r="P47" s="350" t="n"/>
      <c r="Q47" s="350" t="n"/>
      <c r="R47" s="350" t="n"/>
      <c r="S47" s="350" t="n"/>
      <c r="T47" s="351" t="n"/>
      <c r="U47" s="43" t="inlineStr">
        <is>
          <t>кг</t>
        </is>
      </c>
      <c r="V47" s="381">
        <f>IFERROR(SUMPRODUCT(V44:V45*H44:H45),"0")</f>
        <v/>
      </c>
      <c r="W47" s="381">
        <f>IFERROR(SUMPRODUCT(W44:W45*H44:H45),"0")</f>
        <v/>
      </c>
      <c r="X47" s="43" t="n"/>
      <c r="Y47" s="382" t="n"/>
      <c r="Z47" s="382" t="n"/>
    </row>
    <row r="48" ht="16.5" customHeight="1">
      <c r="A48" s="225" t="inlineStr">
        <is>
          <t>Бигбули ГШ</t>
        </is>
      </c>
      <c r="B48" s="330" t="n"/>
      <c r="C48" s="330" t="n"/>
      <c r="D48" s="330" t="n"/>
      <c r="E48" s="330" t="n"/>
      <c r="F48" s="330" t="n"/>
      <c r="G48" s="330" t="n"/>
      <c r="H48" s="330" t="n"/>
      <c r="I48" s="330" t="n"/>
      <c r="J48" s="330" t="n"/>
      <c r="K48" s="330" t="n"/>
      <c r="L48" s="330" t="n"/>
      <c r="M48" s="330" t="n"/>
      <c r="N48" s="330" t="n"/>
      <c r="O48" s="330" t="n"/>
      <c r="P48" s="330" t="n"/>
      <c r="Q48" s="330" t="n"/>
      <c r="R48" s="330" t="n"/>
      <c r="S48" s="330" t="n"/>
      <c r="T48" s="330" t="n"/>
      <c r="U48" s="330" t="n"/>
      <c r="V48" s="330" t="n"/>
      <c r="W48" s="330" t="n"/>
      <c r="X48" s="330" t="n"/>
      <c r="Y48" s="225" t="n"/>
      <c r="Z48" s="225" t="n"/>
    </row>
    <row r="49" ht="14.25" customHeight="1">
      <c r="A49" s="226" t="inlineStr">
        <is>
          <t>Пельмени</t>
        </is>
      </c>
      <c r="B49" s="330" t="n"/>
      <c r="C49" s="330" t="n"/>
      <c r="D49" s="330" t="n"/>
      <c r="E49" s="330" t="n"/>
      <c r="F49" s="330" t="n"/>
      <c r="G49" s="330" t="n"/>
      <c r="H49" s="330" t="n"/>
      <c r="I49" s="330" t="n"/>
      <c r="J49" s="330" t="n"/>
      <c r="K49" s="330" t="n"/>
      <c r="L49" s="330" t="n"/>
      <c r="M49" s="330" t="n"/>
      <c r="N49" s="330" t="n"/>
      <c r="O49" s="330" t="n"/>
      <c r="P49" s="330" t="n"/>
      <c r="Q49" s="330" t="n"/>
      <c r="R49" s="330" t="n"/>
      <c r="S49" s="330" t="n"/>
      <c r="T49" s="330" t="n"/>
      <c r="U49" s="330" t="n"/>
      <c r="V49" s="330" t="n"/>
      <c r="W49" s="330" t="n"/>
      <c r="X49" s="330" t="n"/>
      <c r="Y49" s="226" t="n"/>
      <c r="Z49" s="22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7" t="n">
        <v>4607111037190</v>
      </c>
      <c r="E50" s="342" t="n"/>
      <c r="F50" s="374" t="n">
        <v>0.43</v>
      </c>
      <c r="G50" s="38" t="n">
        <v>16</v>
      </c>
      <c r="H50" s="374" t="n">
        <v>6.88</v>
      </c>
      <c r="I50" s="374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93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6" t="n"/>
      <c r="P50" s="376" t="n"/>
      <c r="Q50" s="376" t="n"/>
      <c r="R50" s="342" t="n"/>
      <c r="S50" s="40" t="inlineStr"/>
      <c r="T50" s="40" t="inlineStr"/>
      <c r="U50" s="41" t="inlineStr">
        <is>
          <t>кор</t>
        </is>
      </c>
      <c r="V50" s="377" t="n">
        <v>5</v>
      </c>
      <c r="W50" s="378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SU002771</t>
        </is>
      </c>
      <c r="B51" s="64" t="inlineStr">
        <is>
          <t>P003728</t>
        </is>
      </c>
      <c r="C51" s="37" t="n">
        <v>4301070989</v>
      </c>
      <c r="D51" s="227" t="n">
        <v>4607111037190</v>
      </c>
      <c r="E51" s="342" t="n"/>
      <c r="F51" s="374" t="n">
        <v>0.43</v>
      </c>
      <c r="G51" s="38" t="n">
        <v>16</v>
      </c>
      <c r="H51" s="374" t="n">
        <v>6.88</v>
      </c>
      <c r="I51" s="374" t="n">
        <v>7.1996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4" t="inlineStr">
        <is>
          <t>Пельмени «Бигбули #МЕГАВКУСИЩЕ с сочной грудинкой» 0,43 сфера ТМ «Горячая штучка»</t>
        </is>
      </c>
      <c r="O51" s="376" t="n"/>
      <c r="P51" s="376" t="n"/>
      <c r="Q51" s="376" t="n"/>
      <c r="R51" s="342" t="n"/>
      <c r="S51" s="40" t="inlineStr"/>
      <c r="T51" s="40" t="inlineStr"/>
      <c r="U51" s="41" t="inlineStr">
        <is>
          <t>кор</t>
        </is>
      </c>
      <c r="V51" s="377" t="n">
        <v>0</v>
      </c>
      <c r="W51" s="378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227" t="n">
        <v>4607111037183</v>
      </c>
      <c r="E52" s="342" t="n"/>
      <c r="F52" s="374" t="n">
        <v>0.9</v>
      </c>
      <c r="G52" s="38" t="n">
        <v>8</v>
      </c>
      <c r="H52" s="374" t="n">
        <v>7.2</v>
      </c>
      <c r="I52" s="374" t="n">
        <v>7.486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5" t="inlineStr">
        <is>
          <t>Пельмени «Бигбули #МЕГАВКУСИЩЕ с сочной грудинкой» 0,9 сфера ТМ «Горячая штучка»</t>
        </is>
      </c>
      <c r="O52" s="376" t="n"/>
      <c r="P52" s="376" t="n"/>
      <c r="Q52" s="376" t="n"/>
      <c r="R52" s="342" t="n"/>
      <c r="S52" s="40" t="inlineStr"/>
      <c r="T52" s="40" t="inlineStr"/>
      <c r="U52" s="41" t="inlineStr">
        <is>
          <t>кор</t>
        </is>
      </c>
      <c r="V52" s="377" t="n">
        <v>175</v>
      </c>
      <c r="W52" s="378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P003680</t>
        </is>
      </c>
      <c r="C53" s="37" t="n">
        <v>4301070970</v>
      </c>
      <c r="D53" s="227" t="n">
        <v>4607111037091</v>
      </c>
      <c r="E53" s="342" t="n"/>
      <c r="F53" s="374" t="n">
        <v>0.43</v>
      </c>
      <c r="G53" s="38" t="n">
        <v>16</v>
      </c>
      <c r="H53" s="374" t="n">
        <v>6.88</v>
      </c>
      <c r="I53" s="374" t="n">
        <v>7.11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6" t="inlineStr">
        <is>
          <t>Пельмени «Бигбули #МЕГАМАСЛИЩЕ со сливочным маслом» 0,43 сфера ТМ «Горячая штучка»</t>
        </is>
      </c>
      <c r="O53" s="376" t="n"/>
      <c r="P53" s="376" t="n"/>
      <c r="Q53" s="376" t="n"/>
      <c r="R53" s="342" t="n"/>
      <c r="S53" s="40" t="inlineStr"/>
      <c r="T53" s="40" t="inlineStr"/>
      <c r="U53" s="41" t="inlineStr">
        <is>
          <t>кор</t>
        </is>
      </c>
      <c r="V53" s="377" t="n">
        <v>100</v>
      </c>
      <c r="W53" s="378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P003251</t>
        </is>
      </c>
      <c r="C54" s="37" t="n">
        <v>4301070944</v>
      </c>
      <c r="D54" s="227" t="n">
        <v>4607111036902</v>
      </c>
      <c r="E54" s="342" t="n"/>
      <c r="F54" s="374" t="n">
        <v>0.9</v>
      </c>
      <c r="G54" s="38" t="n">
        <v>8</v>
      </c>
      <c r="H54" s="374" t="n">
        <v>7.2</v>
      </c>
      <c r="I54" s="374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150</v>
      </c>
      <c r="N54" s="397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4" s="376" t="n"/>
      <c r="P54" s="376" t="n"/>
      <c r="Q54" s="376" t="n"/>
      <c r="R54" s="342" t="n"/>
      <c r="S54" s="40" t="inlineStr"/>
      <c r="T54" s="40" t="inlineStr"/>
      <c r="U54" s="41" t="inlineStr">
        <is>
          <t>кор</t>
        </is>
      </c>
      <c r="V54" s="377" t="n">
        <v>0</v>
      </c>
      <c r="W54" s="378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SU002838</t>
        </is>
      </c>
      <c r="B55" s="64" t="inlineStr">
        <is>
          <t>P003681</t>
        </is>
      </c>
      <c r="C55" s="37" t="n">
        <v>4301070971</v>
      </c>
      <c r="D55" s="227" t="n">
        <v>4607111036902</v>
      </c>
      <c r="E55" s="342" t="n"/>
      <c r="F55" s="374" t="n">
        <v>0.9</v>
      </c>
      <c r="G55" s="38" t="n">
        <v>8</v>
      </c>
      <c r="H55" s="374" t="n">
        <v>7.2</v>
      </c>
      <c r="I55" s="374" t="n">
        <v>7.43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8" t="inlineStr">
        <is>
          <t>Пельмени «Бигбули #МЕГАМАСЛИЩЕ со сливочным маслом» ф/в 0,9 ТМ «Горячая штучка»</t>
        </is>
      </c>
      <c r="O55" s="376" t="n"/>
      <c r="P55" s="376" t="n"/>
      <c r="Q55" s="376" t="n"/>
      <c r="R55" s="342" t="n"/>
      <c r="S55" s="40" t="inlineStr"/>
      <c r="T55" s="40" t="inlineStr"/>
      <c r="U55" s="41" t="inlineStr">
        <is>
          <t>кор</t>
        </is>
      </c>
      <c r="V55" s="377" t="n">
        <v>30</v>
      </c>
      <c r="W55" s="378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SU002625</t>
        </is>
      </c>
      <c r="B56" s="64" t="inlineStr">
        <is>
          <t>P003679</t>
        </is>
      </c>
      <c r="C56" s="37" t="n">
        <v>4301070969</v>
      </c>
      <c r="D56" s="227" t="n">
        <v>4607111036858</v>
      </c>
      <c r="E56" s="342" t="n"/>
      <c r="F56" s="374" t="n">
        <v>0.43</v>
      </c>
      <c r="G56" s="38" t="n">
        <v>16</v>
      </c>
      <c r="H56" s="374" t="n">
        <v>6.88</v>
      </c>
      <c r="I56" s="374" t="n">
        <v>7.1996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180</v>
      </c>
      <c r="N56" s="399" t="inlineStr">
        <is>
          <t>Пельмени «Бигбули с мясом» 0,43 Сфера ТМ «Горячая штучка»</t>
        </is>
      </c>
      <c r="O56" s="376" t="n"/>
      <c r="P56" s="376" t="n"/>
      <c r="Q56" s="376" t="n"/>
      <c r="R56" s="342" t="n"/>
      <c r="S56" s="40" t="inlineStr"/>
      <c r="T56" s="40" t="inlineStr"/>
      <c r="U56" s="41" t="inlineStr">
        <is>
          <t>кор</t>
        </is>
      </c>
      <c r="V56" s="377" t="n">
        <v>5</v>
      </c>
      <c r="W56" s="378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 ht="27" customHeight="1">
      <c r="A57" s="64" t="inlineStr">
        <is>
          <t>SU002624</t>
        </is>
      </c>
      <c r="B57" s="64" t="inlineStr">
        <is>
          <t>P002962</t>
        </is>
      </c>
      <c r="C57" s="37" t="n">
        <v>4301070909</v>
      </c>
      <c r="D57" s="227" t="n">
        <v>4607111036889</v>
      </c>
      <c r="E57" s="342" t="n"/>
      <c r="F57" s="374" t="n">
        <v>0.9</v>
      </c>
      <c r="G57" s="38" t="n">
        <v>8</v>
      </c>
      <c r="H57" s="374" t="n">
        <v>7.2</v>
      </c>
      <c r="I57" s="374" t="n">
        <v>7.486</v>
      </c>
      <c r="J57" s="38" t="n">
        <v>84</v>
      </c>
      <c r="K57" s="38" t="inlineStr">
        <is>
          <t>12</t>
        </is>
      </c>
      <c r="L57" s="39" t="inlineStr">
        <is>
          <t>МГ</t>
        </is>
      </c>
      <c r="M57" s="38" t="n">
        <v>150</v>
      </c>
      <c r="N57" s="400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7" s="376" t="n"/>
      <c r="P57" s="376" t="n"/>
      <c r="Q57" s="376" t="n"/>
      <c r="R57" s="342" t="n"/>
      <c r="S57" s="40" t="inlineStr"/>
      <c r="T57" s="40" t="inlineStr"/>
      <c r="U57" s="41" t="inlineStr">
        <is>
          <t>кор</t>
        </is>
      </c>
      <c r="V57" s="377" t="n">
        <v>0</v>
      </c>
      <c r="W57" s="378">
        <f>IFERROR(IF(V57="","",V57),"")</f>
        <v/>
      </c>
      <c r="X57" s="42">
        <f>IFERROR(IF(V57="","",V57*0.0155),"")</f>
        <v/>
      </c>
      <c r="Y57" s="69" t="inlineStr"/>
      <c r="Z57" s="70" t="inlineStr"/>
      <c r="AD57" s="74" t="n"/>
      <c r="BA57" s="94" t="inlineStr">
        <is>
          <t>ЗПФ</t>
        </is>
      </c>
    </row>
    <row r="58">
      <c r="A58" s="235" t="n"/>
      <c r="B58" s="330" t="n"/>
      <c r="C58" s="330" t="n"/>
      <c r="D58" s="330" t="n"/>
      <c r="E58" s="330" t="n"/>
      <c r="F58" s="330" t="n"/>
      <c r="G58" s="330" t="n"/>
      <c r="H58" s="330" t="n"/>
      <c r="I58" s="330" t="n"/>
      <c r="J58" s="330" t="n"/>
      <c r="K58" s="330" t="n"/>
      <c r="L58" s="330" t="n"/>
      <c r="M58" s="379" t="n"/>
      <c r="N58" s="380" t="inlineStr">
        <is>
          <t>Итого</t>
        </is>
      </c>
      <c r="O58" s="350" t="n"/>
      <c r="P58" s="350" t="n"/>
      <c r="Q58" s="350" t="n"/>
      <c r="R58" s="350" t="n"/>
      <c r="S58" s="350" t="n"/>
      <c r="T58" s="351" t="n"/>
      <c r="U58" s="43" t="inlineStr">
        <is>
          <t>кор</t>
        </is>
      </c>
      <c r="V58" s="381">
        <f>IFERROR(SUM(V50:V57),"0")</f>
        <v/>
      </c>
      <c r="W58" s="381">
        <f>IFERROR(SUM(W50:W57),"0")</f>
        <v/>
      </c>
      <c r="X58" s="381">
        <f>IFERROR(IF(X50="",0,X50),"0")+IFERROR(IF(X51="",0,X51),"0")+IFERROR(IF(X52="",0,X52),"0")+IFERROR(IF(X53="",0,X53),"0")+IFERROR(IF(X54="",0,X54),"0")+IFERROR(IF(X55="",0,X55),"0")+IFERROR(IF(X56="",0,X56),"0")+IFERROR(IF(X57="",0,X57),"0")</f>
        <v/>
      </c>
      <c r="Y58" s="382" t="n"/>
      <c r="Z58" s="382" t="n"/>
    </row>
    <row r="59">
      <c r="A59" s="330" t="n"/>
      <c r="B59" s="330" t="n"/>
      <c r="C59" s="330" t="n"/>
      <c r="D59" s="330" t="n"/>
      <c r="E59" s="330" t="n"/>
      <c r="F59" s="330" t="n"/>
      <c r="G59" s="330" t="n"/>
      <c r="H59" s="330" t="n"/>
      <c r="I59" s="330" t="n"/>
      <c r="J59" s="330" t="n"/>
      <c r="K59" s="330" t="n"/>
      <c r="L59" s="330" t="n"/>
      <c r="M59" s="379" t="n"/>
      <c r="N59" s="380" t="inlineStr">
        <is>
          <t>Итого</t>
        </is>
      </c>
      <c r="O59" s="350" t="n"/>
      <c r="P59" s="350" t="n"/>
      <c r="Q59" s="350" t="n"/>
      <c r="R59" s="350" t="n"/>
      <c r="S59" s="350" t="n"/>
      <c r="T59" s="351" t="n"/>
      <c r="U59" s="43" t="inlineStr">
        <is>
          <t>кг</t>
        </is>
      </c>
      <c r="V59" s="381">
        <f>IFERROR(SUMPRODUCT(V50:V57*H50:H57),"0")</f>
        <v/>
      </c>
      <c r="W59" s="381">
        <f>IFERROR(SUMPRODUCT(W50:W57*H50:H57),"0")</f>
        <v/>
      </c>
      <c r="X59" s="43" t="n"/>
      <c r="Y59" s="382" t="n"/>
      <c r="Z59" s="382" t="n"/>
    </row>
    <row r="60" ht="16.5" customHeight="1">
      <c r="A60" s="225" t="inlineStr">
        <is>
          <t>Бульмени вес ГШ</t>
        </is>
      </c>
      <c r="B60" s="330" t="n"/>
      <c r="C60" s="330" t="n"/>
      <c r="D60" s="330" t="n"/>
      <c r="E60" s="330" t="n"/>
      <c r="F60" s="330" t="n"/>
      <c r="G60" s="330" t="n"/>
      <c r="H60" s="330" t="n"/>
      <c r="I60" s="330" t="n"/>
      <c r="J60" s="330" t="n"/>
      <c r="K60" s="330" t="n"/>
      <c r="L60" s="330" t="n"/>
      <c r="M60" s="330" t="n"/>
      <c r="N60" s="330" t="n"/>
      <c r="O60" s="330" t="n"/>
      <c r="P60" s="330" t="n"/>
      <c r="Q60" s="330" t="n"/>
      <c r="R60" s="330" t="n"/>
      <c r="S60" s="330" t="n"/>
      <c r="T60" s="330" t="n"/>
      <c r="U60" s="330" t="n"/>
      <c r="V60" s="330" t="n"/>
      <c r="W60" s="330" t="n"/>
      <c r="X60" s="330" t="n"/>
      <c r="Y60" s="225" t="n"/>
      <c r="Z60" s="225" t="n"/>
    </row>
    <row r="61" ht="14.25" customHeight="1">
      <c r="A61" s="226" t="inlineStr">
        <is>
          <t>Пельмени</t>
        </is>
      </c>
      <c r="B61" s="330" t="n"/>
      <c r="C61" s="330" t="n"/>
      <c r="D61" s="330" t="n"/>
      <c r="E61" s="330" t="n"/>
      <c r="F61" s="330" t="n"/>
      <c r="G61" s="330" t="n"/>
      <c r="H61" s="330" t="n"/>
      <c r="I61" s="330" t="n"/>
      <c r="J61" s="330" t="n"/>
      <c r="K61" s="330" t="n"/>
      <c r="L61" s="330" t="n"/>
      <c r="M61" s="330" t="n"/>
      <c r="N61" s="330" t="n"/>
      <c r="O61" s="330" t="n"/>
      <c r="P61" s="330" t="n"/>
      <c r="Q61" s="330" t="n"/>
      <c r="R61" s="330" t="n"/>
      <c r="S61" s="330" t="n"/>
      <c r="T61" s="330" t="n"/>
      <c r="U61" s="330" t="n"/>
      <c r="V61" s="330" t="n"/>
      <c r="W61" s="330" t="n"/>
      <c r="X61" s="330" t="n"/>
      <c r="Y61" s="226" t="n"/>
      <c r="Z61" s="226" t="n"/>
    </row>
    <row r="62" ht="27" customHeight="1">
      <c r="A62" s="64" t="inlineStr">
        <is>
          <t>SU002798</t>
        </is>
      </c>
      <c r="B62" s="64" t="inlineStr">
        <is>
          <t>P003687</t>
        </is>
      </c>
      <c r="C62" s="37" t="n">
        <v>4301070977</v>
      </c>
      <c r="D62" s="227" t="n">
        <v>4607111037411</v>
      </c>
      <c r="E62" s="342" t="n"/>
      <c r="F62" s="374" t="n">
        <v>2.7</v>
      </c>
      <c r="G62" s="38" t="n">
        <v>1</v>
      </c>
      <c r="H62" s="374" t="n">
        <v>2.7</v>
      </c>
      <c r="I62" s="374" t="n">
        <v>2.8132</v>
      </c>
      <c r="J62" s="38" t="n">
        <v>234</v>
      </c>
      <c r="K62" s="38" t="inlineStr">
        <is>
          <t>18</t>
        </is>
      </c>
      <c r="L62" s="39" t="inlineStr">
        <is>
          <t>МГ</t>
        </is>
      </c>
      <c r="M62" s="38" t="n">
        <v>180</v>
      </c>
      <c r="N62" s="401" t="inlineStr">
        <is>
          <t>Пельмени «Бульмени с говядиной и свининой Наваристые» Весовые Сфера ТМ «Горячая штучка» 2,7 кг</t>
        </is>
      </c>
      <c r="O62" s="376" t="n"/>
      <c r="P62" s="376" t="n"/>
      <c r="Q62" s="376" t="n"/>
      <c r="R62" s="342" t="n"/>
      <c r="S62" s="40" t="inlineStr"/>
      <c r="T62" s="40" t="inlineStr"/>
      <c r="U62" s="41" t="inlineStr">
        <is>
          <t>кор</t>
        </is>
      </c>
      <c r="V62" s="377" t="n">
        <v>0</v>
      </c>
      <c r="W62" s="378">
        <f>IFERROR(IF(V62="","",V62),"")</f>
        <v/>
      </c>
      <c r="X62" s="42">
        <f>IFERROR(IF(V62="","",V62*0.00502),"")</f>
        <v/>
      </c>
      <c r="Y62" s="69" t="inlineStr"/>
      <c r="Z62" s="70" t="inlineStr"/>
      <c r="AD62" s="74" t="n"/>
      <c r="BA62" s="95" t="inlineStr">
        <is>
          <t>ЗПФ</t>
        </is>
      </c>
    </row>
    <row r="63" ht="27" customHeight="1">
      <c r="A63" s="64" t="inlineStr">
        <is>
          <t>SU002595</t>
        </is>
      </c>
      <c r="B63" s="64" t="inlineStr">
        <is>
          <t>P003697</t>
        </is>
      </c>
      <c r="C63" s="37" t="n">
        <v>4301070981</v>
      </c>
      <c r="D63" s="227" t="n">
        <v>4607111036728</v>
      </c>
      <c r="E63" s="342" t="n"/>
      <c r="F63" s="374" t="n">
        <v>5</v>
      </c>
      <c r="G63" s="38" t="n">
        <v>1</v>
      </c>
      <c r="H63" s="374" t="n">
        <v>5</v>
      </c>
      <c r="I63" s="374" t="n">
        <v>5.2132</v>
      </c>
      <c r="J63" s="38" t="n">
        <v>144</v>
      </c>
      <c r="K63" s="38" t="inlineStr">
        <is>
          <t>12</t>
        </is>
      </c>
      <c r="L63" s="39" t="inlineStr">
        <is>
          <t>МГ</t>
        </is>
      </c>
      <c r="M63" s="38" t="n">
        <v>180</v>
      </c>
      <c r="N63" s="402" t="inlineStr">
        <is>
          <t>Пельмени «Бульмени с говядиной и свининой Наваристые» Весовые Сфера ТМ «Горячая штучка» 5 кг</t>
        </is>
      </c>
      <c r="O63" s="376" t="n"/>
      <c r="P63" s="376" t="n"/>
      <c r="Q63" s="376" t="n"/>
      <c r="R63" s="342" t="n"/>
      <c r="S63" s="40" t="inlineStr"/>
      <c r="T63" s="40" t="inlineStr"/>
      <c r="U63" s="41" t="inlineStr">
        <is>
          <t>кор</t>
        </is>
      </c>
      <c r="V63" s="377" t="n">
        <v>140</v>
      </c>
      <c r="W63" s="378">
        <f>IFERROR(IF(V63="","",V63),"")</f>
        <v/>
      </c>
      <c r="X63" s="42">
        <f>IFERROR(IF(V63="","",V63*0.00866),"")</f>
        <v/>
      </c>
      <c r="Y63" s="69" t="inlineStr"/>
      <c r="Z63" s="70" t="inlineStr"/>
      <c r="AD63" s="74" t="n"/>
      <c r="BA63" s="96" t="inlineStr">
        <is>
          <t>ЗПФ</t>
        </is>
      </c>
    </row>
    <row r="64">
      <c r="A64" s="235" t="n"/>
      <c r="B64" s="330" t="n"/>
      <c r="C64" s="330" t="n"/>
      <c r="D64" s="330" t="n"/>
      <c r="E64" s="330" t="n"/>
      <c r="F64" s="330" t="n"/>
      <c r="G64" s="330" t="n"/>
      <c r="H64" s="330" t="n"/>
      <c r="I64" s="330" t="n"/>
      <c r="J64" s="330" t="n"/>
      <c r="K64" s="330" t="n"/>
      <c r="L64" s="330" t="n"/>
      <c r="M64" s="379" t="n"/>
      <c r="N64" s="380" t="inlineStr">
        <is>
          <t>Итого</t>
        </is>
      </c>
      <c r="O64" s="350" t="n"/>
      <c r="P64" s="350" t="n"/>
      <c r="Q64" s="350" t="n"/>
      <c r="R64" s="350" t="n"/>
      <c r="S64" s="350" t="n"/>
      <c r="T64" s="351" t="n"/>
      <c r="U64" s="43" t="inlineStr">
        <is>
          <t>кор</t>
        </is>
      </c>
      <c r="V64" s="381">
        <f>IFERROR(SUM(V62:V63),"0")</f>
        <v/>
      </c>
      <c r="W64" s="381">
        <f>IFERROR(SUM(W62:W63),"0")</f>
        <v/>
      </c>
      <c r="X64" s="381">
        <f>IFERROR(IF(X62="",0,X62),"0")+IFERROR(IF(X63="",0,X63),"0")</f>
        <v/>
      </c>
      <c r="Y64" s="382" t="n"/>
      <c r="Z64" s="382" t="n"/>
    </row>
    <row r="65">
      <c r="A65" s="330" t="n"/>
      <c r="B65" s="330" t="n"/>
      <c r="C65" s="330" t="n"/>
      <c r="D65" s="330" t="n"/>
      <c r="E65" s="330" t="n"/>
      <c r="F65" s="330" t="n"/>
      <c r="G65" s="330" t="n"/>
      <c r="H65" s="330" t="n"/>
      <c r="I65" s="330" t="n"/>
      <c r="J65" s="330" t="n"/>
      <c r="K65" s="330" t="n"/>
      <c r="L65" s="330" t="n"/>
      <c r="M65" s="379" t="n"/>
      <c r="N65" s="380" t="inlineStr">
        <is>
          <t>Итого</t>
        </is>
      </c>
      <c r="O65" s="350" t="n"/>
      <c r="P65" s="350" t="n"/>
      <c r="Q65" s="350" t="n"/>
      <c r="R65" s="350" t="n"/>
      <c r="S65" s="350" t="n"/>
      <c r="T65" s="351" t="n"/>
      <c r="U65" s="43" t="inlineStr">
        <is>
          <t>кг</t>
        </is>
      </c>
      <c r="V65" s="381">
        <f>IFERROR(SUMPRODUCT(V62:V63*H62:H63),"0")</f>
        <v/>
      </c>
      <c r="W65" s="381">
        <f>IFERROR(SUMPRODUCT(W62:W63*H62:H63),"0")</f>
        <v/>
      </c>
      <c r="X65" s="43" t="n"/>
      <c r="Y65" s="382" t="n"/>
      <c r="Z65" s="382" t="n"/>
    </row>
    <row r="66" ht="16.5" customHeight="1">
      <c r="A66" s="225" t="inlineStr">
        <is>
          <t>Бельмеши</t>
        </is>
      </c>
      <c r="B66" s="330" t="n"/>
      <c r="C66" s="330" t="n"/>
      <c r="D66" s="330" t="n"/>
      <c r="E66" s="330" t="n"/>
      <c r="F66" s="330" t="n"/>
      <c r="G66" s="330" t="n"/>
      <c r="H66" s="330" t="n"/>
      <c r="I66" s="330" t="n"/>
      <c r="J66" s="330" t="n"/>
      <c r="K66" s="330" t="n"/>
      <c r="L66" s="330" t="n"/>
      <c r="M66" s="330" t="n"/>
      <c r="N66" s="330" t="n"/>
      <c r="O66" s="330" t="n"/>
      <c r="P66" s="330" t="n"/>
      <c r="Q66" s="330" t="n"/>
      <c r="R66" s="330" t="n"/>
      <c r="S66" s="330" t="n"/>
      <c r="T66" s="330" t="n"/>
      <c r="U66" s="330" t="n"/>
      <c r="V66" s="330" t="n"/>
      <c r="W66" s="330" t="n"/>
      <c r="X66" s="330" t="n"/>
      <c r="Y66" s="225" t="n"/>
      <c r="Z66" s="225" t="n"/>
    </row>
    <row r="67" ht="14.25" customHeight="1">
      <c r="A67" s="226" t="inlineStr">
        <is>
          <t>Снеки</t>
        </is>
      </c>
      <c r="B67" s="330" t="n"/>
      <c r="C67" s="330" t="n"/>
      <c r="D67" s="330" t="n"/>
      <c r="E67" s="330" t="n"/>
      <c r="F67" s="330" t="n"/>
      <c r="G67" s="330" t="n"/>
      <c r="H67" s="330" t="n"/>
      <c r="I67" s="330" t="n"/>
      <c r="J67" s="330" t="n"/>
      <c r="K67" s="330" t="n"/>
      <c r="L67" s="330" t="n"/>
      <c r="M67" s="330" t="n"/>
      <c r="N67" s="330" t="n"/>
      <c r="O67" s="330" t="n"/>
      <c r="P67" s="330" t="n"/>
      <c r="Q67" s="330" t="n"/>
      <c r="R67" s="330" t="n"/>
      <c r="S67" s="330" t="n"/>
      <c r="T67" s="330" t="n"/>
      <c r="U67" s="330" t="n"/>
      <c r="V67" s="330" t="n"/>
      <c r="W67" s="330" t="n"/>
      <c r="X67" s="330" t="n"/>
      <c r="Y67" s="226" t="n"/>
      <c r="Z67" s="226" t="n"/>
    </row>
    <row r="68" ht="27" customHeight="1">
      <c r="A68" s="64" t="inlineStr">
        <is>
          <t>SU002560</t>
        </is>
      </c>
      <c r="B68" s="64" t="inlineStr">
        <is>
          <t>P002878</t>
        </is>
      </c>
      <c r="C68" s="37" t="n">
        <v>4301135113</v>
      </c>
      <c r="D68" s="227" t="n">
        <v>4607111033659</v>
      </c>
      <c r="E68" s="342" t="n"/>
      <c r="F68" s="374" t="n">
        <v>0.3</v>
      </c>
      <c r="G68" s="38" t="n">
        <v>12</v>
      </c>
      <c r="H68" s="374" t="n">
        <v>3.6</v>
      </c>
      <c r="I68" s="374" t="n">
        <v>4.3036</v>
      </c>
      <c r="J68" s="38" t="n">
        <v>70</v>
      </c>
      <c r="K68" s="38" t="inlineStr">
        <is>
          <t>14</t>
        </is>
      </c>
      <c r="L68" s="39" t="inlineStr">
        <is>
          <t>МГ</t>
        </is>
      </c>
      <c r="M68" s="38" t="n">
        <v>180</v>
      </c>
      <c r="N68" s="403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8" s="376" t="n"/>
      <c r="P68" s="376" t="n"/>
      <c r="Q68" s="376" t="n"/>
      <c r="R68" s="342" t="n"/>
      <c r="S68" s="40" t="inlineStr"/>
      <c r="T68" s="40" t="inlineStr"/>
      <c r="U68" s="41" t="inlineStr">
        <is>
          <t>кор</t>
        </is>
      </c>
      <c r="V68" s="377" t="n">
        <v>0</v>
      </c>
      <c r="W68" s="378">
        <f>IFERROR(IF(V68="","",V68),"")</f>
        <v/>
      </c>
      <c r="X68" s="42">
        <f>IFERROR(IF(V68="","",V68*0.01788),"")</f>
        <v/>
      </c>
      <c r="Y68" s="69" t="inlineStr"/>
      <c r="Z68" s="70" t="inlineStr"/>
      <c r="AD68" s="74" t="n"/>
      <c r="BA68" s="97" t="inlineStr">
        <is>
          <t>ПГП</t>
        </is>
      </c>
    </row>
    <row r="69">
      <c r="A69" s="235" t="n"/>
      <c r="B69" s="330" t="n"/>
      <c r="C69" s="330" t="n"/>
      <c r="D69" s="330" t="n"/>
      <c r="E69" s="330" t="n"/>
      <c r="F69" s="330" t="n"/>
      <c r="G69" s="330" t="n"/>
      <c r="H69" s="330" t="n"/>
      <c r="I69" s="330" t="n"/>
      <c r="J69" s="330" t="n"/>
      <c r="K69" s="330" t="n"/>
      <c r="L69" s="330" t="n"/>
      <c r="M69" s="379" t="n"/>
      <c r="N69" s="380" t="inlineStr">
        <is>
          <t>Итого</t>
        </is>
      </c>
      <c r="O69" s="350" t="n"/>
      <c r="P69" s="350" t="n"/>
      <c r="Q69" s="350" t="n"/>
      <c r="R69" s="350" t="n"/>
      <c r="S69" s="350" t="n"/>
      <c r="T69" s="351" t="n"/>
      <c r="U69" s="43" t="inlineStr">
        <is>
          <t>кор</t>
        </is>
      </c>
      <c r="V69" s="381">
        <f>IFERROR(SUM(V68:V68),"0")</f>
        <v/>
      </c>
      <c r="W69" s="381">
        <f>IFERROR(SUM(W68:W68),"0")</f>
        <v/>
      </c>
      <c r="X69" s="381">
        <f>IFERROR(IF(X68="",0,X68),"0")</f>
        <v/>
      </c>
      <c r="Y69" s="382" t="n"/>
      <c r="Z69" s="382" t="n"/>
    </row>
    <row r="70">
      <c r="A70" s="330" t="n"/>
      <c r="B70" s="330" t="n"/>
      <c r="C70" s="330" t="n"/>
      <c r="D70" s="330" t="n"/>
      <c r="E70" s="330" t="n"/>
      <c r="F70" s="330" t="n"/>
      <c r="G70" s="330" t="n"/>
      <c r="H70" s="330" t="n"/>
      <c r="I70" s="330" t="n"/>
      <c r="J70" s="330" t="n"/>
      <c r="K70" s="330" t="n"/>
      <c r="L70" s="330" t="n"/>
      <c r="M70" s="379" t="n"/>
      <c r="N70" s="380" t="inlineStr">
        <is>
          <t>Итого</t>
        </is>
      </c>
      <c r="O70" s="350" t="n"/>
      <c r="P70" s="350" t="n"/>
      <c r="Q70" s="350" t="n"/>
      <c r="R70" s="350" t="n"/>
      <c r="S70" s="350" t="n"/>
      <c r="T70" s="351" t="n"/>
      <c r="U70" s="43" t="inlineStr">
        <is>
          <t>кг</t>
        </is>
      </c>
      <c r="V70" s="381">
        <f>IFERROR(SUMPRODUCT(V68:V68*H68:H68),"0")</f>
        <v/>
      </c>
      <c r="W70" s="381">
        <f>IFERROR(SUMPRODUCT(W68:W68*H68:H68),"0")</f>
        <v/>
      </c>
      <c r="X70" s="43" t="n"/>
      <c r="Y70" s="382" t="n"/>
      <c r="Z70" s="382" t="n"/>
    </row>
    <row r="71" ht="16.5" customHeight="1">
      <c r="A71" s="225" t="inlineStr">
        <is>
          <t>Крылышки ГШ</t>
        </is>
      </c>
      <c r="B71" s="330" t="n"/>
      <c r="C71" s="330" t="n"/>
      <c r="D71" s="330" t="n"/>
      <c r="E71" s="330" t="n"/>
      <c r="F71" s="330" t="n"/>
      <c r="G71" s="330" t="n"/>
      <c r="H71" s="330" t="n"/>
      <c r="I71" s="330" t="n"/>
      <c r="J71" s="330" t="n"/>
      <c r="K71" s="330" t="n"/>
      <c r="L71" s="330" t="n"/>
      <c r="M71" s="330" t="n"/>
      <c r="N71" s="330" t="n"/>
      <c r="O71" s="330" t="n"/>
      <c r="P71" s="330" t="n"/>
      <c r="Q71" s="330" t="n"/>
      <c r="R71" s="330" t="n"/>
      <c r="S71" s="330" t="n"/>
      <c r="T71" s="330" t="n"/>
      <c r="U71" s="330" t="n"/>
      <c r="V71" s="330" t="n"/>
      <c r="W71" s="330" t="n"/>
      <c r="X71" s="330" t="n"/>
      <c r="Y71" s="225" t="n"/>
      <c r="Z71" s="225" t="n"/>
    </row>
    <row r="72" ht="14.25" customHeight="1">
      <c r="A72" s="226" t="inlineStr">
        <is>
          <t>Крылья</t>
        </is>
      </c>
      <c r="B72" s="330" t="n"/>
      <c r="C72" s="330" t="n"/>
      <c r="D72" s="330" t="n"/>
      <c r="E72" s="330" t="n"/>
      <c r="F72" s="330" t="n"/>
      <c r="G72" s="330" t="n"/>
      <c r="H72" s="330" t="n"/>
      <c r="I72" s="330" t="n"/>
      <c r="J72" s="330" t="n"/>
      <c r="K72" s="330" t="n"/>
      <c r="L72" s="330" t="n"/>
      <c r="M72" s="330" t="n"/>
      <c r="N72" s="330" t="n"/>
      <c r="O72" s="330" t="n"/>
      <c r="P72" s="330" t="n"/>
      <c r="Q72" s="330" t="n"/>
      <c r="R72" s="330" t="n"/>
      <c r="S72" s="330" t="n"/>
      <c r="T72" s="330" t="n"/>
      <c r="U72" s="330" t="n"/>
      <c r="V72" s="330" t="n"/>
      <c r="W72" s="330" t="n"/>
      <c r="X72" s="330" t="n"/>
      <c r="Y72" s="226" t="n"/>
      <c r="Z72" s="226" t="n"/>
    </row>
    <row r="73" ht="27" customHeight="1">
      <c r="A73" s="64" t="inlineStr">
        <is>
          <t>SU002564</t>
        </is>
      </c>
      <c r="B73" s="64" t="inlineStr">
        <is>
          <t>P002882</t>
        </is>
      </c>
      <c r="C73" s="37" t="n">
        <v>4301131012</v>
      </c>
      <c r="D73" s="227" t="n">
        <v>4607111034137</v>
      </c>
      <c r="E73" s="342" t="n"/>
      <c r="F73" s="374" t="n">
        <v>0.3</v>
      </c>
      <c r="G73" s="38" t="n">
        <v>12</v>
      </c>
      <c r="H73" s="374" t="n">
        <v>3.6</v>
      </c>
      <c r="I73" s="374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404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3" s="376" t="n"/>
      <c r="P73" s="376" t="n"/>
      <c r="Q73" s="376" t="n"/>
      <c r="R73" s="342" t="n"/>
      <c r="S73" s="40" t="inlineStr"/>
      <c r="T73" s="40" t="inlineStr"/>
      <c r="U73" s="41" t="inlineStr">
        <is>
          <t>кор</t>
        </is>
      </c>
      <c r="V73" s="377" t="n">
        <v>5</v>
      </c>
      <c r="W73" s="378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 ht="27" customHeight="1">
      <c r="A74" s="64" t="inlineStr">
        <is>
          <t>SU002563</t>
        </is>
      </c>
      <c r="B74" s="64" t="inlineStr">
        <is>
          <t>P002881</t>
        </is>
      </c>
      <c r="C74" s="37" t="n">
        <v>4301131011</v>
      </c>
      <c r="D74" s="227" t="n">
        <v>4607111034120</v>
      </c>
      <c r="E74" s="342" t="n"/>
      <c r="F74" s="374" t="n">
        <v>0.3</v>
      </c>
      <c r="G74" s="38" t="n">
        <v>12</v>
      </c>
      <c r="H74" s="374" t="n">
        <v>3.6</v>
      </c>
      <c r="I74" s="374" t="n">
        <v>4.3036</v>
      </c>
      <c r="J74" s="38" t="n">
        <v>70</v>
      </c>
      <c r="K74" s="38" t="inlineStr">
        <is>
          <t>14</t>
        </is>
      </c>
      <c r="L74" s="39" t="inlineStr">
        <is>
          <t>МГ</t>
        </is>
      </c>
      <c r="M74" s="38" t="n">
        <v>180</v>
      </c>
      <c r="N74" s="405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4" s="376" t="n"/>
      <c r="P74" s="376" t="n"/>
      <c r="Q74" s="376" t="n"/>
      <c r="R74" s="342" t="n"/>
      <c r="S74" s="40" t="inlineStr"/>
      <c r="T74" s="40" t="inlineStr"/>
      <c r="U74" s="41" t="inlineStr">
        <is>
          <t>кор</t>
        </is>
      </c>
      <c r="V74" s="377" t="n">
        <v>5</v>
      </c>
      <c r="W74" s="378">
        <f>IFERROR(IF(V74="","",V74),"")</f>
        <v/>
      </c>
      <c r="X74" s="42">
        <f>IFERROR(IF(V74="","",V74*0.01788),"")</f>
        <v/>
      </c>
      <c r="Y74" s="69" t="inlineStr"/>
      <c r="Z74" s="70" t="inlineStr"/>
      <c r="AD74" s="74" t="n"/>
      <c r="BA74" s="99" t="inlineStr">
        <is>
          <t>ПГП</t>
        </is>
      </c>
    </row>
    <row r="75">
      <c r="A75" s="235" t="n"/>
      <c r="B75" s="330" t="n"/>
      <c r="C75" s="330" t="n"/>
      <c r="D75" s="330" t="n"/>
      <c r="E75" s="330" t="n"/>
      <c r="F75" s="330" t="n"/>
      <c r="G75" s="330" t="n"/>
      <c r="H75" s="330" t="n"/>
      <c r="I75" s="330" t="n"/>
      <c r="J75" s="330" t="n"/>
      <c r="K75" s="330" t="n"/>
      <c r="L75" s="330" t="n"/>
      <c r="M75" s="379" t="n"/>
      <c r="N75" s="380" t="inlineStr">
        <is>
          <t>Итого</t>
        </is>
      </c>
      <c r="O75" s="350" t="n"/>
      <c r="P75" s="350" t="n"/>
      <c r="Q75" s="350" t="n"/>
      <c r="R75" s="350" t="n"/>
      <c r="S75" s="350" t="n"/>
      <c r="T75" s="351" t="n"/>
      <c r="U75" s="43" t="inlineStr">
        <is>
          <t>кор</t>
        </is>
      </c>
      <c r="V75" s="381">
        <f>IFERROR(SUM(V73:V74),"0")</f>
        <v/>
      </c>
      <c r="W75" s="381">
        <f>IFERROR(SUM(W73:W74),"0")</f>
        <v/>
      </c>
      <c r="X75" s="381">
        <f>IFERROR(IF(X73="",0,X73),"0")+IFERROR(IF(X74="",0,X74),"0")</f>
        <v/>
      </c>
      <c r="Y75" s="382" t="n"/>
      <c r="Z75" s="382" t="n"/>
    </row>
    <row r="76">
      <c r="A76" s="330" t="n"/>
      <c r="B76" s="330" t="n"/>
      <c r="C76" s="330" t="n"/>
      <c r="D76" s="330" t="n"/>
      <c r="E76" s="330" t="n"/>
      <c r="F76" s="330" t="n"/>
      <c r="G76" s="330" t="n"/>
      <c r="H76" s="330" t="n"/>
      <c r="I76" s="330" t="n"/>
      <c r="J76" s="330" t="n"/>
      <c r="K76" s="330" t="n"/>
      <c r="L76" s="330" t="n"/>
      <c r="M76" s="379" t="n"/>
      <c r="N76" s="380" t="inlineStr">
        <is>
          <t>Итого</t>
        </is>
      </c>
      <c r="O76" s="350" t="n"/>
      <c r="P76" s="350" t="n"/>
      <c r="Q76" s="350" t="n"/>
      <c r="R76" s="350" t="n"/>
      <c r="S76" s="350" t="n"/>
      <c r="T76" s="351" t="n"/>
      <c r="U76" s="43" t="inlineStr">
        <is>
          <t>кг</t>
        </is>
      </c>
      <c r="V76" s="381">
        <f>IFERROR(SUMPRODUCT(V73:V74*H73:H74),"0")</f>
        <v/>
      </c>
      <c r="W76" s="381">
        <f>IFERROR(SUMPRODUCT(W73:W74*H73:H74),"0")</f>
        <v/>
      </c>
      <c r="X76" s="43" t="n"/>
      <c r="Y76" s="382" t="n"/>
      <c r="Z76" s="382" t="n"/>
    </row>
    <row r="77" ht="16.5" customHeight="1">
      <c r="A77" s="225" t="inlineStr">
        <is>
          <t>Чебупели</t>
        </is>
      </c>
      <c r="B77" s="330" t="n"/>
      <c r="C77" s="330" t="n"/>
      <c r="D77" s="330" t="n"/>
      <c r="E77" s="330" t="n"/>
      <c r="F77" s="330" t="n"/>
      <c r="G77" s="330" t="n"/>
      <c r="H77" s="330" t="n"/>
      <c r="I77" s="330" t="n"/>
      <c r="J77" s="330" t="n"/>
      <c r="K77" s="330" t="n"/>
      <c r="L77" s="330" t="n"/>
      <c r="M77" s="330" t="n"/>
      <c r="N77" s="330" t="n"/>
      <c r="O77" s="330" t="n"/>
      <c r="P77" s="330" t="n"/>
      <c r="Q77" s="330" t="n"/>
      <c r="R77" s="330" t="n"/>
      <c r="S77" s="330" t="n"/>
      <c r="T77" s="330" t="n"/>
      <c r="U77" s="330" t="n"/>
      <c r="V77" s="330" t="n"/>
      <c r="W77" s="330" t="n"/>
      <c r="X77" s="330" t="n"/>
      <c r="Y77" s="225" t="n"/>
      <c r="Z77" s="225" t="n"/>
    </row>
    <row r="78" ht="14.25" customHeight="1">
      <c r="A78" s="226" t="inlineStr">
        <is>
          <t>Снеки</t>
        </is>
      </c>
      <c r="B78" s="330" t="n"/>
      <c r="C78" s="330" t="n"/>
      <c r="D78" s="330" t="n"/>
      <c r="E78" s="330" t="n"/>
      <c r="F78" s="330" t="n"/>
      <c r="G78" s="330" t="n"/>
      <c r="H78" s="330" t="n"/>
      <c r="I78" s="330" t="n"/>
      <c r="J78" s="330" t="n"/>
      <c r="K78" s="330" t="n"/>
      <c r="L78" s="330" t="n"/>
      <c r="M78" s="330" t="n"/>
      <c r="N78" s="330" t="n"/>
      <c r="O78" s="330" t="n"/>
      <c r="P78" s="330" t="n"/>
      <c r="Q78" s="330" t="n"/>
      <c r="R78" s="330" t="n"/>
      <c r="S78" s="330" t="n"/>
      <c r="T78" s="330" t="n"/>
      <c r="U78" s="330" t="n"/>
      <c r="V78" s="330" t="n"/>
      <c r="W78" s="330" t="n"/>
      <c r="X78" s="330" t="n"/>
      <c r="Y78" s="226" t="n"/>
      <c r="Z78" s="226" t="n"/>
    </row>
    <row r="79" ht="27" customHeight="1">
      <c r="A79" s="64" t="inlineStr">
        <is>
          <t>SU002575</t>
        </is>
      </c>
      <c r="B79" s="64" t="inlineStr">
        <is>
          <t>P002890</t>
        </is>
      </c>
      <c r="C79" s="37" t="n">
        <v>4301135121</v>
      </c>
      <c r="D79" s="227" t="n">
        <v>4607111036735</v>
      </c>
      <c r="E79" s="342" t="n"/>
      <c r="F79" s="374" t="n">
        <v>0.43</v>
      </c>
      <c r="G79" s="38" t="n">
        <v>8</v>
      </c>
      <c r="H79" s="374" t="n">
        <v>3.44</v>
      </c>
      <c r="I79" s="374" t="n">
        <v>3.7224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6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9" s="376" t="n"/>
      <c r="P79" s="376" t="n"/>
      <c r="Q79" s="376" t="n"/>
      <c r="R79" s="342" t="n"/>
      <c r="S79" s="40" t="inlineStr"/>
      <c r="T79" s="40" t="inlineStr"/>
      <c r="U79" s="41" t="inlineStr">
        <is>
          <t>кор</t>
        </is>
      </c>
      <c r="V79" s="377" t="n">
        <v>0</v>
      </c>
      <c r="W79" s="378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SU002293</t>
        </is>
      </c>
      <c r="B80" s="64" t="inlineStr">
        <is>
          <t>P002566</t>
        </is>
      </c>
      <c r="C80" s="37" t="n">
        <v>4301135053</v>
      </c>
      <c r="D80" s="227" t="n">
        <v>4607111036407</v>
      </c>
      <c r="E80" s="342" t="n"/>
      <c r="F80" s="374" t="n">
        <v>0.3</v>
      </c>
      <c r="G80" s="38" t="n">
        <v>14</v>
      </c>
      <c r="H80" s="374" t="n">
        <v>4.2</v>
      </c>
      <c r="I80" s="374" t="n">
        <v>4.5292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7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80" s="376" t="n"/>
      <c r="P80" s="376" t="n"/>
      <c r="Q80" s="376" t="n"/>
      <c r="R80" s="342" t="n"/>
      <c r="S80" s="40" t="inlineStr"/>
      <c r="T80" s="40" t="inlineStr"/>
      <c r="U80" s="41" t="inlineStr">
        <is>
          <t>кор</t>
        </is>
      </c>
      <c r="V80" s="377" t="n">
        <v>0</v>
      </c>
      <c r="W80" s="378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16.5" customHeight="1">
      <c r="A81" s="64" t="inlineStr">
        <is>
          <t>SU002568</t>
        </is>
      </c>
      <c r="B81" s="64" t="inlineStr">
        <is>
          <t>P002892</t>
        </is>
      </c>
      <c r="C81" s="37" t="n">
        <v>4301135122</v>
      </c>
      <c r="D81" s="227" t="n">
        <v>4607111033628</v>
      </c>
      <c r="E81" s="342" t="n"/>
      <c r="F81" s="374" t="n">
        <v>0.3</v>
      </c>
      <c r="G81" s="38" t="n">
        <v>12</v>
      </c>
      <c r="H81" s="374" t="n">
        <v>3.6</v>
      </c>
      <c r="I81" s="374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8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1" s="376" t="n"/>
      <c r="P81" s="376" t="n"/>
      <c r="Q81" s="376" t="n"/>
      <c r="R81" s="342" t="n"/>
      <c r="S81" s="40" t="inlineStr"/>
      <c r="T81" s="40" t="inlineStr"/>
      <c r="U81" s="41" t="inlineStr">
        <is>
          <t>кор</t>
        </is>
      </c>
      <c r="V81" s="377" t="n">
        <v>10</v>
      </c>
      <c r="W81" s="378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SU000419</t>
        </is>
      </c>
      <c r="B82" s="64" t="inlineStr">
        <is>
          <t>P000419</t>
        </is>
      </c>
      <c r="C82" s="37" t="n">
        <v>4301130400</v>
      </c>
      <c r="D82" s="227" t="n">
        <v>4607111033451</v>
      </c>
      <c r="E82" s="342" t="n"/>
      <c r="F82" s="374" t="n">
        <v>0.3</v>
      </c>
      <c r="G82" s="38" t="n">
        <v>12</v>
      </c>
      <c r="H82" s="374" t="n">
        <v>3.6</v>
      </c>
      <c r="I82" s="374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9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2" s="376" t="n"/>
      <c r="P82" s="376" t="n"/>
      <c r="Q82" s="376" t="n"/>
      <c r="R82" s="342" t="n"/>
      <c r="S82" s="40" t="inlineStr"/>
      <c r="T82" s="40" t="inlineStr"/>
      <c r="U82" s="41" t="inlineStr">
        <is>
          <t>кор</t>
        </is>
      </c>
      <c r="V82" s="377" t="n">
        <v>125</v>
      </c>
      <c r="W82" s="378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SU002572</t>
        </is>
      </c>
      <c r="B83" s="64" t="inlineStr">
        <is>
          <t>P002888</t>
        </is>
      </c>
      <c r="C83" s="37" t="n">
        <v>4301135120</v>
      </c>
      <c r="D83" s="227" t="n">
        <v>4607111035141</v>
      </c>
      <c r="E83" s="342" t="n"/>
      <c r="F83" s="374" t="n">
        <v>0.3</v>
      </c>
      <c r="G83" s="38" t="n">
        <v>12</v>
      </c>
      <c r="H83" s="374" t="n">
        <v>3.6</v>
      </c>
      <c r="I83" s="374" t="n">
        <v>4.3036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10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3" s="376" t="n"/>
      <c r="P83" s="376" t="n"/>
      <c r="Q83" s="376" t="n"/>
      <c r="R83" s="342" t="n"/>
      <c r="S83" s="40" t="inlineStr"/>
      <c r="T83" s="40" t="inlineStr"/>
      <c r="U83" s="41" t="inlineStr">
        <is>
          <t>кор</t>
        </is>
      </c>
      <c r="V83" s="377" t="n">
        <v>0</v>
      </c>
      <c r="W83" s="378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SU002571</t>
        </is>
      </c>
      <c r="B84" s="64" t="inlineStr">
        <is>
          <t>P002876</t>
        </is>
      </c>
      <c r="C84" s="37" t="n">
        <v>4301135111</v>
      </c>
      <c r="D84" s="227" t="n">
        <v>4607111035028</v>
      </c>
      <c r="E84" s="342" t="n"/>
      <c r="F84" s="374" t="n">
        <v>0.48</v>
      </c>
      <c r="G84" s="38" t="n">
        <v>8</v>
      </c>
      <c r="H84" s="374" t="n">
        <v>3.84</v>
      </c>
      <c r="I84" s="374" t="n">
        <v>4.4488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11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4" s="376" t="n"/>
      <c r="P84" s="376" t="n"/>
      <c r="Q84" s="376" t="n"/>
      <c r="R84" s="342" t="n"/>
      <c r="S84" s="40" t="inlineStr"/>
      <c r="T84" s="40" t="inlineStr"/>
      <c r="U84" s="41" t="inlineStr">
        <is>
          <t>кор</t>
        </is>
      </c>
      <c r="V84" s="377" t="n">
        <v>0</v>
      </c>
      <c r="W84" s="378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 ht="27" customHeight="1">
      <c r="A85" s="64" t="inlineStr">
        <is>
          <t>SU002559</t>
        </is>
      </c>
      <c r="B85" s="64" t="inlineStr">
        <is>
          <t>P002874</t>
        </is>
      </c>
      <c r="C85" s="37" t="n">
        <v>4301135109</v>
      </c>
      <c r="D85" s="227" t="n">
        <v>4607111033444</v>
      </c>
      <c r="E85" s="342" t="n"/>
      <c r="F85" s="374" t="n">
        <v>0.3</v>
      </c>
      <c r="G85" s="38" t="n">
        <v>12</v>
      </c>
      <c r="H85" s="374" t="n">
        <v>3.6</v>
      </c>
      <c r="I85" s="374" t="n">
        <v>4.3036</v>
      </c>
      <c r="J85" s="38" t="n">
        <v>70</v>
      </c>
      <c r="K85" s="38" t="inlineStr">
        <is>
          <t>14</t>
        </is>
      </c>
      <c r="L85" s="39" t="inlineStr">
        <is>
          <t>МГ</t>
        </is>
      </c>
      <c r="M85" s="38" t="n">
        <v>180</v>
      </c>
      <c r="N85" s="412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5" s="376" t="n"/>
      <c r="P85" s="376" t="n"/>
      <c r="Q85" s="376" t="n"/>
      <c r="R85" s="342" t="n"/>
      <c r="S85" s="40" t="inlineStr"/>
      <c r="T85" s="40" t="inlineStr"/>
      <c r="U85" s="41" t="inlineStr">
        <is>
          <t>кор</t>
        </is>
      </c>
      <c r="V85" s="377" t="n">
        <v>155</v>
      </c>
      <c r="W85" s="378">
        <f>IFERROR(IF(V85="","",V85),"")</f>
        <v/>
      </c>
      <c r="X85" s="42">
        <f>IFERROR(IF(V85="","",V85*0.01788),"")</f>
        <v/>
      </c>
      <c r="Y85" s="69" t="inlineStr"/>
      <c r="Z85" s="70" t="inlineStr"/>
      <c r="AD85" s="74" t="n"/>
      <c r="BA85" s="106" t="inlineStr">
        <is>
          <t>ПГП</t>
        </is>
      </c>
    </row>
    <row r="86">
      <c r="A86" s="235" t="n"/>
      <c r="B86" s="330" t="n"/>
      <c r="C86" s="330" t="n"/>
      <c r="D86" s="330" t="n"/>
      <c r="E86" s="330" t="n"/>
      <c r="F86" s="330" t="n"/>
      <c r="G86" s="330" t="n"/>
      <c r="H86" s="330" t="n"/>
      <c r="I86" s="330" t="n"/>
      <c r="J86" s="330" t="n"/>
      <c r="K86" s="330" t="n"/>
      <c r="L86" s="330" t="n"/>
      <c r="M86" s="379" t="n"/>
      <c r="N86" s="380" t="inlineStr">
        <is>
          <t>Итого</t>
        </is>
      </c>
      <c r="O86" s="350" t="n"/>
      <c r="P86" s="350" t="n"/>
      <c r="Q86" s="350" t="n"/>
      <c r="R86" s="350" t="n"/>
      <c r="S86" s="350" t="n"/>
      <c r="T86" s="351" t="n"/>
      <c r="U86" s="43" t="inlineStr">
        <is>
          <t>кор</t>
        </is>
      </c>
      <c r="V86" s="381">
        <f>IFERROR(SUM(V79:V85),"0")</f>
        <v/>
      </c>
      <c r="W86" s="381">
        <f>IFERROR(SUM(W79:W85),"0")</f>
        <v/>
      </c>
      <c r="X86" s="381">
        <f>IFERROR(IF(X79="",0,X79),"0")+IFERROR(IF(X80="",0,X80),"0")+IFERROR(IF(X81="",0,X81),"0")+IFERROR(IF(X82="",0,X82),"0")+IFERROR(IF(X83="",0,X83),"0")+IFERROR(IF(X84="",0,X84),"0")+IFERROR(IF(X85="",0,X85),"0")</f>
        <v/>
      </c>
      <c r="Y86" s="382" t="n"/>
      <c r="Z86" s="382" t="n"/>
    </row>
    <row r="87">
      <c r="A87" s="330" t="n"/>
      <c r="B87" s="330" t="n"/>
      <c r="C87" s="330" t="n"/>
      <c r="D87" s="330" t="n"/>
      <c r="E87" s="330" t="n"/>
      <c r="F87" s="330" t="n"/>
      <c r="G87" s="330" t="n"/>
      <c r="H87" s="330" t="n"/>
      <c r="I87" s="330" t="n"/>
      <c r="J87" s="330" t="n"/>
      <c r="K87" s="330" t="n"/>
      <c r="L87" s="330" t="n"/>
      <c r="M87" s="379" t="n"/>
      <c r="N87" s="380" t="inlineStr">
        <is>
          <t>Итого</t>
        </is>
      </c>
      <c r="O87" s="350" t="n"/>
      <c r="P87" s="350" t="n"/>
      <c r="Q87" s="350" t="n"/>
      <c r="R87" s="350" t="n"/>
      <c r="S87" s="350" t="n"/>
      <c r="T87" s="351" t="n"/>
      <c r="U87" s="43" t="inlineStr">
        <is>
          <t>кг</t>
        </is>
      </c>
      <c r="V87" s="381">
        <f>IFERROR(SUMPRODUCT(V79:V85*H79:H85),"0")</f>
        <v/>
      </c>
      <c r="W87" s="381">
        <f>IFERROR(SUMPRODUCT(W79:W85*H79:H85),"0")</f>
        <v/>
      </c>
      <c r="X87" s="43" t="n"/>
      <c r="Y87" s="382" t="n"/>
      <c r="Z87" s="382" t="n"/>
    </row>
    <row r="88" ht="16.5" customHeight="1">
      <c r="A88" s="225" t="inlineStr">
        <is>
          <t>Чебуреки</t>
        </is>
      </c>
      <c r="B88" s="330" t="n"/>
      <c r="C88" s="330" t="n"/>
      <c r="D88" s="330" t="n"/>
      <c r="E88" s="330" t="n"/>
      <c r="F88" s="330" t="n"/>
      <c r="G88" s="330" t="n"/>
      <c r="H88" s="330" t="n"/>
      <c r="I88" s="330" t="n"/>
      <c r="J88" s="330" t="n"/>
      <c r="K88" s="330" t="n"/>
      <c r="L88" s="330" t="n"/>
      <c r="M88" s="330" t="n"/>
      <c r="N88" s="330" t="n"/>
      <c r="O88" s="330" t="n"/>
      <c r="P88" s="330" t="n"/>
      <c r="Q88" s="330" t="n"/>
      <c r="R88" s="330" t="n"/>
      <c r="S88" s="330" t="n"/>
      <c r="T88" s="330" t="n"/>
      <c r="U88" s="330" t="n"/>
      <c r="V88" s="330" t="n"/>
      <c r="W88" s="330" t="n"/>
      <c r="X88" s="330" t="n"/>
      <c r="Y88" s="225" t="n"/>
      <c r="Z88" s="225" t="n"/>
    </row>
    <row r="89" ht="14.25" customHeight="1">
      <c r="A89" s="226" t="inlineStr">
        <is>
          <t>Чебуреки</t>
        </is>
      </c>
      <c r="B89" s="330" t="n"/>
      <c r="C89" s="330" t="n"/>
      <c r="D89" s="330" t="n"/>
      <c r="E89" s="330" t="n"/>
      <c r="F89" s="330" t="n"/>
      <c r="G89" s="330" t="n"/>
      <c r="H89" s="330" t="n"/>
      <c r="I89" s="330" t="n"/>
      <c r="J89" s="330" t="n"/>
      <c r="K89" s="330" t="n"/>
      <c r="L89" s="330" t="n"/>
      <c r="M89" s="330" t="n"/>
      <c r="N89" s="330" t="n"/>
      <c r="O89" s="330" t="n"/>
      <c r="P89" s="330" t="n"/>
      <c r="Q89" s="330" t="n"/>
      <c r="R89" s="330" t="n"/>
      <c r="S89" s="330" t="n"/>
      <c r="T89" s="330" t="n"/>
      <c r="U89" s="330" t="n"/>
      <c r="V89" s="330" t="n"/>
      <c r="W89" s="330" t="n"/>
      <c r="X89" s="330" t="n"/>
      <c r="Y89" s="226" t="n"/>
      <c r="Z89" s="226" t="n"/>
    </row>
    <row r="90" ht="27" customHeight="1">
      <c r="A90" s="64" t="inlineStr">
        <is>
          <t>SU002573</t>
        </is>
      </c>
      <c r="B90" s="64" t="inlineStr">
        <is>
          <t>P002893</t>
        </is>
      </c>
      <c r="C90" s="37" t="n">
        <v>4301136013</v>
      </c>
      <c r="D90" s="227" t="n">
        <v>4607025784012</v>
      </c>
      <c r="E90" s="342" t="n"/>
      <c r="F90" s="374" t="n">
        <v>0.09</v>
      </c>
      <c r="G90" s="38" t="n">
        <v>24</v>
      </c>
      <c r="H90" s="374" t="n">
        <v>2.16</v>
      </c>
      <c r="I90" s="374" t="n">
        <v>2.4912</v>
      </c>
      <c r="J90" s="38" t="n">
        <v>126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13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90" s="376" t="n"/>
      <c r="P90" s="376" t="n"/>
      <c r="Q90" s="376" t="n"/>
      <c r="R90" s="342" t="n"/>
      <c r="S90" s="40" t="inlineStr"/>
      <c r="T90" s="40" t="inlineStr"/>
      <c r="U90" s="41" t="inlineStr">
        <is>
          <t>кор</t>
        </is>
      </c>
      <c r="V90" s="377" t="n">
        <v>15</v>
      </c>
      <c r="W90" s="378">
        <f>IFERROR(IF(V90="","",V90),"")</f>
        <v/>
      </c>
      <c r="X90" s="42">
        <f>IFERROR(IF(V90="","",V90*0.00936),"")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27" customHeight="1">
      <c r="A91" s="64" t="inlineStr">
        <is>
          <t>SU002558</t>
        </is>
      </c>
      <c r="B91" s="64" t="inlineStr">
        <is>
          <t>P002889</t>
        </is>
      </c>
      <c r="C91" s="37" t="n">
        <v>4301136012</v>
      </c>
      <c r="D91" s="227" t="n">
        <v>4607025784319</v>
      </c>
      <c r="E91" s="342" t="n"/>
      <c r="F91" s="374" t="n">
        <v>0.36</v>
      </c>
      <c r="G91" s="38" t="n">
        <v>10</v>
      </c>
      <c r="H91" s="374" t="n">
        <v>3.6</v>
      </c>
      <c r="I91" s="374" t="n">
        <v>4.244</v>
      </c>
      <c r="J91" s="38" t="n">
        <v>70</v>
      </c>
      <c r="K91" s="38" t="inlineStr">
        <is>
          <t>14</t>
        </is>
      </c>
      <c r="L91" s="39" t="inlineStr">
        <is>
          <t>МГ</t>
        </is>
      </c>
      <c r="M91" s="38" t="n">
        <v>180</v>
      </c>
      <c r="N91" s="414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1" s="376" t="n"/>
      <c r="P91" s="376" t="n"/>
      <c r="Q91" s="376" t="n"/>
      <c r="R91" s="342" t="n"/>
      <c r="S91" s="40" t="inlineStr"/>
      <c r="T91" s="40" t="inlineStr"/>
      <c r="U91" s="41" t="inlineStr">
        <is>
          <t>кор</t>
        </is>
      </c>
      <c r="V91" s="377" t="n">
        <v>0</v>
      </c>
      <c r="W91" s="378">
        <f>IFERROR(IF(V91="","",V91),"")</f>
        <v/>
      </c>
      <c r="X91" s="42">
        <f>IFERROR(IF(V91="","",V91*0.01788),"")</f>
        <v/>
      </c>
      <c r="Y91" s="69" t="inlineStr"/>
      <c r="Z91" s="70" t="inlineStr"/>
      <c r="AD91" s="74" t="n"/>
      <c r="BA91" s="108" t="inlineStr">
        <is>
          <t>ПГП</t>
        </is>
      </c>
    </row>
    <row r="92" ht="16.5" customHeight="1">
      <c r="A92" s="64" t="inlineStr">
        <is>
          <t>SU002570</t>
        </is>
      </c>
      <c r="B92" s="64" t="inlineStr">
        <is>
          <t>P002894</t>
        </is>
      </c>
      <c r="C92" s="37" t="n">
        <v>4301136014</v>
      </c>
      <c r="D92" s="227" t="n">
        <v>4607111035370</v>
      </c>
      <c r="E92" s="342" t="n"/>
      <c r="F92" s="374" t="n">
        <v>0.14</v>
      </c>
      <c r="G92" s="38" t="n">
        <v>22</v>
      </c>
      <c r="H92" s="374" t="n">
        <v>3.08</v>
      </c>
      <c r="I92" s="374" t="n">
        <v>3.464</v>
      </c>
      <c r="J92" s="38" t="n">
        <v>84</v>
      </c>
      <c r="K92" s="38" t="inlineStr">
        <is>
          <t>12</t>
        </is>
      </c>
      <c r="L92" s="39" t="inlineStr">
        <is>
          <t>МГ</t>
        </is>
      </c>
      <c r="M92" s="38" t="n">
        <v>180</v>
      </c>
      <c r="N92" s="415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2" s="376" t="n"/>
      <c r="P92" s="376" t="n"/>
      <c r="Q92" s="376" t="n"/>
      <c r="R92" s="342" t="n"/>
      <c r="S92" s="40" t="inlineStr"/>
      <c r="T92" s="40" t="inlineStr"/>
      <c r="U92" s="41" t="inlineStr">
        <is>
          <t>кор</t>
        </is>
      </c>
      <c r="V92" s="377" t="n">
        <v>0</v>
      </c>
      <c r="W92" s="378">
        <f>IFERROR(IF(V92="","",V92),"")</f>
        <v/>
      </c>
      <c r="X92" s="42">
        <f>IFERROR(IF(V92="","",V92*0.0155),"")</f>
        <v/>
      </c>
      <c r="Y92" s="69" t="inlineStr"/>
      <c r="Z92" s="70" t="inlineStr"/>
      <c r="AD92" s="74" t="n"/>
      <c r="BA92" s="109" t="inlineStr">
        <is>
          <t>ПГП</t>
        </is>
      </c>
    </row>
    <row r="93">
      <c r="A93" s="235" t="n"/>
      <c r="B93" s="330" t="n"/>
      <c r="C93" s="330" t="n"/>
      <c r="D93" s="330" t="n"/>
      <c r="E93" s="330" t="n"/>
      <c r="F93" s="330" t="n"/>
      <c r="G93" s="330" t="n"/>
      <c r="H93" s="330" t="n"/>
      <c r="I93" s="330" t="n"/>
      <c r="J93" s="330" t="n"/>
      <c r="K93" s="330" t="n"/>
      <c r="L93" s="330" t="n"/>
      <c r="M93" s="379" t="n"/>
      <c r="N93" s="380" t="inlineStr">
        <is>
          <t>Итого</t>
        </is>
      </c>
      <c r="O93" s="350" t="n"/>
      <c r="P93" s="350" t="n"/>
      <c r="Q93" s="350" t="n"/>
      <c r="R93" s="350" t="n"/>
      <c r="S93" s="350" t="n"/>
      <c r="T93" s="351" t="n"/>
      <c r="U93" s="43" t="inlineStr">
        <is>
          <t>кор</t>
        </is>
      </c>
      <c r="V93" s="381">
        <f>IFERROR(SUM(V90:V92),"0")</f>
        <v/>
      </c>
      <c r="W93" s="381">
        <f>IFERROR(SUM(W90:W92),"0")</f>
        <v/>
      </c>
      <c r="X93" s="381">
        <f>IFERROR(IF(X90="",0,X90),"0")+IFERROR(IF(X91="",0,X91),"0")+IFERROR(IF(X92="",0,X92),"0")</f>
        <v/>
      </c>
      <c r="Y93" s="382" t="n"/>
      <c r="Z93" s="382" t="n"/>
    </row>
    <row r="94">
      <c r="A94" s="330" t="n"/>
      <c r="B94" s="330" t="n"/>
      <c r="C94" s="330" t="n"/>
      <c r="D94" s="330" t="n"/>
      <c r="E94" s="330" t="n"/>
      <c r="F94" s="330" t="n"/>
      <c r="G94" s="330" t="n"/>
      <c r="H94" s="330" t="n"/>
      <c r="I94" s="330" t="n"/>
      <c r="J94" s="330" t="n"/>
      <c r="K94" s="330" t="n"/>
      <c r="L94" s="330" t="n"/>
      <c r="M94" s="379" t="n"/>
      <c r="N94" s="380" t="inlineStr">
        <is>
          <t>Итого</t>
        </is>
      </c>
      <c r="O94" s="350" t="n"/>
      <c r="P94" s="350" t="n"/>
      <c r="Q94" s="350" t="n"/>
      <c r="R94" s="350" t="n"/>
      <c r="S94" s="350" t="n"/>
      <c r="T94" s="351" t="n"/>
      <c r="U94" s="43" t="inlineStr">
        <is>
          <t>кг</t>
        </is>
      </c>
      <c r="V94" s="381">
        <f>IFERROR(SUMPRODUCT(V90:V92*H90:H92),"0")</f>
        <v/>
      </c>
      <c r="W94" s="381">
        <f>IFERROR(SUMPRODUCT(W90:W92*H90:H92),"0")</f>
        <v/>
      </c>
      <c r="X94" s="43" t="n"/>
      <c r="Y94" s="382" t="n"/>
      <c r="Z94" s="382" t="n"/>
    </row>
    <row r="95" ht="16.5" customHeight="1">
      <c r="A95" s="225" t="inlineStr">
        <is>
          <t>Бульмени ГШ</t>
        </is>
      </c>
      <c r="B95" s="330" t="n"/>
      <c r="C95" s="330" t="n"/>
      <c r="D95" s="330" t="n"/>
      <c r="E95" s="330" t="n"/>
      <c r="F95" s="330" t="n"/>
      <c r="G95" s="330" t="n"/>
      <c r="H95" s="330" t="n"/>
      <c r="I95" s="330" t="n"/>
      <c r="J95" s="330" t="n"/>
      <c r="K95" s="330" t="n"/>
      <c r="L95" s="330" t="n"/>
      <c r="M95" s="330" t="n"/>
      <c r="N95" s="330" t="n"/>
      <c r="O95" s="330" t="n"/>
      <c r="P95" s="330" t="n"/>
      <c r="Q95" s="330" t="n"/>
      <c r="R95" s="330" t="n"/>
      <c r="S95" s="330" t="n"/>
      <c r="T95" s="330" t="n"/>
      <c r="U95" s="330" t="n"/>
      <c r="V95" s="330" t="n"/>
      <c r="W95" s="330" t="n"/>
      <c r="X95" s="330" t="n"/>
      <c r="Y95" s="225" t="n"/>
      <c r="Z95" s="225" t="n"/>
    </row>
    <row r="96" ht="14.25" customHeight="1">
      <c r="A96" s="226" t="inlineStr">
        <is>
          <t>Пельмени</t>
        </is>
      </c>
      <c r="B96" s="330" t="n"/>
      <c r="C96" s="330" t="n"/>
      <c r="D96" s="330" t="n"/>
      <c r="E96" s="330" t="n"/>
      <c r="F96" s="330" t="n"/>
      <c r="G96" s="330" t="n"/>
      <c r="H96" s="330" t="n"/>
      <c r="I96" s="330" t="n"/>
      <c r="J96" s="330" t="n"/>
      <c r="K96" s="330" t="n"/>
      <c r="L96" s="330" t="n"/>
      <c r="M96" s="330" t="n"/>
      <c r="N96" s="330" t="n"/>
      <c r="O96" s="330" t="n"/>
      <c r="P96" s="330" t="n"/>
      <c r="Q96" s="330" t="n"/>
      <c r="R96" s="330" t="n"/>
      <c r="S96" s="330" t="n"/>
      <c r="T96" s="330" t="n"/>
      <c r="U96" s="330" t="n"/>
      <c r="V96" s="330" t="n"/>
      <c r="W96" s="330" t="n"/>
      <c r="X96" s="330" t="n"/>
      <c r="Y96" s="226" t="n"/>
      <c r="Z96" s="226" t="n"/>
    </row>
    <row r="97" ht="27" customHeight="1">
      <c r="A97" s="64" t="inlineStr">
        <is>
          <t>SU002626</t>
        </is>
      </c>
      <c r="B97" s="64" t="inlineStr">
        <is>
          <t>P003685</t>
        </is>
      </c>
      <c r="C97" s="37" t="n">
        <v>4301070975</v>
      </c>
      <c r="D97" s="227" t="n">
        <v>4607111033970</v>
      </c>
      <c r="E97" s="342" t="n"/>
      <c r="F97" s="374" t="n">
        <v>0.43</v>
      </c>
      <c r="G97" s="38" t="n">
        <v>16</v>
      </c>
      <c r="H97" s="374" t="n">
        <v>6.88</v>
      </c>
      <c r="I97" s="374" t="n">
        <v>7.1996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6" t="inlineStr">
        <is>
          <t>Пельмени «Бульмени с говядиной и свининой» 0,43 Сфера ТМ «Горячая штучка»</t>
        </is>
      </c>
      <c r="O97" s="376" t="n"/>
      <c r="P97" s="376" t="n"/>
      <c r="Q97" s="376" t="n"/>
      <c r="R97" s="342" t="n"/>
      <c r="S97" s="40" t="inlineStr"/>
      <c r="T97" s="40" t="inlineStr"/>
      <c r="U97" s="41" t="inlineStr">
        <is>
          <t>кор</t>
        </is>
      </c>
      <c r="V97" s="377" t="n">
        <v>0</v>
      </c>
      <c r="W97" s="378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SU002627</t>
        </is>
      </c>
      <c r="B98" s="64" t="inlineStr">
        <is>
          <t>P003686</t>
        </is>
      </c>
      <c r="C98" s="37" t="n">
        <v>4301070976</v>
      </c>
      <c r="D98" s="227" t="n">
        <v>4607111034144</v>
      </c>
      <c r="E98" s="342" t="n"/>
      <c r="F98" s="374" t="n">
        <v>0.9</v>
      </c>
      <c r="G98" s="38" t="n">
        <v>8</v>
      </c>
      <c r="H98" s="374" t="n">
        <v>7.2</v>
      </c>
      <c r="I98" s="374" t="n">
        <v>7.486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7" t="inlineStr">
        <is>
          <t>Пельмени «Бульмени с говядиной и свининой» 0,9 Сфера ТМ «Горячая штучка»</t>
        </is>
      </c>
      <c r="O98" s="376" t="n"/>
      <c r="P98" s="376" t="n"/>
      <c r="Q98" s="376" t="n"/>
      <c r="R98" s="342" t="n"/>
      <c r="S98" s="40" t="inlineStr"/>
      <c r="T98" s="40" t="inlineStr"/>
      <c r="U98" s="41" t="inlineStr">
        <is>
          <t>кор</t>
        </is>
      </c>
      <c r="V98" s="377" t="n">
        <v>75</v>
      </c>
      <c r="W98" s="378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SU002622</t>
        </is>
      </c>
      <c r="B99" s="64" t="inlineStr">
        <is>
          <t>P003683</t>
        </is>
      </c>
      <c r="C99" s="37" t="n">
        <v>4301070973</v>
      </c>
      <c r="D99" s="227" t="n">
        <v>4607111033987</v>
      </c>
      <c r="E99" s="342" t="n"/>
      <c r="F99" s="374" t="n">
        <v>0.43</v>
      </c>
      <c r="G99" s="38" t="n">
        <v>16</v>
      </c>
      <c r="H99" s="374" t="n">
        <v>6.88</v>
      </c>
      <c r="I99" s="374" t="n">
        <v>7.1996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8" t="inlineStr">
        <is>
          <t>Пельмени «Бульмени со сливочным маслом» 0,43 Сфера ТМ «Горячая штучка»</t>
        </is>
      </c>
      <c r="O99" s="376" t="n"/>
      <c r="P99" s="376" t="n"/>
      <c r="Q99" s="376" t="n"/>
      <c r="R99" s="342" t="n"/>
      <c r="S99" s="40" t="inlineStr"/>
      <c r="T99" s="40" t="inlineStr"/>
      <c r="U99" s="41" t="inlineStr">
        <is>
          <t>кор</t>
        </is>
      </c>
      <c r="V99" s="377" t="n">
        <v>0</v>
      </c>
      <c r="W99" s="378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 ht="27" customHeight="1">
      <c r="A100" s="64" t="inlineStr">
        <is>
          <t>SU002623</t>
        </is>
      </c>
      <c r="B100" s="64" t="inlineStr">
        <is>
          <t>P003684</t>
        </is>
      </c>
      <c r="C100" s="37" t="n">
        <v>4301070974</v>
      </c>
      <c r="D100" s="227" t="n">
        <v>4607111034151</v>
      </c>
      <c r="E100" s="342" t="n"/>
      <c r="F100" s="374" t="n">
        <v>0.9</v>
      </c>
      <c r="G100" s="38" t="n">
        <v>8</v>
      </c>
      <c r="H100" s="374" t="n">
        <v>7.2</v>
      </c>
      <c r="I100" s="374" t="n">
        <v>7.486</v>
      </c>
      <c r="J100" s="38" t="n">
        <v>84</v>
      </c>
      <c r="K100" s="38" t="inlineStr">
        <is>
          <t>12</t>
        </is>
      </c>
      <c r="L100" s="39" t="inlineStr">
        <is>
          <t>МГ</t>
        </is>
      </c>
      <c r="M100" s="38" t="n">
        <v>180</v>
      </c>
      <c r="N100" s="419" t="inlineStr">
        <is>
          <t>Пельмени «Бульмени со сливочным маслом» 0,9 Сфера ТМ «Горячая штучка»</t>
        </is>
      </c>
      <c r="O100" s="376" t="n"/>
      <c r="P100" s="376" t="n"/>
      <c r="Q100" s="376" t="n"/>
      <c r="R100" s="342" t="n"/>
      <c r="S100" s="40" t="inlineStr"/>
      <c r="T100" s="40" t="inlineStr"/>
      <c r="U100" s="41" t="inlineStr">
        <is>
          <t>кор</t>
        </is>
      </c>
      <c r="V100" s="377" t="n">
        <v>150</v>
      </c>
      <c r="W100" s="378">
        <f>IFERROR(IF(V100="","",V100),"")</f>
        <v/>
      </c>
      <c r="X100" s="42">
        <f>IFERROR(IF(V100="","",V100*0.0155),"")</f>
        <v/>
      </c>
      <c r="Y100" s="69" t="inlineStr"/>
      <c r="Z100" s="70" t="inlineStr"/>
      <c r="AD100" s="74" t="n"/>
      <c r="BA100" s="113" t="inlineStr">
        <is>
          <t>ЗПФ</t>
        </is>
      </c>
    </row>
    <row r="101">
      <c r="A101" s="235" t="n"/>
      <c r="B101" s="330" t="n"/>
      <c r="C101" s="330" t="n"/>
      <c r="D101" s="330" t="n"/>
      <c r="E101" s="330" t="n"/>
      <c r="F101" s="330" t="n"/>
      <c r="G101" s="330" t="n"/>
      <c r="H101" s="330" t="n"/>
      <c r="I101" s="330" t="n"/>
      <c r="J101" s="330" t="n"/>
      <c r="K101" s="330" t="n"/>
      <c r="L101" s="330" t="n"/>
      <c r="M101" s="379" t="n"/>
      <c r="N101" s="380" t="inlineStr">
        <is>
          <t>Итого</t>
        </is>
      </c>
      <c r="O101" s="350" t="n"/>
      <c r="P101" s="350" t="n"/>
      <c r="Q101" s="350" t="n"/>
      <c r="R101" s="350" t="n"/>
      <c r="S101" s="350" t="n"/>
      <c r="T101" s="351" t="n"/>
      <c r="U101" s="43" t="inlineStr">
        <is>
          <t>кор</t>
        </is>
      </c>
      <c r="V101" s="381">
        <f>IFERROR(SUM(V97:V100),"0")</f>
        <v/>
      </c>
      <c r="W101" s="381">
        <f>IFERROR(SUM(W97:W100),"0")</f>
        <v/>
      </c>
      <c r="X101" s="381">
        <f>IFERROR(IF(X97="",0,X97),"0")+IFERROR(IF(X98="",0,X98),"0")+IFERROR(IF(X99="",0,X99),"0")+IFERROR(IF(X100="",0,X100),"0")</f>
        <v/>
      </c>
      <c r="Y101" s="382" t="n"/>
      <c r="Z101" s="382" t="n"/>
    </row>
    <row r="102">
      <c r="A102" s="330" t="n"/>
      <c r="B102" s="330" t="n"/>
      <c r="C102" s="330" t="n"/>
      <c r="D102" s="330" t="n"/>
      <c r="E102" s="330" t="n"/>
      <c r="F102" s="330" t="n"/>
      <c r="G102" s="330" t="n"/>
      <c r="H102" s="330" t="n"/>
      <c r="I102" s="330" t="n"/>
      <c r="J102" s="330" t="n"/>
      <c r="K102" s="330" t="n"/>
      <c r="L102" s="330" t="n"/>
      <c r="M102" s="379" t="n"/>
      <c r="N102" s="380" t="inlineStr">
        <is>
          <t>Итого</t>
        </is>
      </c>
      <c r="O102" s="350" t="n"/>
      <c r="P102" s="350" t="n"/>
      <c r="Q102" s="350" t="n"/>
      <c r="R102" s="350" t="n"/>
      <c r="S102" s="350" t="n"/>
      <c r="T102" s="351" t="n"/>
      <c r="U102" s="43" t="inlineStr">
        <is>
          <t>кг</t>
        </is>
      </c>
      <c r="V102" s="381">
        <f>IFERROR(SUMPRODUCT(V97:V100*H97:H100),"0")</f>
        <v/>
      </c>
      <c r="W102" s="381">
        <f>IFERROR(SUMPRODUCT(W97:W100*H97:H100),"0")</f>
        <v/>
      </c>
      <c r="X102" s="43" t="n"/>
      <c r="Y102" s="382" t="n"/>
      <c r="Z102" s="382" t="n"/>
    </row>
    <row r="103" ht="16.5" customHeight="1">
      <c r="A103" s="225" t="inlineStr">
        <is>
          <t>Чебупицца</t>
        </is>
      </c>
      <c r="B103" s="330" t="n"/>
      <c r="C103" s="330" t="n"/>
      <c r="D103" s="330" t="n"/>
      <c r="E103" s="330" t="n"/>
      <c r="F103" s="330" t="n"/>
      <c r="G103" s="330" t="n"/>
      <c r="H103" s="330" t="n"/>
      <c r="I103" s="330" t="n"/>
      <c r="J103" s="330" t="n"/>
      <c r="K103" s="330" t="n"/>
      <c r="L103" s="330" t="n"/>
      <c r="M103" s="330" t="n"/>
      <c r="N103" s="330" t="n"/>
      <c r="O103" s="330" t="n"/>
      <c r="P103" s="330" t="n"/>
      <c r="Q103" s="330" t="n"/>
      <c r="R103" s="330" t="n"/>
      <c r="S103" s="330" t="n"/>
      <c r="T103" s="330" t="n"/>
      <c r="U103" s="330" t="n"/>
      <c r="V103" s="330" t="n"/>
      <c r="W103" s="330" t="n"/>
      <c r="X103" s="330" t="n"/>
      <c r="Y103" s="225" t="n"/>
      <c r="Z103" s="225" t="n"/>
    </row>
    <row r="104" ht="14.25" customHeight="1">
      <c r="A104" s="226" t="inlineStr">
        <is>
          <t>Снеки</t>
        </is>
      </c>
      <c r="B104" s="330" t="n"/>
      <c r="C104" s="330" t="n"/>
      <c r="D104" s="330" t="n"/>
      <c r="E104" s="330" t="n"/>
      <c r="F104" s="330" t="n"/>
      <c r="G104" s="330" t="n"/>
      <c r="H104" s="330" t="n"/>
      <c r="I104" s="330" t="n"/>
      <c r="J104" s="330" t="n"/>
      <c r="K104" s="330" t="n"/>
      <c r="L104" s="330" t="n"/>
      <c r="M104" s="330" t="n"/>
      <c r="N104" s="330" t="n"/>
      <c r="O104" s="330" t="n"/>
      <c r="P104" s="330" t="n"/>
      <c r="Q104" s="330" t="n"/>
      <c r="R104" s="330" t="n"/>
      <c r="S104" s="330" t="n"/>
      <c r="T104" s="330" t="n"/>
      <c r="U104" s="330" t="n"/>
      <c r="V104" s="330" t="n"/>
      <c r="W104" s="330" t="n"/>
      <c r="X104" s="330" t="n"/>
      <c r="Y104" s="226" t="n"/>
      <c r="Z104" s="226" t="n"/>
    </row>
    <row r="105" ht="27" customHeight="1">
      <c r="A105" s="64" t="inlineStr">
        <is>
          <t>SU002562</t>
        </is>
      </c>
      <c r="B105" s="64" t="inlineStr">
        <is>
          <t>P003286</t>
        </is>
      </c>
      <c r="C105" s="37" t="n">
        <v>4301135162</v>
      </c>
      <c r="D105" s="227" t="n">
        <v>4607111034014</v>
      </c>
      <c r="E105" s="342" t="n"/>
      <c r="F105" s="374" t="n">
        <v>0.25</v>
      </c>
      <c r="G105" s="38" t="n">
        <v>12</v>
      </c>
      <c r="H105" s="374" t="n">
        <v>3</v>
      </c>
      <c r="I105" s="374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20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5" s="376" t="n"/>
      <c r="P105" s="376" t="n"/>
      <c r="Q105" s="376" t="n"/>
      <c r="R105" s="342" t="n"/>
      <c r="S105" s="40" t="inlineStr"/>
      <c r="T105" s="40" t="inlineStr"/>
      <c r="U105" s="41" t="inlineStr">
        <is>
          <t>кор</t>
        </is>
      </c>
      <c r="V105" s="377" t="n">
        <v>175</v>
      </c>
      <c r="W105" s="378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 ht="27" customHeight="1">
      <c r="A106" s="64" t="inlineStr">
        <is>
          <t>SU002561</t>
        </is>
      </c>
      <c r="B106" s="64" t="inlineStr">
        <is>
          <t>P002884</t>
        </is>
      </c>
      <c r="C106" s="37" t="n">
        <v>4301135117</v>
      </c>
      <c r="D106" s="227" t="n">
        <v>4607111033994</v>
      </c>
      <c r="E106" s="342" t="n"/>
      <c r="F106" s="374" t="n">
        <v>0.25</v>
      </c>
      <c r="G106" s="38" t="n">
        <v>12</v>
      </c>
      <c r="H106" s="374" t="n">
        <v>3</v>
      </c>
      <c r="I106" s="374" t="n">
        <v>3.7036</v>
      </c>
      <c r="J106" s="38" t="n">
        <v>70</v>
      </c>
      <c r="K106" s="38" t="inlineStr">
        <is>
          <t>14</t>
        </is>
      </c>
      <c r="L106" s="39" t="inlineStr">
        <is>
          <t>МГ</t>
        </is>
      </c>
      <c r="M106" s="38" t="n">
        <v>180</v>
      </c>
      <c r="N106" s="421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6" s="376" t="n"/>
      <c r="P106" s="376" t="n"/>
      <c r="Q106" s="376" t="n"/>
      <c r="R106" s="342" t="n"/>
      <c r="S106" s="40" t="inlineStr"/>
      <c r="T106" s="40" t="inlineStr"/>
      <c r="U106" s="41" t="inlineStr">
        <is>
          <t>кор</t>
        </is>
      </c>
      <c r="V106" s="377" t="n">
        <v>204</v>
      </c>
      <c r="W106" s="378">
        <f>IFERROR(IF(V106="","",V106),"")</f>
        <v/>
      </c>
      <c r="X106" s="42">
        <f>IFERROR(IF(V106="","",V106*0.01788),"")</f>
        <v/>
      </c>
      <c r="Y106" s="69" t="inlineStr"/>
      <c r="Z106" s="70" t="inlineStr"/>
      <c r="AD106" s="74" t="n"/>
      <c r="BA106" s="115" t="inlineStr">
        <is>
          <t>ПГП</t>
        </is>
      </c>
    </row>
    <row r="107">
      <c r="A107" s="235" t="n"/>
      <c r="B107" s="330" t="n"/>
      <c r="C107" s="330" t="n"/>
      <c r="D107" s="330" t="n"/>
      <c r="E107" s="330" t="n"/>
      <c r="F107" s="330" t="n"/>
      <c r="G107" s="330" t="n"/>
      <c r="H107" s="330" t="n"/>
      <c r="I107" s="330" t="n"/>
      <c r="J107" s="330" t="n"/>
      <c r="K107" s="330" t="n"/>
      <c r="L107" s="330" t="n"/>
      <c r="M107" s="379" t="n"/>
      <c r="N107" s="380" t="inlineStr">
        <is>
          <t>Итого</t>
        </is>
      </c>
      <c r="O107" s="350" t="n"/>
      <c r="P107" s="350" t="n"/>
      <c r="Q107" s="350" t="n"/>
      <c r="R107" s="350" t="n"/>
      <c r="S107" s="350" t="n"/>
      <c r="T107" s="351" t="n"/>
      <c r="U107" s="43" t="inlineStr">
        <is>
          <t>кор</t>
        </is>
      </c>
      <c r="V107" s="381">
        <f>IFERROR(SUM(V105:V106),"0")</f>
        <v/>
      </c>
      <c r="W107" s="381">
        <f>IFERROR(SUM(W105:W106),"0")</f>
        <v/>
      </c>
      <c r="X107" s="381">
        <f>IFERROR(IF(X105="",0,X105),"0")+IFERROR(IF(X106="",0,X106),"0")</f>
        <v/>
      </c>
      <c r="Y107" s="382" t="n"/>
      <c r="Z107" s="382" t="n"/>
    </row>
    <row r="108">
      <c r="A108" s="330" t="n"/>
      <c r="B108" s="330" t="n"/>
      <c r="C108" s="330" t="n"/>
      <c r="D108" s="330" t="n"/>
      <c r="E108" s="330" t="n"/>
      <c r="F108" s="330" t="n"/>
      <c r="G108" s="330" t="n"/>
      <c r="H108" s="330" t="n"/>
      <c r="I108" s="330" t="n"/>
      <c r="J108" s="330" t="n"/>
      <c r="K108" s="330" t="n"/>
      <c r="L108" s="330" t="n"/>
      <c r="M108" s="379" t="n"/>
      <c r="N108" s="380" t="inlineStr">
        <is>
          <t>Итого</t>
        </is>
      </c>
      <c r="O108" s="350" t="n"/>
      <c r="P108" s="350" t="n"/>
      <c r="Q108" s="350" t="n"/>
      <c r="R108" s="350" t="n"/>
      <c r="S108" s="350" t="n"/>
      <c r="T108" s="351" t="n"/>
      <c r="U108" s="43" t="inlineStr">
        <is>
          <t>кг</t>
        </is>
      </c>
      <c r="V108" s="381">
        <f>IFERROR(SUMPRODUCT(V105:V106*H105:H106),"0")</f>
        <v/>
      </c>
      <c r="W108" s="381">
        <f>IFERROR(SUMPRODUCT(W105:W106*H105:H106),"0")</f>
        <v/>
      </c>
      <c r="X108" s="43" t="n"/>
      <c r="Y108" s="382" t="n"/>
      <c r="Z108" s="382" t="n"/>
    </row>
    <row r="109" ht="16.5" customHeight="1">
      <c r="A109" s="225" t="inlineStr">
        <is>
          <t>Хотстеры</t>
        </is>
      </c>
      <c r="B109" s="330" t="n"/>
      <c r="C109" s="330" t="n"/>
      <c r="D109" s="330" t="n"/>
      <c r="E109" s="330" t="n"/>
      <c r="F109" s="330" t="n"/>
      <c r="G109" s="330" t="n"/>
      <c r="H109" s="330" t="n"/>
      <c r="I109" s="330" t="n"/>
      <c r="J109" s="330" t="n"/>
      <c r="K109" s="330" t="n"/>
      <c r="L109" s="330" t="n"/>
      <c r="M109" s="330" t="n"/>
      <c r="N109" s="330" t="n"/>
      <c r="O109" s="330" t="n"/>
      <c r="P109" s="330" t="n"/>
      <c r="Q109" s="330" t="n"/>
      <c r="R109" s="330" t="n"/>
      <c r="S109" s="330" t="n"/>
      <c r="T109" s="330" t="n"/>
      <c r="U109" s="330" t="n"/>
      <c r="V109" s="330" t="n"/>
      <c r="W109" s="330" t="n"/>
      <c r="X109" s="330" t="n"/>
      <c r="Y109" s="225" t="n"/>
      <c r="Z109" s="225" t="n"/>
    </row>
    <row r="110" ht="14.25" customHeight="1">
      <c r="A110" s="226" t="inlineStr">
        <is>
          <t>Снеки</t>
        </is>
      </c>
      <c r="B110" s="330" t="n"/>
      <c r="C110" s="330" t="n"/>
      <c r="D110" s="330" t="n"/>
      <c r="E110" s="330" t="n"/>
      <c r="F110" s="330" t="n"/>
      <c r="G110" s="330" t="n"/>
      <c r="H110" s="330" t="n"/>
      <c r="I110" s="330" t="n"/>
      <c r="J110" s="330" t="n"/>
      <c r="K110" s="330" t="n"/>
      <c r="L110" s="330" t="n"/>
      <c r="M110" s="330" t="n"/>
      <c r="N110" s="330" t="n"/>
      <c r="O110" s="330" t="n"/>
      <c r="P110" s="330" t="n"/>
      <c r="Q110" s="330" t="n"/>
      <c r="R110" s="330" t="n"/>
      <c r="S110" s="330" t="n"/>
      <c r="T110" s="330" t="n"/>
      <c r="U110" s="330" t="n"/>
      <c r="V110" s="330" t="n"/>
      <c r="W110" s="330" t="n"/>
      <c r="X110" s="330" t="n"/>
      <c r="Y110" s="226" t="n"/>
      <c r="Z110" s="226" t="n"/>
    </row>
    <row r="111" ht="16.5" customHeight="1">
      <c r="A111" s="64" t="inlineStr">
        <is>
          <t>SU002565</t>
        </is>
      </c>
      <c r="B111" s="64" t="inlineStr">
        <is>
          <t>P002877</t>
        </is>
      </c>
      <c r="C111" s="37" t="n">
        <v>4301135112</v>
      </c>
      <c r="D111" s="227" t="n">
        <v>4607111034199</v>
      </c>
      <c r="E111" s="342" t="n"/>
      <c r="F111" s="374" t="n">
        <v>0.25</v>
      </c>
      <c r="G111" s="38" t="n">
        <v>12</v>
      </c>
      <c r="H111" s="374" t="n">
        <v>3</v>
      </c>
      <c r="I111" s="374" t="n">
        <v>3.7036</v>
      </c>
      <c r="J111" s="38" t="n">
        <v>70</v>
      </c>
      <c r="K111" s="38" t="inlineStr">
        <is>
          <t>14</t>
        </is>
      </c>
      <c r="L111" s="39" t="inlineStr">
        <is>
          <t>МГ</t>
        </is>
      </c>
      <c r="M111" s="38" t="n">
        <v>180</v>
      </c>
      <c r="N111" s="422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1" s="376" t="n"/>
      <c r="P111" s="376" t="n"/>
      <c r="Q111" s="376" t="n"/>
      <c r="R111" s="342" t="n"/>
      <c r="S111" s="40" t="inlineStr"/>
      <c r="T111" s="40" t="inlineStr"/>
      <c r="U111" s="41" t="inlineStr">
        <is>
          <t>кор</t>
        </is>
      </c>
      <c r="V111" s="377" t="n">
        <v>89</v>
      </c>
      <c r="W111" s="378">
        <f>IFERROR(IF(V111="","",V111),"")</f>
        <v/>
      </c>
      <c r="X111" s="42">
        <f>IFERROR(IF(V111="","",V111*0.01788),"")</f>
        <v/>
      </c>
      <c r="Y111" s="69" t="inlineStr"/>
      <c r="Z111" s="70" t="inlineStr"/>
      <c r="AD111" s="74" t="n"/>
      <c r="BA111" s="116" t="inlineStr">
        <is>
          <t>ПГП</t>
        </is>
      </c>
    </row>
    <row r="112">
      <c r="A112" s="235" t="n"/>
      <c r="B112" s="330" t="n"/>
      <c r="C112" s="330" t="n"/>
      <c r="D112" s="330" t="n"/>
      <c r="E112" s="330" t="n"/>
      <c r="F112" s="330" t="n"/>
      <c r="G112" s="330" t="n"/>
      <c r="H112" s="330" t="n"/>
      <c r="I112" s="330" t="n"/>
      <c r="J112" s="330" t="n"/>
      <c r="K112" s="330" t="n"/>
      <c r="L112" s="330" t="n"/>
      <c r="M112" s="379" t="n"/>
      <c r="N112" s="380" t="inlineStr">
        <is>
          <t>Итого</t>
        </is>
      </c>
      <c r="O112" s="350" t="n"/>
      <c r="P112" s="350" t="n"/>
      <c r="Q112" s="350" t="n"/>
      <c r="R112" s="350" t="n"/>
      <c r="S112" s="350" t="n"/>
      <c r="T112" s="351" t="n"/>
      <c r="U112" s="43" t="inlineStr">
        <is>
          <t>кор</t>
        </is>
      </c>
      <c r="V112" s="381">
        <f>IFERROR(SUM(V111:V111),"0")</f>
        <v/>
      </c>
      <c r="W112" s="381">
        <f>IFERROR(SUM(W111:W111),"0")</f>
        <v/>
      </c>
      <c r="X112" s="381">
        <f>IFERROR(IF(X111="",0,X111),"0")</f>
        <v/>
      </c>
      <c r="Y112" s="382" t="n"/>
      <c r="Z112" s="382" t="n"/>
    </row>
    <row r="113">
      <c r="A113" s="330" t="n"/>
      <c r="B113" s="330" t="n"/>
      <c r="C113" s="330" t="n"/>
      <c r="D113" s="330" t="n"/>
      <c r="E113" s="330" t="n"/>
      <c r="F113" s="330" t="n"/>
      <c r="G113" s="330" t="n"/>
      <c r="H113" s="330" t="n"/>
      <c r="I113" s="330" t="n"/>
      <c r="J113" s="330" t="n"/>
      <c r="K113" s="330" t="n"/>
      <c r="L113" s="330" t="n"/>
      <c r="M113" s="379" t="n"/>
      <c r="N113" s="380" t="inlineStr">
        <is>
          <t>Итого</t>
        </is>
      </c>
      <c r="O113" s="350" t="n"/>
      <c r="P113" s="350" t="n"/>
      <c r="Q113" s="350" t="n"/>
      <c r="R113" s="350" t="n"/>
      <c r="S113" s="350" t="n"/>
      <c r="T113" s="351" t="n"/>
      <c r="U113" s="43" t="inlineStr">
        <is>
          <t>кг</t>
        </is>
      </c>
      <c r="V113" s="381">
        <f>IFERROR(SUMPRODUCT(V111:V111*H111:H111),"0")</f>
        <v/>
      </c>
      <c r="W113" s="381">
        <f>IFERROR(SUMPRODUCT(W111:W111*H111:H111),"0")</f>
        <v/>
      </c>
      <c r="X113" s="43" t="n"/>
      <c r="Y113" s="382" t="n"/>
      <c r="Z113" s="382" t="n"/>
    </row>
    <row r="114" ht="16.5" customHeight="1">
      <c r="A114" s="225" t="inlineStr">
        <is>
          <t>Круггетсы</t>
        </is>
      </c>
      <c r="B114" s="330" t="n"/>
      <c r="C114" s="330" t="n"/>
      <c r="D114" s="330" t="n"/>
      <c r="E114" s="330" t="n"/>
      <c r="F114" s="330" t="n"/>
      <c r="G114" s="330" t="n"/>
      <c r="H114" s="330" t="n"/>
      <c r="I114" s="330" t="n"/>
      <c r="J114" s="330" t="n"/>
      <c r="K114" s="330" t="n"/>
      <c r="L114" s="330" t="n"/>
      <c r="M114" s="330" t="n"/>
      <c r="N114" s="330" t="n"/>
      <c r="O114" s="330" t="n"/>
      <c r="P114" s="330" t="n"/>
      <c r="Q114" s="330" t="n"/>
      <c r="R114" s="330" t="n"/>
      <c r="S114" s="330" t="n"/>
      <c r="T114" s="330" t="n"/>
      <c r="U114" s="330" t="n"/>
      <c r="V114" s="330" t="n"/>
      <c r="W114" s="330" t="n"/>
      <c r="X114" s="330" t="n"/>
      <c r="Y114" s="225" t="n"/>
      <c r="Z114" s="225" t="n"/>
    </row>
    <row r="115" ht="14.25" customHeight="1">
      <c r="A115" s="226" t="inlineStr">
        <is>
          <t>Снеки</t>
        </is>
      </c>
      <c r="B115" s="330" t="n"/>
      <c r="C115" s="330" t="n"/>
      <c r="D115" s="330" t="n"/>
      <c r="E115" s="330" t="n"/>
      <c r="F115" s="330" t="n"/>
      <c r="G115" s="330" t="n"/>
      <c r="H115" s="330" t="n"/>
      <c r="I115" s="330" t="n"/>
      <c r="J115" s="330" t="n"/>
      <c r="K115" s="330" t="n"/>
      <c r="L115" s="330" t="n"/>
      <c r="M115" s="330" t="n"/>
      <c r="N115" s="330" t="n"/>
      <c r="O115" s="330" t="n"/>
      <c r="P115" s="330" t="n"/>
      <c r="Q115" s="330" t="n"/>
      <c r="R115" s="330" t="n"/>
      <c r="S115" s="330" t="n"/>
      <c r="T115" s="330" t="n"/>
      <c r="U115" s="330" t="n"/>
      <c r="V115" s="330" t="n"/>
      <c r="W115" s="330" t="n"/>
      <c r="X115" s="330" t="n"/>
      <c r="Y115" s="226" t="n"/>
      <c r="Z115" s="226" t="n"/>
    </row>
    <row r="116" ht="27" customHeight="1">
      <c r="A116" s="64" t="inlineStr">
        <is>
          <t>SU001950</t>
        </is>
      </c>
      <c r="B116" s="64" t="inlineStr">
        <is>
          <t>P001982</t>
        </is>
      </c>
      <c r="C116" s="37" t="n">
        <v>4301130006</v>
      </c>
      <c r="D116" s="227" t="n">
        <v>4607111034670</v>
      </c>
      <c r="E116" s="342" t="n"/>
      <c r="F116" s="374" t="n">
        <v>3</v>
      </c>
      <c r="G116" s="38" t="n">
        <v>1</v>
      </c>
      <c r="H116" s="374" t="n">
        <v>3</v>
      </c>
      <c r="I116" s="374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3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6" s="376" t="n"/>
      <c r="P116" s="376" t="n"/>
      <c r="Q116" s="376" t="n"/>
      <c r="R116" s="342" t="n"/>
      <c r="S116" s="40" t="inlineStr"/>
      <c r="T116" s="40" t="inlineStr"/>
      <c r="U116" s="41" t="inlineStr">
        <is>
          <t>кор</t>
        </is>
      </c>
      <c r="V116" s="377" t="n">
        <v>0</v>
      </c>
      <c r="W116" s="378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SU001949</t>
        </is>
      </c>
      <c r="B117" s="64" t="inlineStr">
        <is>
          <t>P001980</t>
        </is>
      </c>
      <c r="C117" s="37" t="n">
        <v>4301130003</v>
      </c>
      <c r="D117" s="227" t="n">
        <v>4607111034687</v>
      </c>
      <c r="E117" s="342" t="n"/>
      <c r="F117" s="374" t="n">
        <v>3</v>
      </c>
      <c r="G117" s="38" t="n">
        <v>1</v>
      </c>
      <c r="H117" s="374" t="n">
        <v>3</v>
      </c>
      <c r="I117" s="374" t="n">
        <v>3.195</v>
      </c>
      <c r="J117" s="38" t="n">
        <v>126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24" t="inlineStr">
        <is>
          <t>Круггетсы сочные Хорека Весовые Пакет 3 кг Горячая штучка</t>
        </is>
      </c>
      <c r="O117" s="376" t="n"/>
      <c r="P117" s="376" t="n"/>
      <c r="Q117" s="376" t="n"/>
      <c r="R117" s="342" t="n"/>
      <c r="S117" s="40" t="inlineStr"/>
      <c r="T117" s="40" t="inlineStr"/>
      <c r="U117" s="41" t="inlineStr">
        <is>
          <t>кор</t>
        </is>
      </c>
      <c r="V117" s="377" t="n">
        <v>0</v>
      </c>
      <c r="W117" s="378">
        <f>IFERROR(IF(V117="","",V117),"")</f>
        <v/>
      </c>
      <c r="X117" s="42">
        <f>IFERROR(IF(V117="","",V117*0.00936),"")</f>
        <v/>
      </c>
      <c r="Y117" s="69" t="inlineStr">
        <is>
          <t>ВЕСОВОЙ ФОРМАТ</t>
        </is>
      </c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SU002566</t>
        </is>
      </c>
      <c r="B118" s="64" t="inlineStr">
        <is>
          <t>P002880</t>
        </is>
      </c>
      <c r="C118" s="37" t="n">
        <v>4301135115</v>
      </c>
      <c r="D118" s="227" t="n">
        <v>4607111034380</v>
      </c>
      <c r="E118" s="342" t="n"/>
      <c r="F118" s="374" t="n">
        <v>0.25</v>
      </c>
      <c r="G118" s="38" t="n">
        <v>12</v>
      </c>
      <c r="H118" s="374" t="n">
        <v>3</v>
      </c>
      <c r="I118" s="374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25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8" s="376" t="n"/>
      <c r="P118" s="376" t="n"/>
      <c r="Q118" s="376" t="n"/>
      <c r="R118" s="342" t="n"/>
      <c r="S118" s="40" t="inlineStr"/>
      <c r="T118" s="40" t="inlineStr"/>
      <c r="U118" s="41" t="inlineStr">
        <is>
          <t>кор</t>
        </is>
      </c>
      <c r="V118" s="377" t="n">
        <v>20</v>
      </c>
      <c r="W118" s="378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 ht="27" customHeight="1">
      <c r="A119" s="64" t="inlineStr">
        <is>
          <t>SU002567</t>
        </is>
      </c>
      <c r="B119" s="64" t="inlineStr">
        <is>
          <t>P002879</t>
        </is>
      </c>
      <c r="C119" s="37" t="n">
        <v>4301135114</v>
      </c>
      <c r="D119" s="227" t="n">
        <v>4607111034397</v>
      </c>
      <c r="E119" s="342" t="n"/>
      <c r="F119" s="374" t="n">
        <v>0.25</v>
      </c>
      <c r="G119" s="38" t="n">
        <v>12</v>
      </c>
      <c r="H119" s="374" t="n">
        <v>3</v>
      </c>
      <c r="I119" s="374" t="n">
        <v>3.7036</v>
      </c>
      <c r="J119" s="38" t="n">
        <v>70</v>
      </c>
      <c r="K119" s="38" t="inlineStr">
        <is>
          <t>14</t>
        </is>
      </c>
      <c r="L119" s="39" t="inlineStr">
        <is>
          <t>МГ</t>
        </is>
      </c>
      <c r="M119" s="38" t="n">
        <v>180</v>
      </c>
      <c r="N119" s="426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9" s="376" t="n"/>
      <c r="P119" s="376" t="n"/>
      <c r="Q119" s="376" t="n"/>
      <c r="R119" s="342" t="n"/>
      <c r="S119" s="40" t="inlineStr"/>
      <c r="T119" s="40" t="inlineStr"/>
      <c r="U119" s="41" t="inlineStr">
        <is>
          <t>кор</t>
        </is>
      </c>
      <c r="V119" s="377" t="n">
        <v>72</v>
      </c>
      <c r="W119" s="378">
        <f>IFERROR(IF(V119="","",V119),"")</f>
        <v/>
      </c>
      <c r="X119" s="42">
        <f>IFERROR(IF(V119="","",V119*0.01788),"")</f>
        <v/>
      </c>
      <c r="Y119" s="69" t="inlineStr"/>
      <c r="Z119" s="70" t="inlineStr"/>
      <c r="AD119" s="74" t="n"/>
      <c r="BA119" s="120" t="inlineStr">
        <is>
          <t>ПГП</t>
        </is>
      </c>
    </row>
    <row r="120">
      <c r="A120" s="235" t="n"/>
      <c r="B120" s="330" t="n"/>
      <c r="C120" s="330" t="n"/>
      <c r="D120" s="330" t="n"/>
      <c r="E120" s="330" t="n"/>
      <c r="F120" s="330" t="n"/>
      <c r="G120" s="330" t="n"/>
      <c r="H120" s="330" t="n"/>
      <c r="I120" s="330" t="n"/>
      <c r="J120" s="330" t="n"/>
      <c r="K120" s="330" t="n"/>
      <c r="L120" s="330" t="n"/>
      <c r="M120" s="379" t="n"/>
      <c r="N120" s="380" t="inlineStr">
        <is>
          <t>Итого</t>
        </is>
      </c>
      <c r="O120" s="350" t="n"/>
      <c r="P120" s="350" t="n"/>
      <c r="Q120" s="350" t="n"/>
      <c r="R120" s="350" t="n"/>
      <c r="S120" s="350" t="n"/>
      <c r="T120" s="351" t="n"/>
      <c r="U120" s="43" t="inlineStr">
        <is>
          <t>кор</t>
        </is>
      </c>
      <c r="V120" s="381">
        <f>IFERROR(SUM(V116:V119),"0")</f>
        <v/>
      </c>
      <c r="W120" s="381">
        <f>IFERROR(SUM(W116:W119),"0")</f>
        <v/>
      </c>
      <c r="X120" s="381">
        <f>IFERROR(IF(X116="",0,X116),"0")+IFERROR(IF(X117="",0,X117),"0")+IFERROR(IF(X118="",0,X118),"0")+IFERROR(IF(X119="",0,X119),"0")</f>
        <v/>
      </c>
      <c r="Y120" s="382" t="n"/>
      <c r="Z120" s="382" t="n"/>
    </row>
    <row r="121">
      <c r="A121" s="330" t="n"/>
      <c r="B121" s="330" t="n"/>
      <c r="C121" s="330" t="n"/>
      <c r="D121" s="330" t="n"/>
      <c r="E121" s="330" t="n"/>
      <c r="F121" s="330" t="n"/>
      <c r="G121" s="330" t="n"/>
      <c r="H121" s="330" t="n"/>
      <c r="I121" s="330" t="n"/>
      <c r="J121" s="330" t="n"/>
      <c r="K121" s="330" t="n"/>
      <c r="L121" s="330" t="n"/>
      <c r="M121" s="379" t="n"/>
      <c r="N121" s="380" t="inlineStr">
        <is>
          <t>Итого</t>
        </is>
      </c>
      <c r="O121" s="350" t="n"/>
      <c r="P121" s="350" t="n"/>
      <c r="Q121" s="350" t="n"/>
      <c r="R121" s="350" t="n"/>
      <c r="S121" s="350" t="n"/>
      <c r="T121" s="351" t="n"/>
      <c r="U121" s="43" t="inlineStr">
        <is>
          <t>кг</t>
        </is>
      </c>
      <c r="V121" s="381">
        <f>IFERROR(SUMPRODUCT(V116:V119*H116:H119),"0")</f>
        <v/>
      </c>
      <c r="W121" s="381">
        <f>IFERROR(SUMPRODUCT(W116:W119*H116:H119),"0")</f>
        <v/>
      </c>
      <c r="X121" s="43" t="n"/>
      <c r="Y121" s="382" t="n"/>
      <c r="Z121" s="382" t="n"/>
    </row>
    <row r="122" ht="16.5" customHeight="1">
      <c r="A122" s="225" t="inlineStr">
        <is>
          <t>Пекерсы</t>
        </is>
      </c>
      <c r="B122" s="330" t="n"/>
      <c r="C122" s="330" t="n"/>
      <c r="D122" s="330" t="n"/>
      <c r="E122" s="330" t="n"/>
      <c r="F122" s="330" t="n"/>
      <c r="G122" s="330" t="n"/>
      <c r="H122" s="330" t="n"/>
      <c r="I122" s="330" t="n"/>
      <c r="J122" s="330" t="n"/>
      <c r="K122" s="330" t="n"/>
      <c r="L122" s="330" t="n"/>
      <c r="M122" s="330" t="n"/>
      <c r="N122" s="330" t="n"/>
      <c r="O122" s="330" t="n"/>
      <c r="P122" s="330" t="n"/>
      <c r="Q122" s="330" t="n"/>
      <c r="R122" s="330" t="n"/>
      <c r="S122" s="330" t="n"/>
      <c r="T122" s="330" t="n"/>
      <c r="U122" s="330" t="n"/>
      <c r="V122" s="330" t="n"/>
      <c r="W122" s="330" t="n"/>
      <c r="X122" s="330" t="n"/>
      <c r="Y122" s="225" t="n"/>
      <c r="Z122" s="225" t="n"/>
    </row>
    <row r="123" ht="14.25" customHeight="1">
      <c r="A123" s="226" t="inlineStr">
        <is>
          <t>Снеки</t>
        </is>
      </c>
      <c r="B123" s="330" t="n"/>
      <c r="C123" s="330" t="n"/>
      <c r="D123" s="330" t="n"/>
      <c r="E123" s="330" t="n"/>
      <c r="F123" s="330" t="n"/>
      <c r="G123" s="330" t="n"/>
      <c r="H123" s="330" t="n"/>
      <c r="I123" s="330" t="n"/>
      <c r="J123" s="330" t="n"/>
      <c r="K123" s="330" t="n"/>
      <c r="L123" s="330" t="n"/>
      <c r="M123" s="330" t="n"/>
      <c r="N123" s="330" t="n"/>
      <c r="O123" s="330" t="n"/>
      <c r="P123" s="330" t="n"/>
      <c r="Q123" s="330" t="n"/>
      <c r="R123" s="330" t="n"/>
      <c r="S123" s="330" t="n"/>
      <c r="T123" s="330" t="n"/>
      <c r="U123" s="330" t="n"/>
      <c r="V123" s="330" t="n"/>
      <c r="W123" s="330" t="n"/>
      <c r="X123" s="330" t="n"/>
      <c r="Y123" s="226" t="n"/>
      <c r="Z123" s="226" t="n"/>
    </row>
    <row r="124" ht="27" customHeight="1">
      <c r="A124" s="64" t="inlineStr">
        <is>
          <t>SU002669</t>
        </is>
      </c>
      <c r="B124" s="64" t="inlineStr">
        <is>
          <t>P003041</t>
        </is>
      </c>
      <c r="C124" s="37" t="n">
        <v>4301135134</v>
      </c>
      <c r="D124" s="227" t="n">
        <v>4607111035806</v>
      </c>
      <c r="E124" s="342" t="n"/>
      <c r="F124" s="374" t="n">
        <v>0.25</v>
      </c>
      <c r="G124" s="38" t="n">
        <v>12</v>
      </c>
      <c r="H124" s="374" t="n">
        <v>3</v>
      </c>
      <c r="I124" s="374" t="n">
        <v>3.7036</v>
      </c>
      <c r="J124" s="38" t="n">
        <v>70</v>
      </c>
      <c r="K124" s="38" t="inlineStr">
        <is>
          <t>14</t>
        </is>
      </c>
      <c r="L124" s="39" t="inlineStr">
        <is>
          <t>МГ</t>
        </is>
      </c>
      <c r="M124" s="38" t="n">
        <v>180</v>
      </c>
      <c r="N124" s="427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4" s="376" t="n"/>
      <c r="P124" s="376" t="n"/>
      <c r="Q124" s="376" t="n"/>
      <c r="R124" s="342" t="n"/>
      <c r="S124" s="40" t="inlineStr"/>
      <c r="T124" s="40" t="inlineStr"/>
      <c r="U124" s="41" t="inlineStr">
        <is>
          <t>кор</t>
        </is>
      </c>
      <c r="V124" s="377" t="n">
        <v>0</v>
      </c>
      <c r="W124" s="378">
        <f>IFERROR(IF(V124="","",V124),"")</f>
        <v/>
      </c>
      <c r="X124" s="42">
        <f>IFERROR(IF(V124="","",V124*0.01788),"")</f>
        <v/>
      </c>
      <c r="Y124" s="69" t="inlineStr"/>
      <c r="Z124" s="70" t="inlineStr"/>
      <c r="AD124" s="74" t="n"/>
      <c r="BA124" s="121" t="inlineStr">
        <is>
          <t>ПГП</t>
        </is>
      </c>
    </row>
    <row r="125">
      <c r="A125" s="235" t="n"/>
      <c r="B125" s="330" t="n"/>
      <c r="C125" s="330" t="n"/>
      <c r="D125" s="330" t="n"/>
      <c r="E125" s="330" t="n"/>
      <c r="F125" s="330" t="n"/>
      <c r="G125" s="330" t="n"/>
      <c r="H125" s="330" t="n"/>
      <c r="I125" s="330" t="n"/>
      <c r="J125" s="330" t="n"/>
      <c r="K125" s="330" t="n"/>
      <c r="L125" s="330" t="n"/>
      <c r="M125" s="379" t="n"/>
      <c r="N125" s="380" t="inlineStr">
        <is>
          <t>Итого</t>
        </is>
      </c>
      <c r="O125" s="350" t="n"/>
      <c r="P125" s="350" t="n"/>
      <c r="Q125" s="350" t="n"/>
      <c r="R125" s="350" t="n"/>
      <c r="S125" s="350" t="n"/>
      <c r="T125" s="351" t="n"/>
      <c r="U125" s="43" t="inlineStr">
        <is>
          <t>кор</t>
        </is>
      </c>
      <c r="V125" s="381">
        <f>IFERROR(SUM(V124:V124),"0")</f>
        <v/>
      </c>
      <c r="W125" s="381">
        <f>IFERROR(SUM(W124:W124),"0")</f>
        <v/>
      </c>
      <c r="X125" s="381">
        <f>IFERROR(IF(X124="",0,X124),"0")</f>
        <v/>
      </c>
      <c r="Y125" s="382" t="n"/>
      <c r="Z125" s="382" t="n"/>
    </row>
    <row r="126">
      <c r="A126" s="330" t="n"/>
      <c r="B126" s="330" t="n"/>
      <c r="C126" s="330" t="n"/>
      <c r="D126" s="330" t="n"/>
      <c r="E126" s="330" t="n"/>
      <c r="F126" s="330" t="n"/>
      <c r="G126" s="330" t="n"/>
      <c r="H126" s="330" t="n"/>
      <c r="I126" s="330" t="n"/>
      <c r="J126" s="330" t="n"/>
      <c r="K126" s="330" t="n"/>
      <c r="L126" s="330" t="n"/>
      <c r="M126" s="379" t="n"/>
      <c r="N126" s="380" t="inlineStr">
        <is>
          <t>Итого</t>
        </is>
      </c>
      <c r="O126" s="350" t="n"/>
      <c r="P126" s="350" t="n"/>
      <c r="Q126" s="350" t="n"/>
      <c r="R126" s="350" t="n"/>
      <c r="S126" s="350" t="n"/>
      <c r="T126" s="351" t="n"/>
      <c r="U126" s="43" t="inlineStr">
        <is>
          <t>кг</t>
        </is>
      </c>
      <c r="V126" s="381">
        <f>IFERROR(SUMPRODUCT(V124:V124*H124:H124),"0")</f>
        <v/>
      </c>
      <c r="W126" s="381">
        <f>IFERROR(SUMPRODUCT(W124:W124*H124:H124),"0")</f>
        <v/>
      </c>
      <c r="X126" s="43" t="n"/>
      <c r="Y126" s="382" t="n"/>
      <c r="Z126" s="382" t="n"/>
    </row>
    <row r="127" ht="16.5" customHeight="1">
      <c r="A127" s="225" t="inlineStr">
        <is>
          <t>Супермени</t>
        </is>
      </c>
      <c r="B127" s="330" t="n"/>
      <c r="C127" s="330" t="n"/>
      <c r="D127" s="330" t="n"/>
      <c r="E127" s="330" t="n"/>
      <c r="F127" s="330" t="n"/>
      <c r="G127" s="330" t="n"/>
      <c r="H127" s="330" t="n"/>
      <c r="I127" s="330" t="n"/>
      <c r="J127" s="330" t="n"/>
      <c r="K127" s="330" t="n"/>
      <c r="L127" s="330" t="n"/>
      <c r="M127" s="330" t="n"/>
      <c r="N127" s="330" t="n"/>
      <c r="O127" s="330" t="n"/>
      <c r="P127" s="330" t="n"/>
      <c r="Q127" s="330" t="n"/>
      <c r="R127" s="330" t="n"/>
      <c r="S127" s="330" t="n"/>
      <c r="T127" s="330" t="n"/>
      <c r="U127" s="330" t="n"/>
      <c r="V127" s="330" t="n"/>
      <c r="W127" s="330" t="n"/>
      <c r="X127" s="330" t="n"/>
      <c r="Y127" s="225" t="n"/>
      <c r="Z127" s="225" t="n"/>
    </row>
    <row r="128" ht="14.25" customHeight="1">
      <c r="A128" s="226" t="inlineStr">
        <is>
          <t>Пельмени ПГП</t>
        </is>
      </c>
      <c r="B128" s="330" t="n"/>
      <c r="C128" s="330" t="n"/>
      <c r="D128" s="330" t="n"/>
      <c r="E128" s="330" t="n"/>
      <c r="F128" s="330" t="n"/>
      <c r="G128" s="330" t="n"/>
      <c r="H128" s="330" t="n"/>
      <c r="I128" s="330" t="n"/>
      <c r="J128" s="330" t="n"/>
      <c r="K128" s="330" t="n"/>
      <c r="L128" s="330" t="n"/>
      <c r="M128" s="330" t="n"/>
      <c r="N128" s="330" t="n"/>
      <c r="O128" s="330" t="n"/>
      <c r="P128" s="330" t="n"/>
      <c r="Q128" s="330" t="n"/>
      <c r="R128" s="330" t="n"/>
      <c r="S128" s="330" t="n"/>
      <c r="T128" s="330" t="n"/>
      <c r="U128" s="330" t="n"/>
      <c r="V128" s="330" t="n"/>
      <c r="W128" s="330" t="n"/>
      <c r="X128" s="330" t="n"/>
      <c r="Y128" s="226" t="n"/>
      <c r="Z128" s="226" t="n"/>
    </row>
    <row r="129" ht="27" customHeight="1">
      <c r="A129" s="64" t="inlineStr">
        <is>
          <t>SU002008</t>
        </is>
      </c>
      <c r="B129" s="64" t="inlineStr">
        <is>
          <t>P002098</t>
        </is>
      </c>
      <c r="C129" s="37" t="n">
        <v>4301070768</v>
      </c>
      <c r="D129" s="227" t="n">
        <v>4607111035639</v>
      </c>
      <c r="E129" s="342" t="n"/>
      <c r="F129" s="374" t="n">
        <v>0.2</v>
      </c>
      <c r="G129" s="38" t="n">
        <v>12</v>
      </c>
      <c r="H129" s="374" t="n">
        <v>2.4</v>
      </c>
      <c r="I129" s="374" t="n">
        <v>3.13</v>
      </c>
      <c r="J129" s="38" t="n">
        <v>48</v>
      </c>
      <c r="K129" s="38" t="inlineStr">
        <is>
          <t>8</t>
        </is>
      </c>
      <c r="L129" s="39" t="inlineStr">
        <is>
          <t>МГ</t>
        </is>
      </c>
      <c r="M129" s="38" t="n">
        <v>180</v>
      </c>
      <c r="N129" s="428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9" s="376" t="n"/>
      <c r="P129" s="376" t="n"/>
      <c r="Q129" s="376" t="n"/>
      <c r="R129" s="342" t="n"/>
      <c r="S129" s="40" t="inlineStr"/>
      <c r="T129" s="40" t="inlineStr"/>
      <c r="U129" s="41" t="inlineStr">
        <is>
          <t>кор</t>
        </is>
      </c>
      <c r="V129" s="377" t="n">
        <v>0</v>
      </c>
      <c r="W129" s="378">
        <f>IFERROR(IF(V129="","",V129),"")</f>
        <v/>
      </c>
      <c r="X129" s="42">
        <f>IFERROR(IF(V129="","",V129*0.01786),"")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 ht="27" customHeight="1">
      <c r="A130" s="64" t="inlineStr">
        <is>
          <t>SU002177</t>
        </is>
      </c>
      <c r="B130" s="64" t="inlineStr">
        <is>
          <t>P002299</t>
        </is>
      </c>
      <c r="C130" s="37" t="n">
        <v>4301070797</v>
      </c>
      <c r="D130" s="227" t="n">
        <v>4607111035646</v>
      </c>
      <c r="E130" s="342" t="n"/>
      <c r="F130" s="374" t="n">
        <v>0.2</v>
      </c>
      <c r="G130" s="38" t="n">
        <v>8</v>
      </c>
      <c r="H130" s="374" t="n">
        <v>1.6</v>
      </c>
      <c r="I130" s="374" t="n">
        <v>2.12</v>
      </c>
      <c r="J130" s="38" t="n">
        <v>72</v>
      </c>
      <c r="K130" s="38" t="inlineStr">
        <is>
          <t>6</t>
        </is>
      </c>
      <c r="L130" s="39" t="inlineStr">
        <is>
          <t>МГ</t>
        </is>
      </c>
      <c r="M130" s="38" t="n">
        <v>180</v>
      </c>
      <c r="N130" s="429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30" s="376" t="n"/>
      <c r="P130" s="376" t="n"/>
      <c r="Q130" s="376" t="n"/>
      <c r="R130" s="342" t="n"/>
      <c r="S130" s="40" t="inlineStr"/>
      <c r="T130" s="40" t="inlineStr"/>
      <c r="U130" s="41" t="inlineStr">
        <is>
          <t>кор</t>
        </is>
      </c>
      <c r="V130" s="377" t="n">
        <v>0</v>
      </c>
      <c r="W130" s="378">
        <f>IFERROR(IF(V130="","",V130),"")</f>
        <v/>
      </c>
      <c r="X130" s="42">
        <f>IFERROR(IF(V130="","",V130*0.01157),"")</f>
        <v/>
      </c>
      <c r="Y130" s="69" t="inlineStr"/>
      <c r="Z130" s="70" t="inlineStr"/>
      <c r="AD130" s="74" t="n"/>
      <c r="BA130" s="123" t="inlineStr">
        <is>
          <t>ПГП</t>
        </is>
      </c>
    </row>
    <row r="131">
      <c r="A131" s="235" t="n"/>
      <c r="B131" s="330" t="n"/>
      <c r="C131" s="330" t="n"/>
      <c r="D131" s="330" t="n"/>
      <c r="E131" s="330" t="n"/>
      <c r="F131" s="330" t="n"/>
      <c r="G131" s="330" t="n"/>
      <c r="H131" s="330" t="n"/>
      <c r="I131" s="330" t="n"/>
      <c r="J131" s="330" t="n"/>
      <c r="K131" s="330" t="n"/>
      <c r="L131" s="330" t="n"/>
      <c r="M131" s="379" t="n"/>
      <c r="N131" s="380" t="inlineStr">
        <is>
          <t>Итого</t>
        </is>
      </c>
      <c r="O131" s="350" t="n"/>
      <c r="P131" s="350" t="n"/>
      <c r="Q131" s="350" t="n"/>
      <c r="R131" s="350" t="n"/>
      <c r="S131" s="350" t="n"/>
      <c r="T131" s="351" t="n"/>
      <c r="U131" s="43" t="inlineStr">
        <is>
          <t>кор</t>
        </is>
      </c>
      <c r="V131" s="381">
        <f>IFERROR(SUM(V129:V130),"0")</f>
        <v/>
      </c>
      <c r="W131" s="381">
        <f>IFERROR(SUM(W129:W130),"0")</f>
        <v/>
      </c>
      <c r="X131" s="381">
        <f>IFERROR(IF(X129="",0,X129),"0")+IFERROR(IF(X130="",0,X130),"0")</f>
        <v/>
      </c>
      <c r="Y131" s="382" t="n"/>
      <c r="Z131" s="382" t="n"/>
    </row>
    <row r="132">
      <c r="A132" s="330" t="n"/>
      <c r="B132" s="330" t="n"/>
      <c r="C132" s="330" t="n"/>
      <c r="D132" s="330" t="n"/>
      <c r="E132" s="330" t="n"/>
      <c r="F132" s="330" t="n"/>
      <c r="G132" s="330" t="n"/>
      <c r="H132" s="330" t="n"/>
      <c r="I132" s="330" t="n"/>
      <c r="J132" s="330" t="n"/>
      <c r="K132" s="330" t="n"/>
      <c r="L132" s="330" t="n"/>
      <c r="M132" s="379" t="n"/>
      <c r="N132" s="380" t="inlineStr">
        <is>
          <t>Итого</t>
        </is>
      </c>
      <c r="O132" s="350" t="n"/>
      <c r="P132" s="350" t="n"/>
      <c r="Q132" s="350" t="n"/>
      <c r="R132" s="350" t="n"/>
      <c r="S132" s="350" t="n"/>
      <c r="T132" s="351" t="n"/>
      <c r="U132" s="43" t="inlineStr">
        <is>
          <t>кг</t>
        </is>
      </c>
      <c r="V132" s="381">
        <f>IFERROR(SUMPRODUCT(V129:V130*H129:H130),"0")</f>
        <v/>
      </c>
      <c r="W132" s="381">
        <f>IFERROR(SUMPRODUCT(W129:W130*H129:H130),"0")</f>
        <v/>
      </c>
      <c r="X132" s="43" t="n"/>
      <c r="Y132" s="382" t="n"/>
      <c r="Z132" s="382" t="n"/>
    </row>
    <row r="133" ht="16.5" customHeight="1">
      <c r="A133" s="225" t="inlineStr">
        <is>
          <t>Чебуманы</t>
        </is>
      </c>
      <c r="B133" s="330" t="n"/>
      <c r="C133" s="330" t="n"/>
      <c r="D133" s="330" t="n"/>
      <c r="E133" s="330" t="n"/>
      <c r="F133" s="330" t="n"/>
      <c r="G133" s="330" t="n"/>
      <c r="H133" s="330" t="n"/>
      <c r="I133" s="330" t="n"/>
      <c r="J133" s="330" t="n"/>
      <c r="K133" s="330" t="n"/>
      <c r="L133" s="330" t="n"/>
      <c r="M133" s="330" t="n"/>
      <c r="N133" s="330" t="n"/>
      <c r="O133" s="330" t="n"/>
      <c r="P133" s="330" t="n"/>
      <c r="Q133" s="330" t="n"/>
      <c r="R133" s="330" t="n"/>
      <c r="S133" s="330" t="n"/>
      <c r="T133" s="330" t="n"/>
      <c r="U133" s="330" t="n"/>
      <c r="V133" s="330" t="n"/>
      <c r="W133" s="330" t="n"/>
      <c r="X133" s="330" t="n"/>
      <c r="Y133" s="225" t="n"/>
      <c r="Z133" s="225" t="n"/>
    </row>
    <row r="134" ht="14.25" customHeight="1">
      <c r="A134" s="226" t="inlineStr">
        <is>
          <t>Снеки</t>
        </is>
      </c>
      <c r="B134" s="330" t="n"/>
      <c r="C134" s="330" t="n"/>
      <c r="D134" s="330" t="n"/>
      <c r="E134" s="330" t="n"/>
      <c r="F134" s="330" t="n"/>
      <c r="G134" s="330" t="n"/>
      <c r="H134" s="330" t="n"/>
      <c r="I134" s="330" t="n"/>
      <c r="J134" s="330" t="n"/>
      <c r="K134" s="330" t="n"/>
      <c r="L134" s="330" t="n"/>
      <c r="M134" s="330" t="n"/>
      <c r="N134" s="330" t="n"/>
      <c r="O134" s="330" t="n"/>
      <c r="P134" s="330" t="n"/>
      <c r="Q134" s="330" t="n"/>
      <c r="R134" s="330" t="n"/>
      <c r="S134" s="330" t="n"/>
      <c r="T134" s="330" t="n"/>
      <c r="U134" s="330" t="n"/>
      <c r="V134" s="330" t="n"/>
      <c r="W134" s="330" t="n"/>
      <c r="X134" s="330" t="n"/>
      <c r="Y134" s="226" t="n"/>
      <c r="Z134" s="226" t="n"/>
    </row>
    <row r="135" ht="27" customHeight="1">
      <c r="A135" s="64" t="inlineStr">
        <is>
          <t>SU002289</t>
        </is>
      </c>
      <c r="B135" s="64" t="inlineStr">
        <is>
          <t>P002492</t>
        </is>
      </c>
      <c r="C135" s="37" t="n">
        <v>4301135026</v>
      </c>
      <c r="D135" s="227" t="n">
        <v>4607111036124</v>
      </c>
      <c r="E135" s="342" t="n"/>
      <c r="F135" s="374" t="n">
        <v>0.4</v>
      </c>
      <c r="G135" s="38" t="n">
        <v>12</v>
      </c>
      <c r="H135" s="374" t="n">
        <v>4.8</v>
      </c>
      <c r="I135" s="374" t="n">
        <v>5.126</v>
      </c>
      <c r="J135" s="38" t="n">
        <v>84</v>
      </c>
      <c r="K135" s="38" t="inlineStr">
        <is>
          <t>12</t>
        </is>
      </c>
      <c r="L135" s="39" t="inlineStr">
        <is>
          <t>МГ</t>
        </is>
      </c>
      <c r="M135" s="38" t="n">
        <v>180</v>
      </c>
      <c r="N135" s="430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5" s="376" t="n"/>
      <c r="P135" s="376" t="n"/>
      <c r="Q135" s="376" t="n"/>
      <c r="R135" s="342" t="n"/>
      <c r="S135" s="40" t="inlineStr"/>
      <c r="T135" s="40" t="inlineStr"/>
      <c r="U135" s="41" t="inlineStr">
        <is>
          <t>кор</t>
        </is>
      </c>
      <c r="V135" s="377" t="n">
        <v>0</v>
      </c>
      <c r="W135" s="378">
        <f>IFERROR(IF(V135="","",V135),"")</f>
        <v/>
      </c>
      <c r="X135" s="42">
        <f>IFERROR(IF(V135="","",V135*0.0155),"")</f>
        <v/>
      </c>
      <c r="Y135" s="69" t="inlineStr"/>
      <c r="Z135" s="70" t="inlineStr"/>
      <c r="AD135" s="74" t="n"/>
      <c r="BA135" s="124" t="inlineStr">
        <is>
          <t>ПГП</t>
        </is>
      </c>
    </row>
    <row r="136">
      <c r="A136" s="235" t="n"/>
      <c r="B136" s="330" t="n"/>
      <c r="C136" s="330" t="n"/>
      <c r="D136" s="330" t="n"/>
      <c r="E136" s="330" t="n"/>
      <c r="F136" s="330" t="n"/>
      <c r="G136" s="330" t="n"/>
      <c r="H136" s="330" t="n"/>
      <c r="I136" s="330" t="n"/>
      <c r="J136" s="330" t="n"/>
      <c r="K136" s="330" t="n"/>
      <c r="L136" s="330" t="n"/>
      <c r="M136" s="379" t="n"/>
      <c r="N136" s="380" t="inlineStr">
        <is>
          <t>Итого</t>
        </is>
      </c>
      <c r="O136" s="350" t="n"/>
      <c r="P136" s="350" t="n"/>
      <c r="Q136" s="350" t="n"/>
      <c r="R136" s="350" t="n"/>
      <c r="S136" s="350" t="n"/>
      <c r="T136" s="351" t="n"/>
      <c r="U136" s="43" t="inlineStr">
        <is>
          <t>кор</t>
        </is>
      </c>
      <c r="V136" s="381">
        <f>IFERROR(SUM(V135:V135),"0")</f>
        <v/>
      </c>
      <c r="W136" s="381">
        <f>IFERROR(SUM(W135:W135),"0")</f>
        <v/>
      </c>
      <c r="X136" s="381">
        <f>IFERROR(IF(X135="",0,X135),"0")</f>
        <v/>
      </c>
      <c r="Y136" s="382" t="n"/>
      <c r="Z136" s="382" t="n"/>
    </row>
    <row r="137">
      <c r="A137" s="330" t="n"/>
      <c r="B137" s="330" t="n"/>
      <c r="C137" s="330" t="n"/>
      <c r="D137" s="330" t="n"/>
      <c r="E137" s="330" t="n"/>
      <c r="F137" s="330" t="n"/>
      <c r="G137" s="330" t="n"/>
      <c r="H137" s="330" t="n"/>
      <c r="I137" s="330" t="n"/>
      <c r="J137" s="330" t="n"/>
      <c r="K137" s="330" t="n"/>
      <c r="L137" s="330" t="n"/>
      <c r="M137" s="379" t="n"/>
      <c r="N137" s="380" t="inlineStr">
        <is>
          <t>Итого</t>
        </is>
      </c>
      <c r="O137" s="350" t="n"/>
      <c r="P137" s="350" t="n"/>
      <c r="Q137" s="350" t="n"/>
      <c r="R137" s="350" t="n"/>
      <c r="S137" s="350" t="n"/>
      <c r="T137" s="351" t="n"/>
      <c r="U137" s="43" t="inlineStr">
        <is>
          <t>кг</t>
        </is>
      </c>
      <c r="V137" s="381">
        <f>IFERROR(SUMPRODUCT(V135:V135*H135:H135),"0")</f>
        <v/>
      </c>
      <c r="W137" s="381">
        <f>IFERROR(SUMPRODUCT(W135:W135*H135:H135),"0")</f>
        <v/>
      </c>
      <c r="X137" s="43" t="n"/>
      <c r="Y137" s="382" t="n"/>
      <c r="Z137" s="382" t="n"/>
    </row>
    <row r="138" ht="27.75" customHeight="1">
      <c r="A138" s="224" t="inlineStr">
        <is>
          <t>No Name</t>
        </is>
      </c>
      <c r="B138" s="373" t="n"/>
      <c r="C138" s="373" t="n"/>
      <c r="D138" s="373" t="n"/>
      <c r="E138" s="373" t="n"/>
      <c r="F138" s="373" t="n"/>
      <c r="G138" s="373" t="n"/>
      <c r="H138" s="373" t="n"/>
      <c r="I138" s="373" t="n"/>
      <c r="J138" s="373" t="n"/>
      <c r="K138" s="373" t="n"/>
      <c r="L138" s="373" t="n"/>
      <c r="M138" s="373" t="n"/>
      <c r="N138" s="373" t="n"/>
      <c r="O138" s="373" t="n"/>
      <c r="P138" s="373" t="n"/>
      <c r="Q138" s="373" t="n"/>
      <c r="R138" s="373" t="n"/>
      <c r="S138" s="373" t="n"/>
      <c r="T138" s="373" t="n"/>
      <c r="U138" s="373" t="n"/>
      <c r="V138" s="373" t="n"/>
      <c r="W138" s="373" t="n"/>
      <c r="X138" s="373" t="n"/>
      <c r="Y138" s="55" t="n"/>
      <c r="Z138" s="55" t="n"/>
    </row>
    <row r="139" ht="16.5" customHeight="1">
      <c r="A139" s="225" t="inlineStr">
        <is>
          <t>No Name ПГП</t>
        </is>
      </c>
      <c r="B139" s="330" t="n"/>
      <c r="C139" s="330" t="n"/>
      <c r="D139" s="330" t="n"/>
      <c r="E139" s="330" t="n"/>
      <c r="F139" s="330" t="n"/>
      <c r="G139" s="330" t="n"/>
      <c r="H139" s="330" t="n"/>
      <c r="I139" s="330" t="n"/>
      <c r="J139" s="330" t="n"/>
      <c r="K139" s="330" t="n"/>
      <c r="L139" s="330" t="n"/>
      <c r="M139" s="330" t="n"/>
      <c r="N139" s="330" t="n"/>
      <c r="O139" s="330" t="n"/>
      <c r="P139" s="330" t="n"/>
      <c r="Q139" s="330" t="n"/>
      <c r="R139" s="330" t="n"/>
      <c r="S139" s="330" t="n"/>
      <c r="T139" s="330" t="n"/>
      <c r="U139" s="330" t="n"/>
      <c r="V139" s="330" t="n"/>
      <c r="W139" s="330" t="n"/>
      <c r="X139" s="330" t="n"/>
      <c r="Y139" s="225" t="n"/>
      <c r="Z139" s="225" t="n"/>
    </row>
    <row r="140" ht="14.25" customHeight="1">
      <c r="A140" s="226" t="inlineStr">
        <is>
          <t>Чебуреки</t>
        </is>
      </c>
      <c r="B140" s="330" t="n"/>
      <c r="C140" s="330" t="n"/>
      <c r="D140" s="330" t="n"/>
      <c r="E140" s="330" t="n"/>
      <c r="F140" s="330" t="n"/>
      <c r="G140" s="330" t="n"/>
      <c r="H140" s="330" t="n"/>
      <c r="I140" s="330" t="n"/>
      <c r="J140" s="330" t="n"/>
      <c r="K140" s="330" t="n"/>
      <c r="L140" s="330" t="n"/>
      <c r="M140" s="330" t="n"/>
      <c r="N140" s="330" t="n"/>
      <c r="O140" s="330" t="n"/>
      <c r="P140" s="330" t="n"/>
      <c r="Q140" s="330" t="n"/>
      <c r="R140" s="330" t="n"/>
      <c r="S140" s="330" t="n"/>
      <c r="T140" s="330" t="n"/>
      <c r="U140" s="330" t="n"/>
      <c r="V140" s="330" t="n"/>
      <c r="W140" s="330" t="n"/>
      <c r="X140" s="330" t="n"/>
      <c r="Y140" s="226" t="n"/>
      <c r="Z140" s="226" t="n"/>
    </row>
    <row r="141" ht="27" customHeight="1">
      <c r="A141" s="64" t="inlineStr">
        <is>
          <t>SU002045</t>
        </is>
      </c>
      <c r="B141" s="64" t="inlineStr">
        <is>
          <t>P002166</t>
        </is>
      </c>
      <c r="C141" s="37" t="n">
        <v>4301136001</v>
      </c>
      <c r="D141" s="227" t="n">
        <v>4607111035714</v>
      </c>
      <c r="E141" s="342" t="n"/>
      <c r="F141" s="374" t="n">
        <v>5</v>
      </c>
      <c r="G141" s="38" t="n">
        <v>1</v>
      </c>
      <c r="H141" s="374" t="n">
        <v>5</v>
      </c>
      <c r="I141" s="374" t="n">
        <v>5.235</v>
      </c>
      <c r="J141" s="38" t="n">
        <v>84</v>
      </c>
      <c r="K141" s="38" t="inlineStr">
        <is>
          <t>12</t>
        </is>
      </c>
      <c r="L141" s="39" t="inlineStr">
        <is>
          <t>МГ</t>
        </is>
      </c>
      <c r="M141" s="38" t="n">
        <v>180</v>
      </c>
      <c r="N141" s="431">
        <f>HYPERLINK("https://abi.ru/products/Замороженные/No Name/No Name ПГП/Чебуреки/P002166/","Чебуреки Чебуреки Сочные No Name Весовые No name 5 кг дистр")</f>
        <v/>
      </c>
      <c r="O141" s="376" t="n"/>
      <c r="P141" s="376" t="n"/>
      <c r="Q141" s="376" t="n"/>
      <c r="R141" s="342" t="n"/>
      <c r="S141" s="40" t="inlineStr"/>
      <c r="T141" s="40" t="inlineStr"/>
      <c r="U141" s="41" t="inlineStr">
        <is>
          <t>кор</t>
        </is>
      </c>
      <c r="V141" s="377" t="n">
        <v>0</v>
      </c>
      <c r="W141" s="378">
        <f>IFERROR(IF(V141="","",V141),"")</f>
        <v/>
      </c>
      <c r="X141" s="42">
        <f>IFERROR(IF(V141="","",V141*0.0155),"")</f>
        <v/>
      </c>
      <c r="Y141" s="69" t="inlineStr"/>
      <c r="Z141" s="70" t="inlineStr"/>
      <c r="AD141" s="74" t="n"/>
      <c r="BA141" s="125" t="inlineStr">
        <is>
          <t>ПГП</t>
        </is>
      </c>
    </row>
    <row r="142">
      <c r="A142" s="235" t="n"/>
      <c r="B142" s="330" t="n"/>
      <c r="C142" s="330" t="n"/>
      <c r="D142" s="330" t="n"/>
      <c r="E142" s="330" t="n"/>
      <c r="F142" s="330" t="n"/>
      <c r="G142" s="330" t="n"/>
      <c r="H142" s="330" t="n"/>
      <c r="I142" s="330" t="n"/>
      <c r="J142" s="330" t="n"/>
      <c r="K142" s="330" t="n"/>
      <c r="L142" s="330" t="n"/>
      <c r="M142" s="379" t="n"/>
      <c r="N142" s="380" t="inlineStr">
        <is>
          <t>Итого</t>
        </is>
      </c>
      <c r="O142" s="350" t="n"/>
      <c r="P142" s="350" t="n"/>
      <c r="Q142" s="350" t="n"/>
      <c r="R142" s="350" t="n"/>
      <c r="S142" s="350" t="n"/>
      <c r="T142" s="351" t="n"/>
      <c r="U142" s="43" t="inlineStr">
        <is>
          <t>кор</t>
        </is>
      </c>
      <c r="V142" s="381">
        <f>IFERROR(SUM(V141:V141),"0")</f>
        <v/>
      </c>
      <c r="W142" s="381">
        <f>IFERROR(SUM(W141:W141),"0")</f>
        <v/>
      </c>
      <c r="X142" s="381">
        <f>IFERROR(IF(X141="",0,X141),"0")</f>
        <v/>
      </c>
      <c r="Y142" s="382" t="n"/>
      <c r="Z142" s="382" t="n"/>
    </row>
    <row r="143">
      <c r="A143" s="330" t="n"/>
      <c r="B143" s="330" t="n"/>
      <c r="C143" s="330" t="n"/>
      <c r="D143" s="330" t="n"/>
      <c r="E143" s="330" t="n"/>
      <c r="F143" s="330" t="n"/>
      <c r="G143" s="330" t="n"/>
      <c r="H143" s="330" t="n"/>
      <c r="I143" s="330" t="n"/>
      <c r="J143" s="330" t="n"/>
      <c r="K143" s="330" t="n"/>
      <c r="L143" s="330" t="n"/>
      <c r="M143" s="379" t="n"/>
      <c r="N143" s="380" t="inlineStr">
        <is>
          <t>Итого</t>
        </is>
      </c>
      <c r="O143" s="350" t="n"/>
      <c r="P143" s="350" t="n"/>
      <c r="Q143" s="350" t="n"/>
      <c r="R143" s="350" t="n"/>
      <c r="S143" s="350" t="n"/>
      <c r="T143" s="351" t="n"/>
      <c r="U143" s="43" t="inlineStr">
        <is>
          <t>кг</t>
        </is>
      </c>
      <c r="V143" s="381">
        <f>IFERROR(SUMPRODUCT(V141:V141*H141:H141),"0")</f>
        <v/>
      </c>
      <c r="W143" s="381">
        <f>IFERROR(SUMPRODUCT(W141:W141*H141:H141),"0")</f>
        <v/>
      </c>
      <c r="X143" s="43" t="n"/>
      <c r="Y143" s="382" t="n"/>
      <c r="Z143" s="382" t="n"/>
    </row>
    <row r="144" ht="14.25" customHeight="1">
      <c r="A144" s="226" t="inlineStr">
        <is>
          <t>Снеки</t>
        </is>
      </c>
      <c r="B144" s="330" t="n"/>
      <c r="C144" s="330" t="n"/>
      <c r="D144" s="330" t="n"/>
      <c r="E144" s="330" t="n"/>
      <c r="F144" s="330" t="n"/>
      <c r="G144" s="330" t="n"/>
      <c r="H144" s="330" t="n"/>
      <c r="I144" s="330" t="n"/>
      <c r="J144" s="330" t="n"/>
      <c r="K144" s="330" t="n"/>
      <c r="L144" s="330" t="n"/>
      <c r="M144" s="330" t="n"/>
      <c r="N144" s="330" t="n"/>
      <c r="O144" s="330" t="n"/>
      <c r="P144" s="330" t="n"/>
      <c r="Q144" s="330" t="n"/>
      <c r="R144" s="330" t="n"/>
      <c r="S144" s="330" t="n"/>
      <c r="T144" s="330" t="n"/>
      <c r="U144" s="330" t="n"/>
      <c r="V144" s="330" t="n"/>
      <c r="W144" s="330" t="n"/>
      <c r="X144" s="330" t="n"/>
      <c r="Y144" s="226" t="n"/>
      <c r="Z144" s="226" t="n"/>
    </row>
    <row r="145" ht="27" customHeight="1">
      <c r="A145" s="64" t="inlineStr">
        <is>
          <t>SU002046</t>
        </is>
      </c>
      <c r="B145" s="64" t="inlineStr">
        <is>
          <t>P002167</t>
        </is>
      </c>
      <c r="C145" s="37" t="n">
        <v>4301135004</v>
      </c>
      <c r="D145" s="227" t="n">
        <v>4607111035707</v>
      </c>
      <c r="E145" s="342" t="n"/>
      <c r="F145" s="374" t="n">
        <v>5.5</v>
      </c>
      <c r="G145" s="38" t="n">
        <v>1</v>
      </c>
      <c r="H145" s="374" t="n">
        <v>5.5</v>
      </c>
      <c r="I145" s="374" t="n">
        <v>5.735</v>
      </c>
      <c r="J145" s="38" t="n">
        <v>84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2">
        <f>HYPERLINK("https://abi.ru/products/Замороженные/No Name/No Name ПГП/Снеки/P002167/","Снеки Жар-мени No Name Весовые No name 5,5 кг дистр")</f>
        <v/>
      </c>
      <c r="O145" s="376" t="n"/>
      <c r="P145" s="376" t="n"/>
      <c r="Q145" s="376" t="n"/>
      <c r="R145" s="342" t="n"/>
      <c r="S145" s="40" t="inlineStr"/>
      <c r="T145" s="40" t="inlineStr"/>
      <c r="U145" s="41" t="inlineStr">
        <is>
          <t>кор</t>
        </is>
      </c>
      <c r="V145" s="377" t="n">
        <v>0</v>
      </c>
      <c r="W145" s="378">
        <f>IFERROR(IF(V145="","",V145),"")</f>
        <v/>
      </c>
      <c r="X145" s="42">
        <f>IFERROR(IF(V145="","",V145*0.0155),"")</f>
        <v/>
      </c>
      <c r="Y145" s="69" t="inlineStr"/>
      <c r="Z145" s="70" t="inlineStr"/>
      <c r="AD145" s="74" t="n"/>
      <c r="BA145" s="126" t="inlineStr">
        <is>
          <t>ПГП</t>
        </is>
      </c>
    </row>
    <row r="146" ht="27" customHeight="1">
      <c r="A146" s="64" t="inlineStr">
        <is>
          <t>SU002889</t>
        </is>
      </c>
      <c r="B146" s="64" t="inlineStr">
        <is>
          <t>P003310</t>
        </is>
      </c>
      <c r="C146" s="37" t="n">
        <v>4301135177</v>
      </c>
      <c r="D146" s="227" t="n">
        <v>4607111037862</v>
      </c>
      <c r="E146" s="342" t="n"/>
      <c r="F146" s="374" t="n">
        <v>1.8</v>
      </c>
      <c r="G146" s="38" t="n">
        <v>1</v>
      </c>
      <c r="H146" s="374" t="n">
        <v>1.8</v>
      </c>
      <c r="I146" s="374" t="n">
        <v>1.912</v>
      </c>
      <c r="J146" s="38" t="n">
        <v>234</v>
      </c>
      <c r="K146" s="38" t="inlineStr">
        <is>
          <t>18</t>
        </is>
      </c>
      <c r="L146" s="39" t="inlineStr">
        <is>
          <t>МГ</t>
        </is>
      </c>
      <c r="M146" s="38" t="n">
        <v>180</v>
      </c>
      <c r="N146" s="433">
        <f>HYPERLINK("https://abi.ru/products/Замороженные/No Name/No Name ПГП/Снеки/P003310/","Мини-сосиски в тесте Фрайпики No name Весовые No name 1,8 кг")</f>
        <v/>
      </c>
      <c r="O146" s="376" t="n"/>
      <c r="P146" s="376" t="n"/>
      <c r="Q146" s="376" t="n"/>
      <c r="R146" s="342" t="n"/>
      <c r="S146" s="40" t="inlineStr"/>
      <c r="T146" s="40" t="inlineStr"/>
      <c r="U146" s="41" t="inlineStr">
        <is>
          <t>кор</t>
        </is>
      </c>
      <c r="V146" s="377" t="n">
        <v>0</v>
      </c>
      <c r="W146" s="378">
        <f>IFERROR(IF(V146="","",V146),"")</f>
        <v/>
      </c>
      <c r="X146" s="42">
        <f>IFERROR(IF(V146="","",V146*0.00502),"")</f>
        <v/>
      </c>
      <c r="Y146" s="69" t="inlineStr"/>
      <c r="Z146" s="70" t="inlineStr"/>
      <c r="AD146" s="74" t="n"/>
      <c r="BA146" s="127" t="inlineStr">
        <is>
          <t>ПГП</t>
        </is>
      </c>
    </row>
    <row r="147">
      <c r="A147" s="235" t="n"/>
      <c r="B147" s="330" t="n"/>
      <c r="C147" s="330" t="n"/>
      <c r="D147" s="330" t="n"/>
      <c r="E147" s="330" t="n"/>
      <c r="F147" s="330" t="n"/>
      <c r="G147" s="330" t="n"/>
      <c r="H147" s="330" t="n"/>
      <c r="I147" s="330" t="n"/>
      <c r="J147" s="330" t="n"/>
      <c r="K147" s="330" t="n"/>
      <c r="L147" s="330" t="n"/>
      <c r="M147" s="379" t="n"/>
      <c r="N147" s="380" t="inlineStr">
        <is>
          <t>Итого</t>
        </is>
      </c>
      <c r="O147" s="350" t="n"/>
      <c r="P147" s="350" t="n"/>
      <c r="Q147" s="350" t="n"/>
      <c r="R147" s="350" t="n"/>
      <c r="S147" s="350" t="n"/>
      <c r="T147" s="351" t="n"/>
      <c r="U147" s="43" t="inlineStr">
        <is>
          <t>кор</t>
        </is>
      </c>
      <c r="V147" s="381">
        <f>IFERROR(SUM(V145:V146),"0")</f>
        <v/>
      </c>
      <c r="W147" s="381">
        <f>IFERROR(SUM(W145:W146),"0")</f>
        <v/>
      </c>
      <c r="X147" s="381">
        <f>IFERROR(IF(X145="",0,X145),"0")+IFERROR(IF(X146="",0,X146),"0")</f>
        <v/>
      </c>
      <c r="Y147" s="382" t="n"/>
      <c r="Z147" s="382" t="n"/>
    </row>
    <row r="148">
      <c r="A148" s="330" t="n"/>
      <c r="B148" s="330" t="n"/>
      <c r="C148" s="330" t="n"/>
      <c r="D148" s="330" t="n"/>
      <c r="E148" s="330" t="n"/>
      <c r="F148" s="330" t="n"/>
      <c r="G148" s="330" t="n"/>
      <c r="H148" s="330" t="n"/>
      <c r="I148" s="330" t="n"/>
      <c r="J148" s="330" t="n"/>
      <c r="K148" s="330" t="n"/>
      <c r="L148" s="330" t="n"/>
      <c r="M148" s="379" t="n"/>
      <c r="N148" s="380" t="inlineStr">
        <is>
          <t>Итого</t>
        </is>
      </c>
      <c r="O148" s="350" t="n"/>
      <c r="P148" s="350" t="n"/>
      <c r="Q148" s="350" t="n"/>
      <c r="R148" s="350" t="n"/>
      <c r="S148" s="350" t="n"/>
      <c r="T148" s="351" t="n"/>
      <c r="U148" s="43" t="inlineStr">
        <is>
          <t>кг</t>
        </is>
      </c>
      <c r="V148" s="381">
        <f>IFERROR(SUMPRODUCT(V145:V146*H145:H146),"0")</f>
        <v/>
      </c>
      <c r="W148" s="381">
        <f>IFERROR(SUMPRODUCT(W145:W146*H145:H146),"0")</f>
        <v/>
      </c>
      <c r="X148" s="43" t="n"/>
      <c r="Y148" s="382" t="n"/>
      <c r="Z148" s="382" t="n"/>
    </row>
    <row r="149" ht="16.5" customHeight="1">
      <c r="A149" s="225" t="inlineStr">
        <is>
          <t>Стародворье ПГП</t>
        </is>
      </c>
      <c r="B149" s="330" t="n"/>
      <c r="C149" s="330" t="n"/>
      <c r="D149" s="330" t="n"/>
      <c r="E149" s="330" t="n"/>
      <c r="F149" s="330" t="n"/>
      <c r="G149" s="330" t="n"/>
      <c r="H149" s="330" t="n"/>
      <c r="I149" s="330" t="n"/>
      <c r="J149" s="330" t="n"/>
      <c r="K149" s="330" t="n"/>
      <c r="L149" s="330" t="n"/>
      <c r="M149" s="330" t="n"/>
      <c r="N149" s="330" t="n"/>
      <c r="O149" s="330" t="n"/>
      <c r="P149" s="330" t="n"/>
      <c r="Q149" s="330" t="n"/>
      <c r="R149" s="330" t="n"/>
      <c r="S149" s="330" t="n"/>
      <c r="T149" s="330" t="n"/>
      <c r="U149" s="330" t="n"/>
      <c r="V149" s="330" t="n"/>
      <c r="W149" s="330" t="n"/>
      <c r="X149" s="330" t="n"/>
      <c r="Y149" s="225" t="n"/>
      <c r="Z149" s="225" t="n"/>
    </row>
    <row r="150" ht="14.25" customHeight="1">
      <c r="A150" s="226" t="inlineStr">
        <is>
          <t>Пельмени ПГП</t>
        </is>
      </c>
      <c r="B150" s="330" t="n"/>
      <c r="C150" s="330" t="n"/>
      <c r="D150" s="330" t="n"/>
      <c r="E150" s="330" t="n"/>
      <c r="F150" s="330" t="n"/>
      <c r="G150" s="330" t="n"/>
      <c r="H150" s="330" t="n"/>
      <c r="I150" s="330" t="n"/>
      <c r="J150" s="330" t="n"/>
      <c r="K150" s="330" t="n"/>
      <c r="L150" s="330" t="n"/>
      <c r="M150" s="330" t="n"/>
      <c r="N150" s="330" t="n"/>
      <c r="O150" s="330" t="n"/>
      <c r="P150" s="330" t="n"/>
      <c r="Q150" s="330" t="n"/>
      <c r="R150" s="330" t="n"/>
      <c r="S150" s="330" t="n"/>
      <c r="T150" s="330" t="n"/>
      <c r="U150" s="330" t="n"/>
      <c r="V150" s="330" t="n"/>
      <c r="W150" s="330" t="n"/>
      <c r="X150" s="330" t="n"/>
      <c r="Y150" s="226" t="n"/>
      <c r="Z150" s="226" t="n"/>
    </row>
    <row r="151" ht="16.5" customHeight="1">
      <c r="A151" s="64" t="inlineStr">
        <is>
          <t>SU002891</t>
        </is>
      </c>
      <c r="B151" s="64" t="inlineStr">
        <is>
          <t>P003301</t>
        </is>
      </c>
      <c r="C151" s="37" t="n">
        <v>4301071010</v>
      </c>
      <c r="D151" s="227" t="n">
        <v>4607111037701</v>
      </c>
      <c r="E151" s="342" t="n"/>
      <c r="F151" s="374" t="n">
        <v>5</v>
      </c>
      <c r="G151" s="38" t="n">
        <v>1</v>
      </c>
      <c r="H151" s="374" t="n">
        <v>5</v>
      </c>
      <c r="I151" s="374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180</v>
      </c>
      <c r="N151" s="434">
        <f>HYPERLINK("https://abi.ru/products/Замороженные/No Name/Стародворье ПГП/Пельмени ПГП/P003301/","Пельмени «Быстромени» Весовой ТМ «No Name» 5")</f>
        <v/>
      </c>
      <c r="O151" s="376" t="n"/>
      <c r="P151" s="376" t="n"/>
      <c r="Q151" s="376" t="n"/>
      <c r="R151" s="342" t="n"/>
      <c r="S151" s="40" t="inlineStr"/>
      <c r="T151" s="40" t="inlineStr"/>
      <c r="U151" s="41" t="inlineStr">
        <is>
          <t>кор</t>
        </is>
      </c>
      <c r="V151" s="377" t="n">
        <v>0</v>
      </c>
      <c r="W151" s="378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ПГП</t>
        </is>
      </c>
    </row>
    <row r="152">
      <c r="A152" s="235" t="n"/>
      <c r="B152" s="330" t="n"/>
      <c r="C152" s="330" t="n"/>
      <c r="D152" s="330" t="n"/>
      <c r="E152" s="330" t="n"/>
      <c r="F152" s="330" t="n"/>
      <c r="G152" s="330" t="n"/>
      <c r="H152" s="330" t="n"/>
      <c r="I152" s="330" t="n"/>
      <c r="J152" s="330" t="n"/>
      <c r="K152" s="330" t="n"/>
      <c r="L152" s="330" t="n"/>
      <c r="M152" s="379" t="n"/>
      <c r="N152" s="380" t="inlineStr">
        <is>
          <t>Итого</t>
        </is>
      </c>
      <c r="O152" s="350" t="n"/>
      <c r="P152" s="350" t="n"/>
      <c r="Q152" s="350" t="n"/>
      <c r="R152" s="350" t="n"/>
      <c r="S152" s="350" t="n"/>
      <c r="T152" s="351" t="n"/>
      <c r="U152" s="43" t="inlineStr">
        <is>
          <t>кор</t>
        </is>
      </c>
      <c r="V152" s="381">
        <f>IFERROR(SUM(V151:V151),"0")</f>
        <v/>
      </c>
      <c r="W152" s="381">
        <f>IFERROR(SUM(W151:W151),"0")</f>
        <v/>
      </c>
      <c r="X152" s="381">
        <f>IFERROR(IF(X151="",0,X151),"0")</f>
        <v/>
      </c>
      <c r="Y152" s="382" t="n"/>
      <c r="Z152" s="382" t="n"/>
    </row>
    <row r="153">
      <c r="A153" s="330" t="n"/>
      <c r="B153" s="330" t="n"/>
      <c r="C153" s="330" t="n"/>
      <c r="D153" s="330" t="n"/>
      <c r="E153" s="330" t="n"/>
      <c r="F153" s="330" t="n"/>
      <c r="G153" s="330" t="n"/>
      <c r="H153" s="330" t="n"/>
      <c r="I153" s="330" t="n"/>
      <c r="J153" s="330" t="n"/>
      <c r="K153" s="330" t="n"/>
      <c r="L153" s="330" t="n"/>
      <c r="M153" s="379" t="n"/>
      <c r="N153" s="380" t="inlineStr">
        <is>
          <t>Итого</t>
        </is>
      </c>
      <c r="O153" s="350" t="n"/>
      <c r="P153" s="350" t="n"/>
      <c r="Q153" s="350" t="n"/>
      <c r="R153" s="350" t="n"/>
      <c r="S153" s="350" t="n"/>
      <c r="T153" s="351" t="n"/>
      <c r="U153" s="43" t="inlineStr">
        <is>
          <t>кг</t>
        </is>
      </c>
      <c r="V153" s="381">
        <f>IFERROR(SUMPRODUCT(V151:V151*H151:H151),"0")</f>
        <v/>
      </c>
      <c r="W153" s="381">
        <f>IFERROR(SUMPRODUCT(W151:W151*H151:H151),"0")</f>
        <v/>
      </c>
      <c r="X153" s="43" t="n"/>
      <c r="Y153" s="382" t="n"/>
      <c r="Z153" s="382" t="n"/>
    </row>
    <row r="154" ht="16.5" customHeight="1">
      <c r="A154" s="225" t="inlineStr">
        <is>
          <t>No Name ЗПФ</t>
        </is>
      </c>
      <c r="B154" s="330" t="n"/>
      <c r="C154" s="330" t="n"/>
      <c r="D154" s="330" t="n"/>
      <c r="E154" s="330" t="n"/>
      <c r="F154" s="330" t="n"/>
      <c r="G154" s="330" t="n"/>
      <c r="H154" s="330" t="n"/>
      <c r="I154" s="330" t="n"/>
      <c r="J154" s="330" t="n"/>
      <c r="K154" s="330" t="n"/>
      <c r="L154" s="330" t="n"/>
      <c r="M154" s="330" t="n"/>
      <c r="N154" s="330" t="n"/>
      <c r="O154" s="330" t="n"/>
      <c r="P154" s="330" t="n"/>
      <c r="Q154" s="330" t="n"/>
      <c r="R154" s="330" t="n"/>
      <c r="S154" s="330" t="n"/>
      <c r="T154" s="330" t="n"/>
      <c r="U154" s="330" t="n"/>
      <c r="V154" s="330" t="n"/>
      <c r="W154" s="330" t="n"/>
      <c r="X154" s="330" t="n"/>
      <c r="Y154" s="225" t="n"/>
      <c r="Z154" s="225" t="n"/>
    </row>
    <row r="155" ht="14.25" customHeight="1">
      <c r="A155" s="226" t="inlineStr">
        <is>
          <t>Пельмени</t>
        </is>
      </c>
      <c r="B155" s="330" t="n"/>
      <c r="C155" s="330" t="n"/>
      <c r="D155" s="330" t="n"/>
      <c r="E155" s="330" t="n"/>
      <c r="F155" s="330" t="n"/>
      <c r="G155" s="330" t="n"/>
      <c r="H155" s="330" t="n"/>
      <c r="I155" s="330" t="n"/>
      <c r="J155" s="330" t="n"/>
      <c r="K155" s="330" t="n"/>
      <c r="L155" s="330" t="n"/>
      <c r="M155" s="330" t="n"/>
      <c r="N155" s="330" t="n"/>
      <c r="O155" s="330" t="n"/>
      <c r="P155" s="330" t="n"/>
      <c r="Q155" s="330" t="n"/>
      <c r="R155" s="330" t="n"/>
      <c r="S155" s="330" t="n"/>
      <c r="T155" s="330" t="n"/>
      <c r="U155" s="330" t="n"/>
      <c r="V155" s="330" t="n"/>
      <c r="W155" s="330" t="n"/>
      <c r="X155" s="330" t="n"/>
      <c r="Y155" s="226" t="n"/>
      <c r="Z155" s="226" t="n"/>
    </row>
    <row r="156" ht="16.5" customHeight="1">
      <c r="A156" s="64" t="inlineStr">
        <is>
          <t>SU002396</t>
        </is>
      </c>
      <c r="B156" s="64" t="inlineStr">
        <is>
          <t>P002689</t>
        </is>
      </c>
      <c r="C156" s="37" t="n">
        <v>4301070871</v>
      </c>
      <c r="D156" s="227" t="n">
        <v>4607111036384</v>
      </c>
      <c r="E156" s="342" t="n"/>
      <c r="F156" s="374" t="n">
        <v>1</v>
      </c>
      <c r="G156" s="38" t="n">
        <v>5</v>
      </c>
      <c r="H156" s="374" t="n">
        <v>5</v>
      </c>
      <c r="I156" s="374" t="n">
        <v>5.253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35">
        <f>HYPERLINK("https://abi.ru/products/Замороженные/No Name/No Name ЗПФ/Пельмени/P002689/","Пельмени Зареченские No name Весовые Сфера No name 5 кг")</f>
        <v/>
      </c>
      <c r="O156" s="376" t="n"/>
      <c r="P156" s="376" t="n"/>
      <c r="Q156" s="376" t="n"/>
      <c r="R156" s="342" t="n"/>
      <c r="S156" s="40" t="inlineStr"/>
      <c r="T156" s="40" t="inlineStr"/>
      <c r="U156" s="41" t="inlineStr">
        <is>
          <t>кор</t>
        </is>
      </c>
      <c r="V156" s="377" t="n">
        <v>0</v>
      </c>
      <c r="W156" s="378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SU002314</t>
        </is>
      </c>
      <c r="B157" s="64" t="inlineStr">
        <is>
          <t>P002579</t>
        </is>
      </c>
      <c r="C157" s="37" t="n">
        <v>4301070858</v>
      </c>
      <c r="D157" s="227" t="n">
        <v>4607111036193</v>
      </c>
      <c r="E157" s="342" t="n"/>
      <c r="F157" s="374" t="n">
        <v>1</v>
      </c>
      <c r="G157" s="38" t="n">
        <v>5</v>
      </c>
      <c r="H157" s="374" t="n">
        <v>5</v>
      </c>
      <c r="I157" s="374" t="n">
        <v>5.275</v>
      </c>
      <c r="J157" s="38" t="n">
        <v>144</v>
      </c>
      <c r="K157" s="38" t="inlineStr">
        <is>
          <t>12</t>
        </is>
      </c>
      <c r="L157" s="39" t="inlineStr">
        <is>
          <t>МГ</t>
        </is>
      </c>
      <c r="M157" s="38" t="n">
        <v>90</v>
      </c>
      <c r="N157" s="436">
        <f>HYPERLINK("https://abi.ru/products/Замороженные/No Name/No Name ЗПФ/Пельмени/P002579/","Пельмени Классические No name Весовые Хинкали No name 5 кг")</f>
        <v/>
      </c>
      <c r="O157" s="376" t="n"/>
      <c r="P157" s="376" t="n"/>
      <c r="Q157" s="376" t="n"/>
      <c r="R157" s="342" t="n"/>
      <c r="S157" s="40" t="inlineStr"/>
      <c r="T157" s="40" t="inlineStr"/>
      <c r="U157" s="41" t="inlineStr">
        <is>
          <t>кор</t>
        </is>
      </c>
      <c r="V157" s="377" t="n">
        <v>30</v>
      </c>
      <c r="W157" s="378">
        <f>IFERROR(IF(V157="","",V157),"")</f>
        <v/>
      </c>
      <c r="X157" s="42">
        <f>IFERROR(IF(V157="","",V157*0.00866),"")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 ht="27" customHeight="1">
      <c r="A158" s="64" t="inlineStr">
        <is>
          <t>SU000197</t>
        </is>
      </c>
      <c r="B158" s="64" t="inlineStr">
        <is>
          <t>P002413</t>
        </is>
      </c>
      <c r="C158" s="37" t="n">
        <v>4301070827</v>
      </c>
      <c r="D158" s="227" t="n">
        <v>4607111036216</v>
      </c>
      <c r="E158" s="342" t="n"/>
      <c r="F158" s="374" t="n">
        <v>1</v>
      </c>
      <c r="G158" s="38" t="n">
        <v>5</v>
      </c>
      <c r="H158" s="374" t="n">
        <v>5</v>
      </c>
      <c r="I158" s="374" t="n">
        <v>5.266</v>
      </c>
      <c r="J158" s="38" t="n">
        <v>144</v>
      </c>
      <c r="K158" s="38" t="inlineStr">
        <is>
          <t>12</t>
        </is>
      </c>
      <c r="L158" s="39" t="inlineStr">
        <is>
          <t>МГ</t>
        </is>
      </c>
      <c r="M158" s="38" t="n">
        <v>90</v>
      </c>
      <c r="N158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8" s="376" t="n"/>
      <c r="P158" s="376" t="n"/>
      <c r="Q158" s="376" t="n"/>
      <c r="R158" s="342" t="n"/>
      <c r="S158" s="40" t="inlineStr"/>
      <c r="T158" s="40" t="inlineStr"/>
      <c r="U158" s="41" t="inlineStr">
        <is>
          <t>кор</t>
        </is>
      </c>
      <c r="V158" s="377" t="n">
        <v>110</v>
      </c>
      <c r="W158" s="378">
        <f>IFERROR(IF(V158="","",V158),"")</f>
        <v/>
      </c>
      <c r="X158" s="42">
        <f>IFERROR(IF(V158="","",V158*0.00866),"")</f>
        <v/>
      </c>
      <c r="Y158" s="69" t="inlineStr"/>
      <c r="Z158" s="70" t="inlineStr"/>
      <c r="AD158" s="74" t="n"/>
      <c r="BA158" s="131" t="inlineStr">
        <is>
          <t>ЗПФ</t>
        </is>
      </c>
    </row>
    <row r="159" ht="27" customHeight="1">
      <c r="A159" s="64" t="inlineStr">
        <is>
          <t>SU002335</t>
        </is>
      </c>
      <c r="B159" s="64" t="inlineStr">
        <is>
          <t>P002980</t>
        </is>
      </c>
      <c r="C159" s="37" t="n">
        <v>4301070911</v>
      </c>
      <c r="D159" s="227" t="n">
        <v>4607111036278</v>
      </c>
      <c r="E159" s="342" t="n"/>
      <c r="F159" s="374" t="n">
        <v>1</v>
      </c>
      <c r="G159" s="38" t="n">
        <v>5</v>
      </c>
      <c r="H159" s="374" t="n">
        <v>5</v>
      </c>
      <c r="I159" s="374" t="n">
        <v>5.283</v>
      </c>
      <c r="J159" s="38" t="n">
        <v>84</v>
      </c>
      <c r="K159" s="38" t="inlineStr">
        <is>
          <t>12</t>
        </is>
      </c>
      <c r="L159" s="39" t="inlineStr">
        <is>
          <t>МГ</t>
        </is>
      </c>
      <c r="M159" s="38" t="n">
        <v>120</v>
      </c>
      <c r="N159" s="438">
        <f>HYPERLINK("https://abi.ru/products/Замороженные/No Name/No Name ЗПФ/Пельмени/P002980/","Пельмени Умелый повар No name Весовые Равиоли No name 5 кг")</f>
        <v/>
      </c>
      <c r="O159" s="376" t="n"/>
      <c r="P159" s="376" t="n"/>
      <c r="Q159" s="376" t="n"/>
      <c r="R159" s="342" t="n"/>
      <c r="S159" s="40" t="inlineStr"/>
      <c r="T159" s="40" t="inlineStr"/>
      <c r="U159" s="41" t="inlineStr">
        <is>
          <t>кор</t>
        </is>
      </c>
      <c r="V159" s="377" t="n">
        <v>0</v>
      </c>
      <c r="W159" s="378">
        <f>IFERROR(IF(V159="","",V159),"")</f>
        <v/>
      </c>
      <c r="X159" s="42">
        <f>IFERROR(IF(V159="","",V159*0.0155),"")</f>
        <v/>
      </c>
      <c r="Y159" s="69" t="inlineStr"/>
      <c r="Z159" s="70" t="inlineStr"/>
      <c r="AD159" s="74" t="n"/>
      <c r="BA159" s="132" t="inlineStr">
        <is>
          <t>ЗПФ</t>
        </is>
      </c>
    </row>
    <row r="160">
      <c r="A160" s="235" t="n"/>
      <c r="B160" s="330" t="n"/>
      <c r="C160" s="330" t="n"/>
      <c r="D160" s="330" t="n"/>
      <c r="E160" s="330" t="n"/>
      <c r="F160" s="330" t="n"/>
      <c r="G160" s="330" t="n"/>
      <c r="H160" s="330" t="n"/>
      <c r="I160" s="330" t="n"/>
      <c r="J160" s="330" t="n"/>
      <c r="K160" s="330" t="n"/>
      <c r="L160" s="330" t="n"/>
      <c r="M160" s="379" t="n"/>
      <c r="N160" s="380" t="inlineStr">
        <is>
          <t>Итого</t>
        </is>
      </c>
      <c r="O160" s="350" t="n"/>
      <c r="P160" s="350" t="n"/>
      <c r="Q160" s="350" t="n"/>
      <c r="R160" s="350" t="n"/>
      <c r="S160" s="350" t="n"/>
      <c r="T160" s="351" t="n"/>
      <c r="U160" s="43" t="inlineStr">
        <is>
          <t>кор</t>
        </is>
      </c>
      <c r="V160" s="381">
        <f>IFERROR(SUM(V156:V159),"0")</f>
        <v/>
      </c>
      <c r="W160" s="381">
        <f>IFERROR(SUM(W156:W159),"0")</f>
        <v/>
      </c>
      <c r="X160" s="381">
        <f>IFERROR(IF(X156="",0,X156),"0")+IFERROR(IF(X157="",0,X157),"0")+IFERROR(IF(X158="",0,X158),"0")+IFERROR(IF(X159="",0,X159),"0")</f>
        <v/>
      </c>
      <c r="Y160" s="382" t="n"/>
      <c r="Z160" s="382" t="n"/>
    </row>
    <row r="161">
      <c r="A161" s="330" t="n"/>
      <c r="B161" s="330" t="n"/>
      <c r="C161" s="330" t="n"/>
      <c r="D161" s="330" t="n"/>
      <c r="E161" s="330" t="n"/>
      <c r="F161" s="330" t="n"/>
      <c r="G161" s="330" t="n"/>
      <c r="H161" s="330" t="n"/>
      <c r="I161" s="330" t="n"/>
      <c r="J161" s="330" t="n"/>
      <c r="K161" s="330" t="n"/>
      <c r="L161" s="330" t="n"/>
      <c r="M161" s="379" t="n"/>
      <c r="N161" s="380" t="inlineStr">
        <is>
          <t>Итого</t>
        </is>
      </c>
      <c r="O161" s="350" t="n"/>
      <c r="P161" s="350" t="n"/>
      <c r="Q161" s="350" t="n"/>
      <c r="R161" s="350" t="n"/>
      <c r="S161" s="350" t="n"/>
      <c r="T161" s="351" t="n"/>
      <c r="U161" s="43" t="inlineStr">
        <is>
          <t>кг</t>
        </is>
      </c>
      <c r="V161" s="381">
        <f>IFERROR(SUMPRODUCT(V156:V159*H156:H159),"0")</f>
        <v/>
      </c>
      <c r="W161" s="381">
        <f>IFERROR(SUMPRODUCT(W156:W159*H156:H159),"0")</f>
        <v/>
      </c>
      <c r="X161" s="43" t="n"/>
      <c r="Y161" s="382" t="n"/>
      <c r="Z161" s="382" t="n"/>
    </row>
    <row r="162" ht="14.25" customHeight="1">
      <c r="A162" s="226" t="inlineStr">
        <is>
          <t>Вареники</t>
        </is>
      </c>
      <c r="B162" s="330" t="n"/>
      <c r="C162" s="330" t="n"/>
      <c r="D162" s="330" t="n"/>
      <c r="E162" s="330" t="n"/>
      <c r="F162" s="330" t="n"/>
      <c r="G162" s="330" t="n"/>
      <c r="H162" s="330" t="n"/>
      <c r="I162" s="330" t="n"/>
      <c r="J162" s="330" t="n"/>
      <c r="K162" s="330" t="n"/>
      <c r="L162" s="330" t="n"/>
      <c r="M162" s="330" t="n"/>
      <c r="N162" s="330" t="n"/>
      <c r="O162" s="330" t="n"/>
      <c r="P162" s="330" t="n"/>
      <c r="Q162" s="330" t="n"/>
      <c r="R162" s="330" t="n"/>
      <c r="S162" s="330" t="n"/>
      <c r="T162" s="330" t="n"/>
      <c r="U162" s="330" t="n"/>
      <c r="V162" s="330" t="n"/>
      <c r="W162" s="330" t="n"/>
      <c r="X162" s="330" t="n"/>
      <c r="Y162" s="226" t="n"/>
      <c r="Z162" s="226" t="n"/>
    </row>
    <row r="163" ht="27" customHeight="1">
      <c r="A163" s="64" t="inlineStr">
        <is>
          <t>SU002532</t>
        </is>
      </c>
      <c r="B163" s="64" t="inlineStr">
        <is>
          <t>P002958</t>
        </is>
      </c>
      <c r="C163" s="37" t="n">
        <v>4301080153</v>
      </c>
      <c r="D163" s="227" t="n">
        <v>4607111036827</v>
      </c>
      <c r="E163" s="342" t="n"/>
      <c r="F163" s="374" t="n">
        <v>1</v>
      </c>
      <c r="G163" s="38" t="n">
        <v>5</v>
      </c>
      <c r="H163" s="374" t="n">
        <v>5</v>
      </c>
      <c r="I163" s="374" t="n">
        <v>5.2</v>
      </c>
      <c r="J163" s="38" t="n">
        <v>144</v>
      </c>
      <c r="K163" s="38" t="inlineStr">
        <is>
          <t>12</t>
        </is>
      </c>
      <c r="L163" s="39" t="inlineStr">
        <is>
          <t>МГ</t>
        </is>
      </c>
      <c r="M163" s="38" t="n">
        <v>90</v>
      </c>
      <c r="N163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3" s="376" t="n"/>
      <c r="P163" s="376" t="n"/>
      <c r="Q163" s="376" t="n"/>
      <c r="R163" s="342" t="n"/>
      <c r="S163" s="40" t="inlineStr"/>
      <c r="T163" s="40" t="inlineStr"/>
      <c r="U163" s="41" t="inlineStr">
        <is>
          <t>кор</t>
        </is>
      </c>
      <c r="V163" s="377" t="n">
        <v>0</v>
      </c>
      <c r="W163" s="378">
        <f>IFERROR(IF(V163="","",V163),"")</f>
        <v/>
      </c>
      <c r="X163" s="42">
        <f>IFERROR(IF(V163="","",V163*0.00866),"")</f>
        <v/>
      </c>
      <c r="Y163" s="69" t="inlineStr"/>
      <c r="Z163" s="70" t="inlineStr"/>
      <c r="AD163" s="74" t="n"/>
      <c r="BA163" s="133" t="inlineStr">
        <is>
          <t>ЗПФ</t>
        </is>
      </c>
    </row>
    <row r="164" ht="27" customHeight="1">
      <c r="A164" s="64" t="inlineStr">
        <is>
          <t>SU002483</t>
        </is>
      </c>
      <c r="B164" s="64" t="inlineStr">
        <is>
          <t>P002961</t>
        </is>
      </c>
      <c r="C164" s="37" t="n">
        <v>4301080154</v>
      </c>
      <c r="D164" s="227" t="n">
        <v>4607111036834</v>
      </c>
      <c r="E164" s="342" t="n"/>
      <c r="F164" s="374" t="n">
        <v>1</v>
      </c>
      <c r="G164" s="38" t="n">
        <v>5</v>
      </c>
      <c r="H164" s="374" t="n">
        <v>5</v>
      </c>
      <c r="I164" s="374" t="n">
        <v>5.253</v>
      </c>
      <c r="J164" s="38" t="n">
        <v>144</v>
      </c>
      <c r="K164" s="38" t="inlineStr">
        <is>
          <t>12</t>
        </is>
      </c>
      <c r="L164" s="39" t="inlineStr">
        <is>
          <t>МГ</t>
        </is>
      </c>
      <c r="M164" s="38" t="n">
        <v>90</v>
      </c>
      <c r="N164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4" s="376" t="n"/>
      <c r="P164" s="376" t="n"/>
      <c r="Q164" s="376" t="n"/>
      <c r="R164" s="342" t="n"/>
      <c r="S164" s="40" t="inlineStr"/>
      <c r="T164" s="40" t="inlineStr"/>
      <c r="U164" s="41" t="inlineStr">
        <is>
          <t>кор</t>
        </is>
      </c>
      <c r="V164" s="377" t="n">
        <v>0</v>
      </c>
      <c r="W164" s="378">
        <f>IFERROR(IF(V164="","",V164),"")</f>
        <v/>
      </c>
      <c r="X164" s="42">
        <f>IFERROR(IF(V164="","",V164*0.00866),"")</f>
        <v/>
      </c>
      <c r="Y164" s="69" t="inlineStr"/>
      <c r="Z164" s="70" t="inlineStr"/>
      <c r="AD164" s="74" t="n"/>
      <c r="BA164" s="134" t="inlineStr">
        <is>
          <t>ЗПФ</t>
        </is>
      </c>
    </row>
    <row r="165">
      <c r="A165" s="235" t="n"/>
      <c r="B165" s="330" t="n"/>
      <c r="C165" s="330" t="n"/>
      <c r="D165" s="330" t="n"/>
      <c r="E165" s="330" t="n"/>
      <c r="F165" s="330" t="n"/>
      <c r="G165" s="330" t="n"/>
      <c r="H165" s="330" t="n"/>
      <c r="I165" s="330" t="n"/>
      <c r="J165" s="330" t="n"/>
      <c r="K165" s="330" t="n"/>
      <c r="L165" s="330" t="n"/>
      <c r="M165" s="379" t="n"/>
      <c r="N165" s="380" t="inlineStr">
        <is>
          <t>Итого</t>
        </is>
      </c>
      <c r="O165" s="350" t="n"/>
      <c r="P165" s="350" t="n"/>
      <c r="Q165" s="350" t="n"/>
      <c r="R165" s="350" t="n"/>
      <c r="S165" s="350" t="n"/>
      <c r="T165" s="351" t="n"/>
      <c r="U165" s="43" t="inlineStr">
        <is>
          <t>кор</t>
        </is>
      </c>
      <c r="V165" s="381">
        <f>IFERROR(SUM(V163:V164),"0")</f>
        <v/>
      </c>
      <c r="W165" s="381">
        <f>IFERROR(SUM(W163:W164),"0")</f>
        <v/>
      </c>
      <c r="X165" s="381">
        <f>IFERROR(IF(X163="",0,X163),"0")+IFERROR(IF(X164="",0,X164),"0")</f>
        <v/>
      </c>
      <c r="Y165" s="382" t="n"/>
      <c r="Z165" s="382" t="n"/>
    </row>
    <row r="166">
      <c r="A166" s="330" t="n"/>
      <c r="B166" s="330" t="n"/>
      <c r="C166" s="330" t="n"/>
      <c r="D166" s="330" t="n"/>
      <c r="E166" s="330" t="n"/>
      <c r="F166" s="330" t="n"/>
      <c r="G166" s="330" t="n"/>
      <c r="H166" s="330" t="n"/>
      <c r="I166" s="330" t="n"/>
      <c r="J166" s="330" t="n"/>
      <c r="K166" s="330" t="n"/>
      <c r="L166" s="330" t="n"/>
      <c r="M166" s="379" t="n"/>
      <c r="N166" s="380" t="inlineStr">
        <is>
          <t>Итого</t>
        </is>
      </c>
      <c r="O166" s="350" t="n"/>
      <c r="P166" s="350" t="n"/>
      <c r="Q166" s="350" t="n"/>
      <c r="R166" s="350" t="n"/>
      <c r="S166" s="350" t="n"/>
      <c r="T166" s="351" t="n"/>
      <c r="U166" s="43" t="inlineStr">
        <is>
          <t>кг</t>
        </is>
      </c>
      <c r="V166" s="381">
        <f>IFERROR(SUMPRODUCT(V163:V164*H163:H164),"0")</f>
        <v/>
      </c>
      <c r="W166" s="381">
        <f>IFERROR(SUMPRODUCT(W163:W164*H163:H164),"0")</f>
        <v/>
      </c>
      <c r="X166" s="43" t="n"/>
      <c r="Y166" s="382" t="n"/>
      <c r="Z166" s="382" t="n"/>
    </row>
    <row r="167" ht="27.75" customHeight="1">
      <c r="A167" s="224" t="inlineStr">
        <is>
          <t>Вязанка</t>
        </is>
      </c>
      <c r="B167" s="373" t="n"/>
      <c r="C167" s="373" t="n"/>
      <c r="D167" s="373" t="n"/>
      <c r="E167" s="373" t="n"/>
      <c r="F167" s="373" t="n"/>
      <c r="G167" s="373" t="n"/>
      <c r="H167" s="373" t="n"/>
      <c r="I167" s="373" t="n"/>
      <c r="J167" s="373" t="n"/>
      <c r="K167" s="373" t="n"/>
      <c r="L167" s="373" t="n"/>
      <c r="M167" s="373" t="n"/>
      <c r="N167" s="373" t="n"/>
      <c r="O167" s="373" t="n"/>
      <c r="P167" s="373" t="n"/>
      <c r="Q167" s="373" t="n"/>
      <c r="R167" s="373" t="n"/>
      <c r="S167" s="373" t="n"/>
      <c r="T167" s="373" t="n"/>
      <c r="U167" s="373" t="n"/>
      <c r="V167" s="373" t="n"/>
      <c r="W167" s="373" t="n"/>
      <c r="X167" s="373" t="n"/>
      <c r="Y167" s="55" t="n"/>
      <c r="Z167" s="55" t="n"/>
    </row>
    <row r="168" ht="16.5" customHeight="1">
      <c r="A168" s="225" t="inlineStr">
        <is>
          <t>Няняггетсы Сливушки</t>
        </is>
      </c>
      <c r="B168" s="330" t="n"/>
      <c r="C168" s="330" t="n"/>
      <c r="D168" s="330" t="n"/>
      <c r="E168" s="330" t="n"/>
      <c r="F168" s="330" t="n"/>
      <c r="G168" s="330" t="n"/>
      <c r="H168" s="330" t="n"/>
      <c r="I168" s="330" t="n"/>
      <c r="J168" s="330" t="n"/>
      <c r="K168" s="330" t="n"/>
      <c r="L168" s="330" t="n"/>
      <c r="M168" s="330" t="n"/>
      <c r="N168" s="330" t="n"/>
      <c r="O168" s="330" t="n"/>
      <c r="P168" s="330" t="n"/>
      <c r="Q168" s="330" t="n"/>
      <c r="R168" s="330" t="n"/>
      <c r="S168" s="330" t="n"/>
      <c r="T168" s="330" t="n"/>
      <c r="U168" s="330" t="n"/>
      <c r="V168" s="330" t="n"/>
      <c r="W168" s="330" t="n"/>
      <c r="X168" s="330" t="n"/>
      <c r="Y168" s="225" t="n"/>
      <c r="Z168" s="225" t="n"/>
    </row>
    <row r="169" ht="14.25" customHeight="1">
      <c r="A169" s="226" t="inlineStr">
        <is>
          <t>Наггетсы</t>
        </is>
      </c>
      <c r="B169" s="330" t="n"/>
      <c r="C169" s="330" t="n"/>
      <c r="D169" s="330" t="n"/>
      <c r="E169" s="330" t="n"/>
      <c r="F169" s="330" t="n"/>
      <c r="G169" s="330" t="n"/>
      <c r="H169" s="330" t="n"/>
      <c r="I169" s="330" t="n"/>
      <c r="J169" s="330" t="n"/>
      <c r="K169" s="330" t="n"/>
      <c r="L169" s="330" t="n"/>
      <c r="M169" s="330" t="n"/>
      <c r="N169" s="330" t="n"/>
      <c r="O169" s="330" t="n"/>
      <c r="P169" s="330" t="n"/>
      <c r="Q169" s="330" t="n"/>
      <c r="R169" s="330" t="n"/>
      <c r="S169" s="330" t="n"/>
      <c r="T169" s="330" t="n"/>
      <c r="U169" s="330" t="n"/>
      <c r="V169" s="330" t="n"/>
      <c r="W169" s="330" t="n"/>
      <c r="X169" s="330" t="n"/>
      <c r="Y169" s="226" t="n"/>
      <c r="Z169" s="226" t="n"/>
    </row>
    <row r="170" ht="16.5" customHeight="1">
      <c r="A170" s="64" t="inlineStr">
        <is>
          <t>SU002516</t>
        </is>
      </c>
      <c r="B170" s="64" t="inlineStr">
        <is>
          <t>P002823</t>
        </is>
      </c>
      <c r="C170" s="37" t="n">
        <v>4301132048</v>
      </c>
      <c r="D170" s="227" t="n">
        <v>4607111035721</v>
      </c>
      <c r="E170" s="342" t="n"/>
      <c r="F170" s="374" t="n">
        <v>0.25</v>
      </c>
      <c r="G170" s="38" t="n">
        <v>12</v>
      </c>
      <c r="H170" s="374" t="n">
        <v>3</v>
      </c>
      <c r="I170" s="374" t="n">
        <v>3.388</v>
      </c>
      <c r="J170" s="38" t="n">
        <v>70</v>
      </c>
      <c r="K170" s="38" t="inlineStr">
        <is>
          <t>14</t>
        </is>
      </c>
      <c r="L170" s="39" t="inlineStr">
        <is>
          <t>МГ</t>
        </is>
      </c>
      <c r="M170" s="38" t="n">
        <v>180</v>
      </c>
      <c r="N170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70" s="376" t="n"/>
      <c r="P170" s="376" t="n"/>
      <c r="Q170" s="376" t="n"/>
      <c r="R170" s="342" t="n"/>
      <c r="S170" s="40" t="inlineStr"/>
      <c r="T170" s="40" t="inlineStr"/>
      <c r="U170" s="41" t="inlineStr">
        <is>
          <t>кор</t>
        </is>
      </c>
      <c r="V170" s="377" t="n">
        <v>125</v>
      </c>
      <c r="W170" s="378">
        <f>IFERROR(IF(V170="","",V170),"")</f>
        <v/>
      </c>
      <c r="X170" s="42">
        <f>IFERROR(IF(V170="","",V170*0.01788),"")</f>
        <v/>
      </c>
      <c r="Y170" s="69" t="inlineStr"/>
      <c r="Z170" s="70" t="inlineStr"/>
      <c r="AD170" s="74" t="n"/>
      <c r="BA170" s="135" t="inlineStr">
        <is>
          <t>ПГП</t>
        </is>
      </c>
    </row>
    <row r="171" ht="27" customHeight="1">
      <c r="A171" s="64" t="inlineStr">
        <is>
          <t>SU002514</t>
        </is>
      </c>
      <c r="B171" s="64" t="inlineStr">
        <is>
          <t>P002820</t>
        </is>
      </c>
      <c r="C171" s="37" t="n">
        <v>4301132046</v>
      </c>
      <c r="D171" s="227" t="n">
        <v>4607111035691</v>
      </c>
      <c r="E171" s="342" t="n"/>
      <c r="F171" s="374" t="n">
        <v>0.25</v>
      </c>
      <c r="G171" s="38" t="n">
        <v>12</v>
      </c>
      <c r="H171" s="374" t="n">
        <v>3</v>
      </c>
      <c r="I171" s="374" t="n">
        <v>3.388</v>
      </c>
      <c r="J171" s="38" t="n">
        <v>70</v>
      </c>
      <c r="K171" s="38" t="inlineStr">
        <is>
          <t>14</t>
        </is>
      </c>
      <c r="L171" s="39" t="inlineStr">
        <is>
          <t>МГ</t>
        </is>
      </c>
      <c r="M171" s="38" t="n">
        <v>180</v>
      </c>
      <c r="N171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71" s="376" t="n"/>
      <c r="P171" s="376" t="n"/>
      <c r="Q171" s="376" t="n"/>
      <c r="R171" s="342" t="n"/>
      <c r="S171" s="40" t="inlineStr"/>
      <c r="T171" s="40" t="inlineStr"/>
      <c r="U171" s="41" t="inlineStr">
        <is>
          <t>кор</t>
        </is>
      </c>
      <c r="V171" s="377" t="n">
        <v>50</v>
      </c>
      <c r="W171" s="378">
        <f>IFERROR(IF(V171="","",V171),"")</f>
        <v/>
      </c>
      <c r="X171" s="42">
        <f>IFERROR(IF(V171="","",V171*0.01788),"")</f>
        <v/>
      </c>
      <c r="Y171" s="69" t="inlineStr"/>
      <c r="Z171" s="70" t="inlineStr"/>
      <c r="AD171" s="74" t="n"/>
      <c r="BA171" s="136" t="inlineStr">
        <is>
          <t>ПГП</t>
        </is>
      </c>
    </row>
    <row r="172">
      <c r="A172" s="235" t="n"/>
      <c r="B172" s="330" t="n"/>
      <c r="C172" s="330" t="n"/>
      <c r="D172" s="330" t="n"/>
      <c r="E172" s="330" t="n"/>
      <c r="F172" s="330" t="n"/>
      <c r="G172" s="330" t="n"/>
      <c r="H172" s="330" t="n"/>
      <c r="I172" s="330" t="n"/>
      <c r="J172" s="330" t="n"/>
      <c r="K172" s="330" t="n"/>
      <c r="L172" s="330" t="n"/>
      <c r="M172" s="379" t="n"/>
      <c r="N172" s="380" t="inlineStr">
        <is>
          <t>Итого</t>
        </is>
      </c>
      <c r="O172" s="350" t="n"/>
      <c r="P172" s="350" t="n"/>
      <c r="Q172" s="350" t="n"/>
      <c r="R172" s="350" t="n"/>
      <c r="S172" s="350" t="n"/>
      <c r="T172" s="351" t="n"/>
      <c r="U172" s="43" t="inlineStr">
        <is>
          <t>кор</t>
        </is>
      </c>
      <c r="V172" s="381">
        <f>IFERROR(SUM(V170:V171),"0")</f>
        <v/>
      </c>
      <c r="W172" s="381">
        <f>IFERROR(SUM(W170:W171),"0")</f>
        <v/>
      </c>
      <c r="X172" s="381">
        <f>IFERROR(IF(X170="",0,X170),"0")+IFERROR(IF(X171="",0,X171),"0")</f>
        <v/>
      </c>
      <c r="Y172" s="382" t="n"/>
      <c r="Z172" s="382" t="n"/>
    </row>
    <row r="173">
      <c r="A173" s="330" t="n"/>
      <c r="B173" s="330" t="n"/>
      <c r="C173" s="330" t="n"/>
      <c r="D173" s="330" t="n"/>
      <c r="E173" s="330" t="n"/>
      <c r="F173" s="330" t="n"/>
      <c r="G173" s="330" t="n"/>
      <c r="H173" s="330" t="n"/>
      <c r="I173" s="330" t="n"/>
      <c r="J173" s="330" t="n"/>
      <c r="K173" s="330" t="n"/>
      <c r="L173" s="330" t="n"/>
      <c r="M173" s="379" t="n"/>
      <c r="N173" s="380" t="inlineStr">
        <is>
          <t>Итого</t>
        </is>
      </c>
      <c r="O173" s="350" t="n"/>
      <c r="P173" s="350" t="n"/>
      <c r="Q173" s="350" t="n"/>
      <c r="R173" s="350" t="n"/>
      <c r="S173" s="350" t="n"/>
      <c r="T173" s="351" t="n"/>
      <c r="U173" s="43" t="inlineStr">
        <is>
          <t>кг</t>
        </is>
      </c>
      <c r="V173" s="381">
        <f>IFERROR(SUMPRODUCT(V170:V171*H170:H171),"0")</f>
        <v/>
      </c>
      <c r="W173" s="381">
        <f>IFERROR(SUMPRODUCT(W170:W171*H170:H171),"0")</f>
        <v/>
      </c>
      <c r="X173" s="43" t="n"/>
      <c r="Y173" s="382" t="n"/>
      <c r="Z173" s="382" t="n"/>
    </row>
    <row r="174" ht="16.5" customHeight="1">
      <c r="A174" s="225" t="inlineStr">
        <is>
          <t>Печеные пельмени</t>
        </is>
      </c>
      <c r="B174" s="330" t="n"/>
      <c r="C174" s="330" t="n"/>
      <c r="D174" s="330" t="n"/>
      <c r="E174" s="330" t="n"/>
      <c r="F174" s="330" t="n"/>
      <c r="G174" s="330" t="n"/>
      <c r="H174" s="330" t="n"/>
      <c r="I174" s="330" t="n"/>
      <c r="J174" s="330" t="n"/>
      <c r="K174" s="330" t="n"/>
      <c r="L174" s="330" t="n"/>
      <c r="M174" s="330" t="n"/>
      <c r="N174" s="330" t="n"/>
      <c r="O174" s="330" t="n"/>
      <c r="P174" s="330" t="n"/>
      <c r="Q174" s="330" t="n"/>
      <c r="R174" s="330" t="n"/>
      <c r="S174" s="330" t="n"/>
      <c r="T174" s="330" t="n"/>
      <c r="U174" s="330" t="n"/>
      <c r="V174" s="330" t="n"/>
      <c r="W174" s="330" t="n"/>
      <c r="X174" s="330" t="n"/>
      <c r="Y174" s="225" t="n"/>
      <c r="Z174" s="225" t="n"/>
    </row>
    <row r="175" ht="14.25" customHeight="1">
      <c r="A175" s="226" t="inlineStr">
        <is>
          <t>Печеные пельмени</t>
        </is>
      </c>
      <c r="B175" s="330" t="n"/>
      <c r="C175" s="330" t="n"/>
      <c r="D175" s="330" t="n"/>
      <c r="E175" s="330" t="n"/>
      <c r="F175" s="330" t="n"/>
      <c r="G175" s="330" t="n"/>
      <c r="H175" s="330" t="n"/>
      <c r="I175" s="330" t="n"/>
      <c r="J175" s="330" t="n"/>
      <c r="K175" s="330" t="n"/>
      <c r="L175" s="330" t="n"/>
      <c r="M175" s="330" t="n"/>
      <c r="N175" s="330" t="n"/>
      <c r="O175" s="330" t="n"/>
      <c r="P175" s="330" t="n"/>
      <c r="Q175" s="330" t="n"/>
      <c r="R175" s="330" t="n"/>
      <c r="S175" s="330" t="n"/>
      <c r="T175" s="330" t="n"/>
      <c r="U175" s="330" t="n"/>
      <c r="V175" s="330" t="n"/>
      <c r="W175" s="330" t="n"/>
      <c r="X175" s="330" t="n"/>
      <c r="Y175" s="226" t="n"/>
      <c r="Z175" s="226" t="n"/>
    </row>
    <row r="176" ht="27" customHeight="1">
      <c r="A176" s="64" t="inlineStr">
        <is>
          <t>SU002225</t>
        </is>
      </c>
      <c r="B176" s="64" t="inlineStr">
        <is>
          <t>P002411</t>
        </is>
      </c>
      <c r="C176" s="37" t="n">
        <v>4301133002</v>
      </c>
      <c r="D176" s="227" t="n">
        <v>4607111035783</v>
      </c>
      <c r="E176" s="342" t="n"/>
      <c r="F176" s="374" t="n">
        <v>0.2</v>
      </c>
      <c r="G176" s="38" t="n">
        <v>8</v>
      </c>
      <c r="H176" s="374" t="n">
        <v>1.6</v>
      </c>
      <c r="I176" s="374" t="n">
        <v>2.12</v>
      </c>
      <c r="J176" s="38" t="n">
        <v>72</v>
      </c>
      <c r="K176" s="38" t="inlineStr">
        <is>
          <t>6</t>
        </is>
      </c>
      <c r="L176" s="39" t="inlineStr">
        <is>
          <t>МГ</t>
        </is>
      </c>
      <c r="M176" s="38" t="n">
        <v>180</v>
      </c>
      <c r="N176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6" s="376" t="n"/>
      <c r="P176" s="376" t="n"/>
      <c r="Q176" s="376" t="n"/>
      <c r="R176" s="342" t="n"/>
      <c r="S176" s="40" t="inlineStr"/>
      <c r="T176" s="40" t="inlineStr"/>
      <c r="U176" s="41" t="inlineStr">
        <is>
          <t>кор</t>
        </is>
      </c>
      <c r="V176" s="377" t="n">
        <v>0</v>
      </c>
      <c r="W176" s="378">
        <f>IFERROR(IF(V176="","",V176),"")</f>
        <v/>
      </c>
      <c r="X176" s="42">
        <f>IFERROR(IF(V176="","",V176*0.01157),"")</f>
        <v/>
      </c>
      <c r="Y176" s="69" t="inlineStr"/>
      <c r="Z176" s="70" t="inlineStr"/>
      <c r="AD176" s="74" t="n"/>
      <c r="BA176" s="137" t="inlineStr">
        <is>
          <t>ПГП</t>
        </is>
      </c>
    </row>
    <row r="177">
      <c r="A177" s="235" t="n"/>
      <c r="B177" s="330" t="n"/>
      <c r="C177" s="330" t="n"/>
      <c r="D177" s="330" t="n"/>
      <c r="E177" s="330" t="n"/>
      <c r="F177" s="330" t="n"/>
      <c r="G177" s="330" t="n"/>
      <c r="H177" s="330" t="n"/>
      <c r="I177" s="330" t="n"/>
      <c r="J177" s="330" t="n"/>
      <c r="K177" s="330" t="n"/>
      <c r="L177" s="330" t="n"/>
      <c r="M177" s="379" t="n"/>
      <c r="N177" s="380" t="inlineStr">
        <is>
          <t>Итого</t>
        </is>
      </c>
      <c r="O177" s="350" t="n"/>
      <c r="P177" s="350" t="n"/>
      <c r="Q177" s="350" t="n"/>
      <c r="R177" s="350" t="n"/>
      <c r="S177" s="350" t="n"/>
      <c r="T177" s="351" t="n"/>
      <c r="U177" s="43" t="inlineStr">
        <is>
          <t>кор</t>
        </is>
      </c>
      <c r="V177" s="381">
        <f>IFERROR(SUM(V176:V176),"0")</f>
        <v/>
      </c>
      <c r="W177" s="381">
        <f>IFERROR(SUM(W176:W176),"0")</f>
        <v/>
      </c>
      <c r="X177" s="381">
        <f>IFERROR(IF(X176="",0,X176),"0")</f>
        <v/>
      </c>
      <c r="Y177" s="382" t="n"/>
      <c r="Z177" s="382" t="n"/>
    </row>
    <row r="178">
      <c r="A178" s="330" t="n"/>
      <c r="B178" s="330" t="n"/>
      <c r="C178" s="330" t="n"/>
      <c r="D178" s="330" t="n"/>
      <c r="E178" s="330" t="n"/>
      <c r="F178" s="330" t="n"/>
      <c r="G178" s="330" t="n"/>
      <c r="H178" s="330" t="n"/>
      <c r="I178" s="330" t="n"/>
      <c r="J178" s="330" t="n"/>
      <c r="K178" s="330" t="n"/>
      <c r="L178" s="330" t="n"/>
      <c r="M178" s="379" t="n"/>
      <c r="N178" s="380" t="inlineStr">
        <is>
          <t>Итого</t>
        </is>
      </c>
      <c r="O178" s="350" t="n"/>
      <c r="P178" s="350" t="n"/>
      <c r="Q178" s="350" t="n"/>
      <c r="R178" s="350" t="n"/>
      <c r="S178" s="350" t="n"/>
      <c r="T178" s="351" t="n"/>
      <c r="U178" s="43" t="inlineStr">
        <is>
          <t>кг</t>
        </is>
      </c>
      <c r="V178" s="381">
        <f>IFERROR(SUMPRODUCT(V176:V176*H176:H176),"0")</f>
        <v/>
      </c>
      <c r="W178" s="381">
        <f>IFERROR(SUMPRODUCT(W176:W176*H176:H176),"0")</f>
        <v/>
      </c>
      <c r="X178" s="43" t="n"/>
      <c r="Y178" s="382" t="n"/>
      <c r="Z178" s="382" t="n"/>
    </row>
    <row r="179" ht="16.5" customHeight="1">
      <c r="A179" s="225" t="inlineStr">
        <is>
          <t>Вязанка</t>
        </is>
      </c>
      <c r="B179" s="330" t="n"/>
      <c r="C179" s="330" t="n"/>
      <c r="D179" s="330" t="n"/>
      <c r="E179" s="330" t="n"/>
      <c r="F179" s="330" t="n"/>
      <c r="G179" s="330" t="n"/>
      <c r="H179" s="330" t="n"/>
      <c r="I179" s="330" t="n"/>
      <c r="J179" s="330" t="n"/>
      <c r="K179" s="330" t="n"/>
      <c r="L179" s="330" t="n"/>
      <c r="M179" s="330" t="n"/>
      <c r="N179" s="330" t="n"/>
      <c r="O179" s="330" t="n"/>
      <c r="P179" s="330" t="n"/>
      <c r="Q179" s="330" t="n"/>
      <c r="R179" s="330" t="n"/>
      <c r="S179" s="330" t="n"/>
      <c r="T179" s="330" t="n"/>
      <c r="U179" s="330" t="n"/>
      <c r="V179" s="330" t="n"/>
      <c r="W179" s="330" t="n"/>
      <c r="X179" s="330" t="n"/>
      <c r="Y179" s="225" t="n"/>
      <c r="Z179" s="225" t="n"/>
    </row>
    <row r="180" ht="14.25" customHeight="1">
      <c r="A180" s="226" t="inlineStr">
        <is>
          <t>Сосиски замороженные</t>
        </is>
      </c>
      <c r="B180" s="330" t="n"/>
      <c r="C180" s="330" t="n"/>
      <c r="D180" s="330" t="n"/>
      <c r="E180" s="330" t="n"/>
      <c r="F180" s="330" t="n"/>
      <c r="G180" s="330" t="n"/>
      <c r="H180" s="330" t="n"/>
      <c r="I180" s="330" t="n"/>
      <c r="J180" s="330" t="n"/>
      <c r="K180" s="330" t="n"/>
      <c r="L180" s="330" t="n"/>
      <c r="M180" s="330" t="n"/>
      <c r="N180" s="330" t="n"/>
      <c r="O180" s="330" t="n"/>
      <c r="P180" s="330" t="n"/>
      <c r="Q180" s="330" t="n"/>
      <c r="R180" s="330" t="n"/>
      <c r="S180" s="330" t="n"/>
      <c r="T180" s="330" t="n"/>
      <c r="U180" s="330" t="n"/>
      <c r="V180" s="330" t="n"/>
      <c r="W180" s="330" t="n"/>
      <c r="X180" s="330" t="n"/>
      <c r="Y180" s="226" t="n"/>
      <c r="Z180" s="226" t="n"/>
    </row>
    <row r="181" ht="27" customHeight="1">
      <c r="A181" s="64" t="inlineStr">
        <is>
          <t>SU002677</t>
        </is>
      </c>
      <c r="B181" s="64" t="inlineStr">
        <is>
          <t>P003053</t>
        </is>
      </c>
      <c r="C181" s="37" t="n">
        <v>4301051319</v>
      </c>
      <c r="D181" s="227" t="n">
        <v>4680115881204</v>
      </c>
      <c r="E181" s="342" t="n"/>
      <c r="F181" s="374" t="n">
        <v>0.33</v>
      </c>
      <c r="G181" s="38" t="n">
        <v>6</v>
      </c>
      <c r="H181" s="374" t="n">
        <v>1.98</v>
      </c>
      <c r="I181" s="374" t="n">
        <v>2.246</v>
      </c>
      <c r="J181" s="38" t="n">
        <v>156</v>
      </c>
      <c r="K181" s="38" t="inlineStr">
        <is>
          <t>12</t>
        </is>
      </c>
      <c r="L181" s="39" t="inlineStr">
        <is>
          <t>СК2</t>
        </is>
      </c>
      <c r="M181" s="38" t="n">
        <v>365</v>
      </c>
      <c r="N181" s="444" t="inlineStr">
        <is>
          <t>Сосиски «Сливушки #нежнушки» замороженные Фикс.вес 0,33 п/а ТМ «Вязанка»</t>
        </is>
      </c>
      <c r="O181" s="376" t="n"/>
      <c r="P181" s="376" t="n"/>
      <c r="Q181" s="376" t="n"/>
      <c r="R181" s="342" t="n"/>
      <c r="S181" s="40" t="inlineStr"/>
      <c r="T181" s="40" t="inlineStr"/>
      <c r="U181" s="41" t="inlineStr">
        <is>
          <t>кор</t>
        </is>
      </c>
      <c r="V181" s="377" t="n">
        <v>0</v>
      </c>
      <c r="W181" s="378">
        <f>IFERROR(IF(V181="","",V181),"")</f>
        <v/>
      </c>
      <c r="X181" s="42">
        <f>IFERROR(IF(V181="","",V181*0.00753),"")</f>
        <v/>
      </c>
      <c r="Y181" s="69" t="inlineStr"/>
      <c r="Z181" s="70" t="inlineStr"/>
      <c r="AD181" s="74" t="n"/>
      <c r="BA181" s="138" t="inlineStr">
        <is>
          <t>КИЗ</t>
        </is>
      </c>
    </row>
    <row r="182">
      <c r="A182" s="235" t="n"/>
      <c r="B182" s="330" t="n"/>
      <c r="C182" s="330" t="n"/>
      <c r="D182" s="330" t="n"/>
      <c r="E182" s="330" t="n"/>
      <c r="F182" s="330" t="n"/>
      <c r="G182" s="330" t="n"/>
      <c r="H182" s="330" t="n"/>
      <c r="I182" s="330" t="n"/>
      <c r="J182" s="330" t="n"/>
      <c r="K182" s="330" t="n"/>
      <c r="L182" s="330" t="n"/>
      <c r="M182" s="379" t="n"/>
      <c r="N182" s="380" t="inlineStr">
        <is>
          <t>Итого</t>
        </is>
      </c>
      <c r="O182" s="350" t="n"/>
      <c r="P182" s="350" t="n"/>
      <c r="Q182" s="350" t="n"/>
      <c r="R182" s="350" t="n"/>
      <c r="S182" s="350" t="n"/>
      <c r="T182" s="351" t="n"/>
      <c r="U182" s="43" t="inlineStr">
        <is>
          <t>кор</t>
        </is>
      </c>
      <c r="V182" s="381">
        <f>IFERROR(SUM(V181:V181),"0")</f>
        <v/>
      </c>
      <c r="W182" s="381">
        <f>IFERROR(SUM(W181:W181),"0")</f>
        <v/>
      </c>
      <c r="X182" s="381">
        <f>IFERROR(IF(X181="",0,X181),"0")</f>
        <v/>
      </c>
      <c r="Y182" s="382" t="n"/>
      <c r="Z182" s="382" t="n"/>
    </row>
    <row r="183">
      <c r="A183" s="330" t="n"/>
      <c r="B183" s="330" t="n"/>
      <c r="C183" s="330" t="n"/>
      <c r="D183" s="330" t="n"/>
      <c r="E183" s="330" t="n"/>
      <c r="F183" s="330" t="n"/>
      <c r="G183" s="330" t="n"/>
      <c r="H183" s="330" t="n"/>
      <c r="I183" s="330" t="n"/>
      <c r="J183" s="330" t="n"/>
      <c r="K183" s="330" t="n"/>
      <c r="L183" s="330" t="n"/>
      <c r="M183" s="379" t="n"/>
      <c r="N183" s="380" t="inlineStr">
        <is>
          <t>Итого</t>
        </is>
      </c>
      <c r="O183" s="350" t="n"/>
      <c r="P183" s="350" t="n"/>
      <c r="Q183" s="350" t="n"/>
      <c r="R183" s="350" t="n"/>
      <c r="S183" s="350" t="n"/>
      <c r="T183" s="351" t="n"/>
      <c r="U183" s="43" t="inlineStr">
        <is>
          <t>кг</t>
        </is>
      </c>
      <c r="V183" s="381">
        <f>IFERROR(SUMPRODUCT(V181:V181*H181:H181),"0")</f>
        <v/>
      </c>
      <c r="W183" s="381">
        <f>IFERROR(SUMPRODUCT(W181:W181*H181:H181),"0")</f>
        <v/>
      </c>
      <c r="X183" s="43" t="n"/>
      <c r="Y183" s="382" t="n"/>
      <c r="Z183" s="382" t="n"/>
    </row>
    <row r="184" ht="27.75" customHeight="1">
      <c r="A184" s="224" t="inlineStr">
        <is>
          <t>Стародворье</t>
        </is>
      </c>
      <c r="B184" s="373" t="n"/>
      <c r="C184" s="373" t="n"/>
      <c r="D184" s="373" t="n"/>
      <c r="E184" s="373" t="n"/>
      <c r="F184" s="373" t="n"/>
      <c r="G184" s="373" t="n"/>
      <c r="H184" s="373" t="n"/>
      <c r="I184" s="373" t="n"/>
      <c r="J184" s="373" t="n"/>
      <c r="K184" s="373" t="n"/>
      <c r="L184" s="373" t="n"/>
      <c r="M184" s="373" t="n"/>
      <c r="N184" s="373" t="n"/>
      <c r="O184" s="373" t="n"/>
      <c r="P184" s="373" t="n"/>
      <c r="Q184" s="373" t="n"/>
      <c r="R184" s="373" t="n"/>
      <c r="S184" s="373" t="n"/>
      <c r="T184" s="373" t="n"/>
      <c r="U184" s="373" t="n"/>
      <c r="V184" s="373" t="n"/>
      <c r="W184" s="373" t="n"/>
      <c r="X184" s="373" t="n"/>
      <c r="Y184" s="55" t="n"/>
      <c r="Z184" s="55" t="n"/>
    </row>
    <row r="185" ht="16.5" customHeight="1">
      <c r="A185" s="225" t="inlineStr">
        <is>
          <t>Стародворье ЗПФ</t>
        </is>
      </c>
      <c r="B185" s="330" t="n"/>
      <c r="C185" s="330" t="n"/>
      <c r="D185" s="330" t="n"/>
      <c r="E185" s="330" t="n"/>
      <c r="F185" s="330" t="n"/>
      <c r="G185" s="330" t="n"/>
      <c r="H185" s="330" t="n"/>
      <c r="I185" s="330" t="n"/>
      <c r="J185" s="330" t="n"/>
      <c r="K185" s="330" t="n"/>
      <c r="L185" s="330" t="n"/>
      <c r="M185" s="330" t="n"/>
      <c r="N185" s="330" t="n"/>
      <c r="O185" s="330" t="n"/>
      <c r="P185" s="330" t="n"/>
      <c r="Q185" s="330" t="n"/>
      <c r="R185" s="330" t="n"/>
      <c r="S185" s="330" t="n"/>
      <c r="T185" s="330" t="n"/>
      <c r="U185" s="330" t="n"/>
      <c r="V185" s="330" t="n"/>
      <c r="W185" s="330" t="n"/>
      <c r="X185" s="330" t="n"/>
      <c r="Y185" s="225" t="n"/>
      <c r="Z185" s="225" t="n"/>
    </row>
    <row r="186" ht="14.25" customHeight="1">
      <c r="A186" s="226" t="inlineStr">
        <is>
          <t>Пельмени</t>
        </is>
      </c>
      <c r="B186" s="330" t="n"/>
      <c r="C186" s="330" t="n"/>
      <c r="D186" s="330" t="n"/>
      <c r="E186" s="330" t="n"/>
      <c r="F186" s="330" t="n"/>
      <c r="G186" s="330" t="n"/>
      <c r="H186" s="330" t="n"/>
      <c r="I186" s="330" t="n"/>
      <c r="J186" s="330" t="n"/>
      <c r="K186" s="330" t="n"/>
      <c r="L186" s="330" t="n"/>
      <c r="M186" s="330" t="n"/>
      <c r="N186" s="330" t="n"/>
      <c r="O186" s="330" t="n"/>
      <c r="P186" s="330" t="n"/>
      <c r="Q186" s="330" t="n"/>
      <c r="R186" s="330" t="n"/>
      <c r="S186" s="330" t="n"/>
      <c r="T186" s="330" t="n"/>
      <c r="U186" s="330" t="n"/>
      <c r="V186" s="330" t="n"/>
      <c r="W186" s="330" t="n"/>
      <c r="X186" s="330" t="n"/>
      <c r="Y186" s="226" t="n"/>
      <c r="Z186" s="226" t="n"/>
    </row>
    <row r="187" ht="27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227" t="n">
        <v>4607111037022</v>
      </c>
      <c r="E187" s="342" t="n"/>
      <c r="F187" s="374" t="n">
        <v>0.7</v>
      </c>
      <c r="G187" s="38" t="n">
        <v>8</v>
      </c>
      <c r="H187" s="374" t="n">
        <v>5.6</v>
      </c>
      <c r="I187" s="374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7" s="376" t="n"/>
      <c r="P187" s="376" t="n"/>
      <c r="Q187" s="376" t="n"/>
      <c r="R187" s="342" t="n"/>
      <c r="S187" s="40" t="inlineStr"/>
      <c r="T187" s="40" t="inlineStr"/>
      <c r="U187" s="41" t="inlineStr">
        <is>
          <t>кор</t>
        </is>
      </c>
      <c r="V187" s="377" t="n">
        <v>175</v>
      </c>
      <c r="W187" s="378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9" t="inlineStr">
        <is>
          <t>ЗПФ</t>
        </is>
      </c>
    </row>
    <row r="188">
      <c r="A188" s="235" t="n"/>
      <c r="B188" s="330" t="n"/>
      <c r="C188" s="330" t="n"/>
      <c r="D188" s="330" t="n"/>
      <c r="E188" s="330" t="n"/>
      <c r="F188" s="330" t="n"/>
      <c r="G188" s="330" t="n"/>
      <c r="H188" s="330" t="n"/>
      <c r="I188" s="330" t="n"/>
      <c r="J188" s="330" t="n"/>
      <c r="K188" s="330" t="n"/>
      <c r="L188" s="330" t="n"/>
      <c r="M188" s="379" t="n"/>
      <c r="N188" s="380" t="inlineStr">
        <is>
          <t>Итого</t>
        </is>
      </c>
      <c r="O188" s="350" t="n"/>
      <c r="P188" s="350" t="n"/>
      <c r="Q188" s="350" t="n"/>
      <c r="R188" s="350" t="n"/>
      <c r="S188" s="350" t="n"/>
      <c r="T188" s="351" t="n"/>
      <c r="U188" s="43" t="inlineStr">
        <is>
          <t>кор</t>
        </is>
      </c>
      <c r="V188" s="381">
        <f>IFERROR(SUM(V187:V187),"0")</f>
        <v/>
      </c>
      <c r="W188" s="381">
        <f>IFERROR(SUM(W187:W187),"0")</f>
        <v/>
      </c>
      <c r="X188" s="381">
        <f>IFERROR(IF(X187="",0,X187),"0")</f>
        <v/>
      </c>
      <c r="Y188" s="382" t="n"/>
      <c r="Z188" s="382" t="n"/>
    </row>
    <row r="189">
      <c r="A189" s="330" t="n"/>
      <c r="B189" s="330" t="n"/>
      <c r="C189" s="330" t="n"/>
      <c r="D189" s="330" t="n"/>
      <c r="E189" s="330" t="n"/>
      <c r="F189" s="330" t="n"/>
      <c r="G189" s="330" t="n"/>
      <c r="H189" s="330" t="n"/>
      <c r="I189" s="330" t="n"/>
      <c r="J189" s="330" t="n"/>
      <c r="K189" s="330" t="n"/>
      <c r="L189" s="330" t="n"/>
      <c r="M189" s="379" t="n"/>
      <c r="N189" s="380" t="inlineStr">
        <is>
          <t>Итого</t>
        </is>
      </c>
      <c r="O189" s="350" t="n"/>
      <c r="P189" s="350" t="n"/>
      <c r="Q189" s="350" t="n"/>
      <c r="R189" s="350" t="n"/>
      <c r="S189" s="350" t="n"/>
      <c r="T189" s="351" t="n"/>
      <c r="U189" s="43" t="inlineStr">
        <is>
          <t>кг</t>
        </is>
      </c>
      <c r="V189" s="381">
        <f>IFERROR(SUMPRODUCT(V187:V187*H187:H187),"0")</f>
        <v/>
      </c>
      <c r="W189" s="381">
        <f>IFERROR(SUMPRODUCT(W187:W187*H187:H187),"0")</f>
        <v/>
      </c>
      <c r="X189" s="43" t="n"/>
      <c r="Y189" s="382" t="n"/>
      <c r="Z189" s="382" t="n"/>
    </row>
    <row r="190" ht="16.5" customHeight="1">
      <c r="A190" s="225" t="inlineStr">
        <is>
          <t>Мясорубская</t>
        </is>
      </c>
      <c r="B190" s="330" t="n"/>
      <c r="C190" s="330" t="n"/>
      <c r="D190" s="330" t="n"/>
      <c r="E190" s="330" t="n"/>
      <c r="F190" s="330" t="n"/>
      <c r="G190" s="330" t="n"/>
      <c r="H190" s="330" t="n"/>
      <c r="I190" s="330" t="n"/>
      <c r="J190" s="330" t="n"/>
      <c r="K190" s="330" t="n"/>
      <c r="L190" s="330" t="n"/>
      <c r="M190" s="330" t="n"/>
      <c r="N190" s="330" t="n"/>
      <c r="O190" s="330" t="n"/>
      <c r="P190" s="330" t="n"/>
      <c r="Q190" s="330" t="n"/>
      <c r="R190" s="330" t="n"/>
      <c r="S190" s="330" t="n"/>
      <c r="T190" s="330" t="n"/>
      <c r="U190" s="330" t="n"/>
      <c r="V190" s="330" t="n"/>
      <c r="W190" s="330" t="n"/>
      <c r="X190" s="330" t="n"/>
      <c r="Y190" s="225" t="n"/>
      <c r="Z190" s="225" t="n"/>
    </row>
    <row r="191" ht="14.25" customHeight="1">
      <c r="A191" s="226" t="inlineStr">
        <is>
          <t>Пельмени</t>
        </is>
      </c>
      <c r="B191" s="330" t="n"/>
      <c r="C191" s="330" t="n"/>
      <c r="D191" s="330" t="n"/>
      <c r="E191" s="330" t="n"/>
      <c r="F191" s="330" t="n"/>
      <c r="G191" s="330" t="n"/>
      <c r="H191" s="330" t="n"/>
      <c r="I191" s="330" t="n"/>
      <c r="J191" s="330" t="n"/>
      <c r="K191" s="330" t="n"/>
      <c r="L191" s="330" t="n"/>
      <c r="M191" s="330" t="n"/>
      <c r="N191" s="330" t="n"/>
      <c r="O191" s="330" t="n"/>
      <c r="P191" s="330" t="n"/>
      <c r="Q191" s="330" t="n"/>
      <c r="R191" s="330" t="n"/>
      <c r="S191" s="330" t="n"/>
      <c r="T191" s="330" t="n"/>
      <c r="U191" s="330" t="n"/>
      <c r="V191" s="330" t="n"/>
      <c r="W191" s="330" t="n"/>
      <c r="X191" s="330" t="n"/>
      <c r="Y191" s="226" t="n"/>
      <c r="Z191" s="226" t="n"/>
    </row>
    <row r="192" ht="27" customHeight="1">
      <c r="A192" s="64" t="inlineStr">
        <is>
          <t>SU003077</t>
        </is>
      </c>
      <c r="B192" s="64" t="inlineStr">
        <is>
          <t>P003648</t>
        </is>
      </c>
      <c r="C192" s="37" t="n">
        <v>4301070966</v>
      </c>
      <c r="D192" s="227" t="n">
        <v>4607111038135</v>
      </c>
      <c r="E192" s="342" t="n"/>
      <c r="F192" s="374" t="n">
        <v>0.7</v>
      </c>
      <c r="G192" s="38" t="n">
        <v>8</v>
      </c>
      <c r="H192" s="374" t="n">
        <v>5.6</v>
      </c>
      <c r="I192" s="374" t="n">
        <v>5.87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46" t="inlineStr">
        <is>
          <t>Пельмени «Мясорубские с рубленой грудинкой» 0,7 Классическая форма ТМ «Стародворье»</t>
        </is>
      </c>
      <c r="O192" s="376" t="n"/>
      <c r="P192" s="376" t="n"/>
      <c r="Q192" s="376" t="n"/>
      <c r="R192" s="342" t="n"/>
      <c r="S192" s="40" t="inlineStr"/>
      <c r="T192" s="40" t="inlineStr"/>
      <c r="U192" s="41" t="inlineStr">
        <is>
          <t>кор</t>
        </is>
      </c>
      <c r="V192" s="377" t="n">
        <v>30</v>
      </c>
      <c r="W192" s="378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40" t="inlineStr">
        <is>
          <t>ЗПФ</t>
        </is>
      </c>
    </row>
    <row r="193">
      <c r="A193" s="235" t="n"/>
      <c r="B193" s="330" t="n"/>
      <c r="C193" s="330" t="n"/>
      <c r="D193" s="330" t="n"/>
      <c r="E193" s="330" t="n"/>
      <c r="F193" s="330" t="n"/>
      <c r="G193" s="330" t="n"/>
      <c r="H193" s="330" t="n"/>
      <c r="I193" s="330" t="n"/>
      <c r="J193" s="330" t="n"/>
      <c r="K193" s="330" t="n"/>
      <c r="L193" s="330" t="n"/>
      <c r="M193" s="379" t="n"/>
      <c r="N193" s="380" t="inlineStr">
        <is>
          <t>Итого</t>
        </is>
      </c>
      <c r="O193" s="350" t="n"/>
      <c r="P193" s="350" t="n"/>
      <c r="Q193" s="350" t="n"/>
      <c r="R193" s="350" t="n"/>
      <c r="S193" s="350" t="n"/>
      <c r="T193" s="351" t="n"/>
      <c r="U193" s="43" t="inlineStr">
        <is>
          <t>кор</t>
        </is>
      </c>
      <c r="V193" s="381">
        <f>IFERROR(SUM(V192:V192),"0")</f>
        <v/>
      </c>
      <c r="W193" s="381">
        <f>IFERROR(SUM(W192:W192),"0")</f>
        <v/>
      </c>
      <c r="X193" s="381">
        <f>IFERROR(IF(X192="",0,X192),"0")</f>
        <v/>
      </c>
      <c r="Y193" s="382" t="n"/>
      <c r="Z193" s="382" t="n"/>
    </row>
    <row r="194">
      <c r="A194" s="330" t="n"/>
      <c r="B194" s="330" t="n"/>
      <c r="C194" s="330" t="n"/>
      <c r="D194" s="330" t="n"/>
      <c r="E194" s="330" t="n"/>
      <c r="F194" s="330" t="n"/>
      <c r="G194" s="330" t="n"/>
      <c r="H194" s="330" t="n"/>
      <c r="I194" s="330" t="n"/>
      <c r="J194" s="330" t="n"/>
      <c r="K194" s="330" t="n"/>
      <c r="L194" s="330" t="n"/>
      <c r="M194" s="379" t="n"/>
      <c r="N194" s="380" t="inlineStr">
        <is>
          <t>Итого</t>
        </is>
      </c>
      <c r="O194" s="350" t="n"/>
      <c r="P194" s="350" t="n"/>
      <c r="Q194" s="350" t="n"/>
      <c r="R194" s="350" t="n"/>
      <c r="S194" s="350" t="n"/>
      <c r="T194" s="351" t="n"/>
      <c r="U194" s="43" t="inlineStr">
        <is>
          <t>кг</t>
        </is>
      </c>
      <c r="V194" s="381">
        <f>IFERROR(SUMPRODUCT(V192:V192*H192:H192),"0")</f>
        <v/>
      </c>
      <c r="W194" s="381">
        <f>IFERROR(SUMPRODUCT(W192:W192*H192:H192),"0")</f>
        <v/>
      </c>
      <c r="X194" s="43" t="n"/>
      <c r="Y194" s="382" t="n"/>
      <c r="Z194" s="382" t="n"/>
    </row>
    <row r="195" ht="16.5" customHeight="1">
      <c r="A195" s="225" t="inlineStr">
        <is>
          <t>Медвежье ушко</t>
        </is>
      </c>
      <c r="B195" s="330" t="n"/>
      <c r="C195" s="330" t="n"/>
      <c r="D195" s="330" t="n"/>
      <c r="E195" s="330" t="n"/>
      <c r="F195" s="330" t="n"/>
      <c r="G195" s="330" t="n"/>
      <c r="H195" s="330" t="n"/>
      <c r="I195" s="330" t="n"/>
      <c r="J195" s="330" t="n"/>
      <c r="K195" s="330" t="n"/>
      <c r="L195" s="330" t="n"/>
      <c r="M195" s="330" t="n"/>
      <c r="N195" s="330" t="n"/>
      <c r="O195" s="330" t="n"/>
      <c r="P195" s="330" t="n"/>
      <c r="Q195" s="330" t="n"/>
      <c r="R195" s="330" t="n"/>
      <c r="S195" s="330" t="n"/>
      <c r="T195" s="330" t="n"/>
      <c r="U195" s="330" t="n"/>
      <c r="V195" s="330" t="n"/>
      <c r="W195" s="330" t="n"/>
      <c r="X195" s="330" t="n"/>
      <c r="Y195" s="225" t="n"/>
      <c r="Z195" s="225" t="n"/>
    </row>
    <row r="196" ht="14.25" customHeight="1">
      <c r="A196" s="226" t="inlineStr">
        <is>
          <t>Пельмени</t>
        </is>
      </c>
      <c r="B196" s="330" t="n"/>
      <c r="C196" s="330" t="n"/>
      <c r="D196" s="330" t="n"/>
      <c r="E196" s="330" t="n"/>
      <c r="F196" s="330" t="n"/>
      <c r="G196" s="330" t="n"/>
      <c r="H196" s="330" t="n"/>
      <c r="I196" s="330" t="n"/>
      <c r="J196" s="330" t="n"/>
      <c r="K196" s="330" t="n"/>
      <c r="L196" s="330" t="n"/>
      <c r="M196" s="330" t="n"/>
      <c r="N196" s="330" t="n"/>
      <c r="O196" s="330" t="n"/>
      <c r="P196" s="330" t="n"/>
      <c r="Q196" s="330" t="n"/>
      <c r="R196" s="330" t="n"/>
      <c r="S196" s="330" t="n"/>
      <c r="T196" s="330" t="n"/>
      <c r="U196" s="330" t="n"/>
      <c r="V196" s="330" t="n"/>
      <c r="W196" s="330" t="n"/>
      <c r="X196" s="330" t="n"/>
      <c r="Y196" s="226" t="n"/>
      <c r="Z196" s="226" t="n"/>
    </row>
    <row r="197" ht="27" customHeight="1">
      <c r="A197" s="64" t="inlineStr">
        <is>
          <t>SU002067</t>
        </is>
      </c>
      <c r="B197" s="64" t="inlineStr">
        <is>
          <t>P002999</t>
        </is>
      </c>
      <c r="C197" s="37" t="n">
        <v>4301070915</v>
      </c>
      <c r="D197" s="227" t="n">
        <v>4607111035882</v>
      </c>
      <c r="E197" s="342" t="n"/>
      <c r="F197" s="374" t="n">
        <v>0.43</v>
      </c>
      <c r="G197" s="38" t="n">
        <v>16</v>
      </c>
      <c r="H197" s="374" t="n">
        <v>6.88</v>
      </c>
      <c r="I197" s="374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7" s="376" t="n"/>
      <c r="P197" s="376" t="n"/>
      <c r="Q197" s="376" t="n"/>
      <c r="R197" s="342" t="n"/>
      <c r="S197" s="40" t="inlineStr"/>
      <c r="T197" s="40" t="inlineStr"/>
      <c r="U197" s="41" t="inlineStr">
        <is>
          <t>кор</t>
        </is>
      </c>
      <c r="V197" s="377" t="n">
        <v>0</v>
      </c>
      <c r="W197" s="378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SU002068</t>
        </is>
      </c>
      <c r="B198" s="64" t="inlineStr">
        <is>
          <t>P003005</t>
        </is>
      </c>
      <c r="C198" s="37" t="n">
        <v>4301070921</v>
      </c>
      <c r="D198" s="227" t="n">
        <v>4607111035905</v>
      </c>
      <c r="E198" s="342" t="n"/>
      <c r="F198" s="374" t="n">
        <v>0.9</v>
      </c>
      <c r="G198" s="38" t="n">
        <v>8</v>
      </c>
      <c r="H198" s="374" t="n">
        <v>7.2</v>
      </c>
      <c r="I198" s="374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8" s="376" t="n"/>
      <c r="P198" s="376" t="n"/>
      <c r="Q198" s="376" t="n"/>
      <c r="R198" s="342" t="n"/>
      <c r="S198" s="40" t="inlineStr"/>
      <c r="T198" s="40" t="inlineStr"/>
      <c r="U198" s="41" t="inlineStr">
        <is>
          <t>кор</t>
        </is>
      </c>
      <c r="V198" s="377" t="n">
        <v>0</v>
      </c>
      <c r="W198" s="378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 ht="27" customHeight="1">
      <c r="A199" s="64" t="inlineStr">
        <is>
          <t>SU002069</t>
        </is>
      </c>
      <c r="B199" s="64" t="inlineStr">
        <is>
          <t>P003001</t>
        </is>
      </c>
      <c r="C199" s="37" t="n">
        <v>4301070917</v>
      </c>
      <c r="D199" s="227" t="n">
        <v>4607111035912</v>
      </c>
      <c r="E199" s="342" t="n"/>
      <c r="F199" s="374" t="n">
        <v>0.43</v>
      </c>
      <c r="G199" s="38" t="n">
        <v>16</v>
      </c>
      <c r="H199" s="374" t="n">
        <v>6.88</v>
      </c>
      <c r="I199" s="374" t="n">
        <v>7.19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9" s="376" t="n"/>
      <c r="P199" s="376" t="n"/>
      <c r="Q199" s="376" t="n"/>
      <c r="R199" s="342" t="n"/>
      <c r="S199" s="40" t="inlineStr"/>
      <c r="T199" s="40" t="inlineStr"/>
      <c r="U199" s="41" t="inlineStr">
        <is>
          <t>кор</t>
        </is>
      </c>
      <c r="V199" s="377" t="n">
        <v>0</v>
      </c>
      <c r="W199" s="378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3" t="inlineStr">
        <is>
          <t>ЗПФ</t>
        </is>
      </c>
    </row>
    <row r="200" ht="27" customHeight="1">
      <c r="A200" s="64" t="inlineStr">
        <is>
          <t>SU002066</t>
        </is>
      </c>
      <c r="B200" s="64" t="inlineStr">
        <is>
          <t>P003004</t>
        </is>
      </c>
      <c r="C200" s="37" t="n">
        <v>4301070920</v>
      </c>
      <c r="D200" s="227" t="n">
        <v>4607111035929</v>
      </c>
      <c r="E200" s="342" t="n"/>
      <c r="F200" s="374" t="n">
        <v>0.9</v>
      </c>
      <c r="G200" s="38" t="n">
        <v>8</v>
      </c>
      <c r="H200" s="374" t="n">
        <v>7.2</v>
      </c>
      <c r="I200" s="374" t="n">
        <v>7.47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5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200" s="376" t="n"/>
      <c r="P200" s="376" t="n"/>
      <c r="Q200" s="376" t="n"/>
      <c r="R200" s="342" t="n"/>
      <c r="S200" s="40" t="inlineStr"/>
      <c r="T200" s="40" t="inlineStr"/>
      <c r="U200" s="41" t="inlineStr">
        <is>
          <t>кор</t>
        </is>
      </c>
      <c r="V200" s="377" t="n">
        <v>75</v>
      </c>
      <c r="W200" s="378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4" t="inlineStr">
        <is>
          <t>ЗПФ</t>
        </is>
      </c>
    </row>
    <row r="201">
      <c r="A201" s="235" t="n"/>
      <c r="B201" s="330" t="n"/>
      <c r="C201" s="330" t="n"/>
      <c r="D201" s="330" t="n"/>
      <c r="E201" s="330" t="n"/>
      <c r="F201" s="330" t="n"/>
      <c r="G201" s="330" t="n"/>
      <c r="H201" s="330" t="n"/>
      <c r="I201" s="330" t="n"/>
      <c r="J201" s="330" t="n"/>
      <c r="K201" s="330" t="n"/>
      <c r="L201" s="330" t="n"/>
      <c r="M201" s="379" t="n"/>
      <c r="N201" s="380" t="inlineStr">
        <is>
          <t>Итого</t>
        </is>
      </c>
      <c r="O201" s="350" t="n"/>
      <c r="P201" s="350" t="n"/>
      <c r="Q201" s="350" t="n"/>
      <c r="R201" s="350" t="n"/>
      <c r="S201" s="350" t="n"/>
      <c r="T201" s="351" t="n"/>
      <c r="U201" s="43" t="inlineStr">
        <is>
          <t>кор</t>
        </is>
      </c>
      <c r="V201" s="381">
        <f>IFERROR(SUM(V197:V200),"0")</f>
        <v/>
      </c>
      <c r="W201" s="381">
        <f>IFERROR(SUM(W197:W200),"0")</f>
        <v/>
      </c>
      <c r="X201" s="381">
        <f>IFERROR(IF(X197="",0,X197),"0")+IFERROR(IF(X198="",0,X198),"0")+IFERROR(IF(X199="",0,X199),"0")+IFERROR(IF(X200="",0,X200),"0")</f>
        <v/>
      </c>
      <c r="Y201" s="382" t="n"/>
      <c r="Z201" s="382" t="n"/>
    </row>
    <row r="202">
      <c r="A202" s="330" t="n"/>
      <c r="B202" s="330" t="n"/>
      <c r="C202" s="330" t="n"/>
      <c r="D202" s="330" t="n"/>
      <c r="E202" s="330" t="n"/>
      <c r="F202" s="330" t="n"/>
      <c r="G202" s="330" t="n"/>
      <c r="H202" s="330" t="n"/>
      <c r="I202" s="330" t="n"/>
      <c r="J202" s="330" t="n"/>
      <c r="K202" s="330" t="n"/>
      <c r="L202" s="330" t="n"/>
      <c r="M202" s="379" t="n"/>
      <c r="N202" s="380" t="inlineStr">
        <is>
          <t>Итого</t>
        </is>
      </c>
      <c r="O202" s="350" t="n"/>
      <c r="P202" s="350" t="n"/>
      <c r="Q202" s="350" t="n"/>
      <c r="R202" s="350" t="n"/>
      <c r="S202" s="350" t="n"/>
      <c r="T202" s="351" t="n"/>
      <c r="U202" s="43" t="inlineStr">
        <is>
          <t>кг</t>
        </is>
      </c>
      <c r="V202" s="381">
        <f>IFERROR(SUMPRODUCT(V197:V200*H197:H200),"0")</f>
        <v/>
      </c>
      <c r="W202" s="381">
        <f>IFERROR(SUMPRODUCT(W197:W200*H197:H200),"0")</f>
        <v/>
      </c>
      <c r="X202" s="43" t="n"/>
      <c r="Y202" s="382" t="n"/>
      <c r="Z202" s="382" t="n"/>
    </row>
    <row r="203" ht="16.5" customHeight="1">
      <c r="A203" s="225" t="inlineStr">
        <is>
          <t>Бордо</t>
        </is>
      </c>
      <c r="B203" s="330" t="n"/>
      <c r="C203" s="330" t="n"/>
      <c r="D203" s="330" t="n"/>
      <c r="E203" s="330" t="n"/>
      <c r="F203" s="330" t="n"/>
      <c r="G203" s="330" t="n"/>
      <c r="H203" s="330" t="n"/>
      <c r="I203" s="330" t="n"/>
      <c r="J203" s="330" t="n"/>
      <c r="K203" s="330" t="n"/>
      <c r="L203" s="330" t="n"/>
      <c r="M203" s="330" t="n"/>
      <c r="N203" s="330" t="n"/>
      <c r="O203" s="330" t="n"/>
      <c r="P203" s="330" t="n"/>
      <c r="Q203" s="330" t="n"/>
      <c r="R203" s="330" t="n"/>
      <c r="S203" s="330" t="n"/>
      <c r="T203" s="330" t="n"/>
      <c r="U203" s="330" t="n"/>
      <c r="V203" s="330" t="n"/>
      <c r="W203" s="330" t="n"/>
      <c r="X203" s="330" t="n"/>
      <c r="Y203" s="225" t="n"/>
      <c r="Z203" s="225" t="n"/>
    </row>
    <row r="204" ht="14.25" customHeight="1">
      <c r="A204" s="226" t="inlineStr">
        <is>
          <t>Сосиски замороженные</t>
        </is>
      </c>
      <c r="B204" s="330" t="n"/>
      <c r="C204" s="330" t="n"/>
      <c r="D204" s="330" t="n"/>
      <c r="E204" s="330" t="n"/>
      <c r="F204" s="330" t="n"/>
      <c r="G204" s="330" t="n"/>
      <c r="H204" s="330" t="n"/>
      <c r="I204" s="330" t="n"/>
      <c r="J204" s="330" t="n"/>
      <c r="K204" s="330" t="n"/>
      <c r="L204" s="330" t="n"/>
      <c r="M204" s="330" t="n"/>
      <c r="N204" s="330" t="n"/>
      <c r="O204" s="330" t="n"/>
      <c r="P204" s="330" t="n"/>
      <c r="Q204" s="330" t="n"/>
      <c r="R204" s="330" t="n"/>
      <c r="S204" s="330" t="n"/>
      <c r="T204" s="330" t="n"/>
      <c r="U204" s="330" t="n"/>
      <c r="V204" s="330" t="n"/>
      <c r="W204" s="330" t="n"/>
      <c r="X204" s="330" t="n"/>
      <c r="Y204" s="226" t="n"/>
      <c r="Z204" s="226" t="n"/>
    </row>
    <row r="205" ht="27" customHeight="1">
      <c r="A205" s="64" t="inlineStr">
        <is>
          <t>SU002678</t>
        </is>
      </c>
      <c r="B205" s="64" t="inlineStr">
        <is>
          <t>P003054</t>
        </is>
      </c>
      <c r="C205" s="37" t="n">
        <v>4301051320</v>
      </c>
      <c r="D205" s="227" t="n">
        <v>4680115881334</v>
      </c>
      <c r="E205" s="342" t="n"/>
      <c r="F205" s="374" t="n">
        <v>0.33</v>
      </c>
      <c r="G205" s="38" t="n">
        <v>6</v>
      </c>
      <c r="H205" s="374" t="n">
        <v>1.98</v>
      </c>
      <c r="I205" s="374" t="n">
        <v>2.27</v>
      </c>
      <c r="J205" s="38" t="n">
        <v>156</v>
      </c>
      <c r="K205" s="38" t="inlineStr">
        <is>
          <t>12</t>
        </is>
      </c>
      <c r="L205" s="39" t="inlineStr">
        <is>
          <t>СК2</t>
        </is>
      </c>
      <c r="M205" s="38" t="n">
        <v>365</v>
      </c>
      <c r="N205" s="451" t="inlineStr">
        <is>
          <t>Сосиски «Оригинальные» замороженные Фикс.вес 0,33 п/а ТМ «Стародворье»</t>
        </is>
      </c>
      <c r="O205" s="376" t="n"/>
      <c r="P205" s="376" t="n"/>
      <c r="Q205" s="376" t="n"/>
      <c r="R205" s="342" t="n"/>
      <c r="S205" s="40" t="inlineStr"/>
      <c r="T205" s="40" t="inlineStr"/>
      <c r="U205" s="41" t="inlineStr">
        <is>
          <t>кор</t>
        </is>
      </c>
      <c r="V205" s="377" t="n">
        <v>0</v>
      </c>
      <c r="W205" s="378">
        <f>IFERROR(IF(V205="","",V205),"")</f>
        <v/>
      </c>
      <c r="X205" s="42">
        <f>IFERROR(IF(V205="","",V205*0.00753),"")</f>
        <v/>
      </c>
      <c r="Y205" s="69" t="inlineStr"/>
      <c r="Z205" s="70" t="inlineStr"/>
      <c r="AD205" s="74" t="n"/>
      <c r="BA205" s="145" t="inlineStr">
        <is>
          <t>КИЗ</t>
        </is>
      </c>
    </row>
    <row r="206">
      <c r="A206" s="235" t="n"/>
      <c r="B206" s="330" t="n"/>
      <c r="C206" s="330" t="n"/>
      <c r="D206" s="330" t="n"/>
      <c r="E206" s="330" t="n"/>
      <c r="F206" s="330" t="n"/>
      <c r="G206" s="330" t="n"/>
      <c r="H206" s="330" t="n"/>
      <c r="I206" s="330" t="n"/>
      <c r="J206" s="330" t="n"/>
      <c r="K206" s="330" t="n"/>
      <c r="L206" s="330" t="n"/>
      <c r="M206" s="379" t="n"/>
      <c r="N206" s="380" t="inlineStr">
        <is>
          <t>Итого</t>
        </is>
      </c>
      <c r="O206" s="350" t="n"/>
      <c r="P206" s="350" t="n"/>
      <c r="Q206" s="350" t="n"/>
      <c r="R206" s="350" t="n"/>
      <c r="S206" s="350" t="n"/>
      <c r="T206" s="351" t="n"/>
      <c r="U206" s="43" t="inlineStr">
        <is>
          <t>кор</t>
        </is>
      </c>
      <c r="V206" s="381">
        <f>IFERROR(SUM(V205:V205),"0")</f>
        <v/>
      </c>
      <c r="W206" s="381">
        <f>IFERROR(SUM(W205:W205),"0")</f>
        <v/>
      </c>
      <c r="X206" s="381">
        <f>IFERROR(IF(X205="",0,X205),"0")</f>
        <v/>
      </c>
      <c r="Y206" s="382" t="n"/>
      <c r="Z206" s="382" t="n"/>
    </row>
    <row r="207">
      <c r="A207" s="330" t="n"/>
      <c r="B207" s="330" t="n"/>
      <c r="C207" s="330" t="n"/>
      <c r="D207" s="330" t="n"/>
      <c r="E207" s="330" t="n"/>
      <c r="F207" s="330" t="n"/>
      <c r="G207" s="330" t="n"/>
      <c r="H207" s="330" t="n"/>
      <c r="I207" s="330" t="n"/>
      <c r="J207" s="330" t="n"/>
      <c r="K207" s="330" t="n"/>
      <c r="L207" s="330" t="n"/>
      <c r="M207" s="379" t="n"/>
      <c r="N207" s="380" t="inlineStr">
        <is>
          <t>Итого</t>
        </is>
      </c>
      <c r="O207" s="350" t="n"/>
      <c r="P207" s="350" t="n"/>
      <c r="Q207" s="350" t="n"/>
      <c r="R207" s="350" t="n"/>
      <c r="S207" s="350" t="n"/>
      <c r="T207" s="351" t="n"/>
      <c r="U207" s="43" t="inlineStr">
        <is>
          <t>кг</t>
        </is>
      </c>
      <c r="V207" s="381">
        <f>IFERROR(SUMPRODUCT(V205:V205*H205:H205),"0")</f>
        <v/>
      </c>
      <c r="W207" s="381">
        <f>IFERROR(SUMPRODUCT(W205:W205*H205:H205),"0")</f>
        <v/>
      </c>
      <c r="X207" s="43" t="n"/>
      <c r="Y207" s="382" t="n"/>
      <c r="Z207" s="382" t="n"/>
    </row>
    <row r="208" ht="16.5" customHeight="1">
      <c r="A208" s="225" t="inlineStr">
        <is>
          <t>Сочные</t>
        </is>
      </c>
      <c r="B208" s="330" t="n"/>
      <c r="C208" s="330" t="n"/>
      <c r="D208" s="330" t="n"/>
      <c r="E208" s="330" t="n"/>
      <c r="F208" s="330" t="n"/>
      <c r="G208" s="330" t="n"/>
      <c r="H208" s="330" t="n"/>
      <c r="I208" s="330" t="n"/>
      <c r="J208" s="330" t="n"/>
      <c r="K208" s="330" t="n"/>
      <c r="L208" s="330" t="n"/>
      <c r="M208" s="330" t="n"/>
      <c r="N208" s="330" t="n"/>
      <c r="O208" s="330" t="n"/>
      <c r="P208" s="330" t="n"/>
      <c r="Q208" s="330" t="n"/>
      <c r="R208" s="330" t="n"/>
      <c r="S208" s="330" t="n"/>
      <c r="T208" s="330" t="n"/>
      <c r="U208" s="330" t="n"/>
      <c r="V208" s="330" t="n"/>
      <c r="W208" s="330" t="n"/>
      <c r="X208" s="330" t="n"/>
      <c r="Y208" s="225" t="n"/>
      <c r="Z208" s="225" t="n"/>
    </row>
    <row r="209" ht="14.25" customHeight="1">
      <c r="A209" s="226" t="inlineStr">
        <is>
          <t>Пельмени</t>
        </is>
      </c>
      <c r="B209" s="330" t="n"/>
      <c r="C209" s="330" t="n"/>
      <c r="D209" s="330" t="n"/>
      <c r="E209" s="330" t="n"/>
      <c r="F209" s="330" t="n"/>
      <c r="G209" s="330" t="n"/>
      <c r="H209" s="330" t="n"/>
      <c r="I209" s="330" t="n"/>
      <c r="J209" s="330" t="n"/>
      <c r="K209" s="330" t="n"/>
      <c r="L209" s="330" t="n"/>
      <c r="M209" s="330" t="n"/>
      <c r="N209" s="330" t="n"/>
      <c r="O209" s="330" t="n"/>
      <c r="P209" s="330" t="n"/>
      <c r="Q209" s="330" t="n"/>
      <c r="R209" s="330" t="n"/>
      <c r="S209" s="330" t="n"/>
      <c r="T209" s="330" t="n"/>
      <c r="U209" s="330" t="n"/>
      <c r="V209" s="330" t="n"/>
      <c r="W209" s="330" t="n"/>
      <c r="X209" s="330" t="n"/>
      <c r="Y209" s="226" t="n"/>
      <c r="Z209" s="226" t="n"/>
    </row>
    <row r="210" ht="16.5" customHeight="1">
      <c r="A210" s="64" t="inlineStr">
        <is>
          <t>SU001859</t>
        </is>
      </c>
      <c r="B210" s="64" t="inlineStr">
        <is>
          <t>P002720</t>
        </is>
      </c>
      <c r="C210" s="37" t="n">
        <v>4301070874</v>
      </c>
      <c r="D210" s="227" t="n">
        <v>4607111035332</v>
      </c>
      <c r="E210" s="342" t="n"/>
      <c r="F210" s="374" t="n">
        <v>0.43</v>
      </c>
      <c r="G210" s="38" t="n">
        <v>16</v>
      </c>
      <c r="H210" s="374" t="n">
        <v>6.88</v>
      </c>
      <c r="I210" s="374" t="n">
        <v>7.206</v>
      </c>
      <c r="J210" s="38" t="n">
        <v>84</v>
      </c>
      <c r="K210" s="38" t="inlineStr">
        <is>
          <t>12</t>
        </is>
      </c>
      <c r="L210" s="39" t="inlineStr">
        <is>
          <t>МГ</t>
        </is>
      </c>
      <c r="M210" s="38" t="n">
        <v>180</v>
      </c>
      <c r="N210" s="452">
        <f>HYPERLINK("https://abi.ru/products/Замороженные/Стародворье/Сочные/Пельмени/P002720/","Пельмени Сочные Сочные 0,43 Сфера Стародворье")</f>
        <v/>
      </c>
      <c r="O210" s="376" t="n"/>
      <c r="P210" s="376" t="n"/>
      <c r="Q210" s="376" t="n"/>
      <c r="R210" s="342" t="n"/>
      <c r="S210" s="40" t="inlineStr"/>
      <c r="T210" s="40" t="inlineStr"/>
      <c r="U210" s="41" t="inlineStr">
        <is>
          <t>кор</t>
        </is>
      </c>
      <c r="V210" s="377" t="n">
        <v>0</v>
      </c>
      <c r="W210" s="378">
        <f>IFERROR(IF(V210="","",V210),"")</f>
        <v/>
      </c>
      <c r="X210" s="42">
        <f>IFERROR(IF(V210="","",V210*0.0155),"")</f>
        <v/>
      </c>
      <c r="Y210" s="69" t="inlineStr"/>
      <c r="Z210" s="70" t="inlineStr"/>
      <c r="AD210" s="74" t="n"/>
      <c r="BA210" s="146" t="inlineStr">
        <is>
          <t>ЗПФ</t>
        </is>
      </c>
    </row>
    <row r="211" ht="16.5" customHeight="1">
      <c r="A211" s="64" t="inlineStr">
        <is>
          <t>SU001776</t>
        </is>
      </c>
      <c r="B211" s="64" t="inlineStr">
        <is>
          <t>P002719</t>
        </is>
      </c>
      <c r="C211" s="37" t="n">
        <v>4301070873</v>
      </c>
      <c r="D211" s="227" t="n">
        <v>4607111035080</v>
      </c>
      <c r="E211" s="342" t="n"/>
      <c r="F211" s="374" t="n">
        <v>0.9</v>
      </c>
      <c r="G211" s="38" t="n">
        <v>8</v>
      </c>
      <c r="H211" s="374" t="n">
        <v>7.2</v>
      </c>
      <c r="I211" s="374" t="n">
        <v>7.47</v>
      </c>
      <c r="J211" s="38" t="n">
        <v>84</v>
      </c>
      <c r="K211" s="38" t="inlineStr">
        <is>
          <t>12</t>
        </is>
      </c>
      <c r="L211" s="39" t="inlineStr">
        <is>
          <t>МГ</t>
        </is>
      </c>
      <c r="M211" s="38" t="n">
        <v>180</v>
      </c>
      <c r="N211" s="453">
        <f>HYPERLINK("https://abi.ru/products/Замороженные/Стародворье/Сочные/Пельмени/P002719/","Пельмени Сочные Сочные 0,9 Сфера Стародворье")</f>
        <v/>
      </c>
      <c r="O211" s="376" t="n"/>
      <c r="P211" s="376" t="n"/>
      <c r="Q211" s="376" t="n"/>
      <c r="R211" s="342" t="n"/>
      <c r="S211" s="40" t="inlineStr"/>
      <c r="T211" s="40" t="inlineStr"/>
      <c r="U211" s="41" t="inlineStr">
        <is>
          <t>кор</t>
        </is>
      </c>
      <c r="V211" s="377" t="n">
        <v>100</v>
      </c>
      <c r="W211" s="378">
        <f>IFERROR(IF(V211="","",V211),"")</f>
        <v/>
      </c>
      <c r="X211" s="42">
        <f>IFERROR(IF(V211="","",V211*0.0155),"")</f>
        <v/>
      </c>
      <c r="Y211" s="69" t="inlineStr"/>
      <c r="Z211" s="70" t="inlineStr"/>
      <c r="AD211" s="74" t="n"/>
      <c r="BA211" s="147" t="inlineStr">
        <is>
          <t>ЗПФ</t>
        </is>
      </c>
    </row>
    <row r="212">
      <c r="A212" s="235" t="n"/>
      <c r="B212" s="330" t="n"/>
      <c r="C212" s="330" t="n"/>
      <c r="D212" s="330" t="n"/>
      <c r="E212" s="330" t="n"/>
      <c r="F212" s="330" t="n"/>
      <c r="G212" s="330" t="n"/>
      <c r="H212" s="330" t="n"/>
      <c r="I212" s="330" t="n"/>
      <c r="J212" s="330" t="n"/>
      <c r="K212" s="330" t="n"/>
      <c r="L212" s="330" t="n"/>
      <c r="M212" s="379" t="n"/>
      <c r="N212" s="380" t="inlineStr">
        <is>
          <t>Итого</t>
        </is>
      </c>
      <c r="O212" s="350" t="n"/>
      <c r="P212" s="350" t="n"/>
      <c r="Q212" s="350" t="n"/>
      <c r="R212" s="350" t="n"/>
      <c r="S212" s="350" t="n"/>
      <c r="T212" s="351" t="n"/>
      <c r="U212" s="43" t="inlineStr">
        <is>
          <t>кор</t>
        </is>
      </c>
      <c r="V212" s="381">
        <f>IFERROR(SUM(V210:V211),"0")</f>
        <v/>
      </c>
      <c r="W212" s="381">
        <f>IFERROR(SUM(W210:W211),"0")</f>
        <v/>
      </c>
      <c r="X212" s="381">
        <f>IFERROR(IF(X210="",0,X210),"0")+IFERROR(IF(X211="",0,X211),"0")</f>
        <v/>
      </c>
      <c r="Y212" s="382" t="n"/>
      <c r="Z212" s="382" t="n"/>
    </row>
    <row r="213">
      <c r="A213" s="330" t="n"/>
      <c r="B213" s="330" t="n"/>
      <c r="C213" s="330" t="n"/>
      <c r="D213" s="330" t="n"/>
      <c r="E213" s="330" t="n"/>
      <c r="F213" s="330" t="n"/>
      <c r="G213" s="330" t="n"/>
      <c r="H213" s="330" t="n"/>
      <c r="I213" s="330" t="n"/>
      <c r="J213" s="330" t="n"/>
      <c r="K213" s="330" t="n"/>
      <c r="L213" s="330" t="n"/>
      <c r="M213" s="379" t="n"/>
      <c r="N213" s="380" t="inlineStr">
        <is>
          <t>Итого</t>
        </is>
      </c>
      <c r="O213" s="350" t="n"/>
      <c r="P213" s="350" t="n"/>
      <c r="Q213" s="350" t="n"/>
      <c r="R213" s="350" t="n"/>
      <c r="S213" s="350" t="n"/>
      <c r="T213" s="351" t="n"/>
      <c r="U213" s="43" t="inlineStr">
        <is>
          <t>кг</t>
        </is>
      </c>
      <c r="V213" s="381">
        <f>IFERROR(SUMPRODUCT(V210:V211*H210:H211),"0")</f>
        <v/>
      </c>
      <c r="W213" s="381">
        <f>IFERROR(SUMPRODUCT(W210:W211*H210:H211),"0")</f>
        <v/>
      </c>
      <c r="X213" s="43" t="n"/>
      <c r="Y213" s="382" t="n"/>
      <c r="Z213" s="382" t="n"/>
    </row>
    <row r="214" ht="27.75" customHeight="1">
      <c r="A214" s="224" t="inlineStr">
        <is>
          <t>Колбасный стандарт</t>
        </is>
      </c>
      <c r="B214" s="373" t="n"/>
      <c r="C214" s="373" t="n"/>
      <c r="D214" s="373" t="n"/>
      <c r="E214" s="373" t="n"/>
      <c r="F214" s="373" t="n"/>
      <c r="G214" s="373" t="n"/>
      <c r="H214" s="373" t="n"/>
      <c r="I214" s="373" t="n"/>
      <c r="J214" s="373" t="n"/>
      <c r="K214" s="373" t="n"/>
      <c r="L214" s="373" t="n"/>
      <c r="M214" s="373" t="n"/>
      <c r="N214" s="373" t="n"/>
      <c r="O214" s="373" t="n"/>
      <c r="P214" s="373" t="n"/>
      <c r="Q214" s="373" t="n"/>
      <c r="R214" s="373" t="n"/>
      <c r="S214" s="373" t="n"/>
      <c r="T214" s="373" t="n"/>
      <c r="U214" s="373" t="n"/>
      <c r="V214" s="373" t="n"/>
      <c r="W214" s="373" t="n"/>
      <c r="X214" s="373" t="n"/>
      <c r="Y214" s="55" t="n"/>
      <c r="Z214" s="55" t="n"/>
    </row>
    <row r="215" ht="16.5" customHeight="1">
      <c r="A215" s="225" t="inlineStr">
        <is>
          <t>Владимирский Стандарт ЗПФ</t>
        </is>
      </c>
      <c r="B215" s="330" t="n"/>
      <c r="C215" s="330" t="n"/>
      <c r="D215" s="330" t="n"/>
      <c r="E215" s="330" t="n"/>
      <c r="F215" s="330" t="n"/>
      <c r="G215" s="330" t="n"/>
      <c r="H215" s="330" t="n"/>
      <c r="I215" s="330" t="n"/>
      <c r="J215" s="330" t="n"/>
      <c r="K215" s="330" t="n"/>
      <c r="L215" s="330" t="n"/>
      <c r="M215" s="330" t="n"/>
      <c r="N215" s="330" t="n"/>
      <c r="O215" s="330" t="n"/>
      <c r="P215" s="330" t="n"/>
      <c r="Q215" s="330" t="n"/>
      <c r="R215" s="330" t="n"/>
      <c r="S215" s="330" t="n"/>
      <c r="T215" s="330" t="n"/>
      <c r="U215" s="330" t="n"/>
      <c r="V215" s="330" t="n"/>
      <c r="W215" s="330" t="n"/>
      <c r="X215" s="330" t="n"/>
      <c r="Y215" s="225" t="n"/>
      <c r="Z215" s="225" t="n"/>
    </row>
    <row r="216" ht="14.25" customHeight="1">
      <c r="A216" s="226" t="inlineStr">
        <is>
          <t>Пельмени</t>
        </is>
      </c>
      <c r="B216" s="330" t="n"/>
      <c r="C216" s="330" t="n"/>
      <c r="D216" s="330" t="n"/>
      <c r="E216" s="330" t="n"/>
      <c r="F216" s="330" t="n"/>
      <c r="G216" s="330" t="n"/>
      <c r="H216" s="330" t="n"/>
      <c r="I216" s="330" t="n"/>
      <c r="J216" s="330" t="n"/>
      <c r="K216" s="330" t="n"/>
      <c r="L216" s="330" t="n"/>
      <c r="M216" s="330" t="n"/>
      <c r="N216" s="330" t="n"/>
      <c r="O216" s="330" t="n"/>
      <c r="P216" s="330" t="n"/>
      <c r="Q216" s="330" t="n"/>
      <c r="R216" s="330" t="n"/>
      <c r="S216" s="330" t="n"/>
      <c r="T216" s="330" t="n"/>
      <c r="U216" s="330" t="n"/>
      <c r="V216" s="330" t="n"/>
      <c r="W216" s="330" t="n"/>
      <c r="X216" s="330" t="n"/>
      <c r="Y216" s="226" t="n"/>
      <c r="Z216" s="226" t="n"/>
    </row>
    <row r="217" ht="27" customHeight="1">
      <c r="A217" s="64" t="inlineStr">
        <is>
          <t>SU002267</t>
        </is>
      </c>
      <c r="B217" s="64" t="inlineStr">
        <is>
          <t>P003223</t>
        </is>
      </c>
      <c r="C217" s="37" t="n">
        <v>4301070941</v>
      </c>
      <c r="D217" s="227" t="n">
        <v>4607111036162</v>
      </c>
      <c r="E217" s="342" t="n"/>
      <c r="F217" s="374" t="n">
        <v>0.8</v>
      </c>
      <c r="G217" s="38" t="n">
        <v>8</v>
      </c>
      <c r="H217" s="374" t="n">
        <v>6.4</v>
      </c>
      <c r="I217" s="374" t="n">
        <v>6.6812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90</v>
      </c>
      <c r="N217" s="454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7" s="376" t="n"/>
      <c r="P217" s="376" t="n"/>
      <c r="Q217" s="376" t="n"/>
      <c r="R217" s="342" t="n"/>
      <c r="S217" s="40" t="inlineStr"/>
      <c r="T217" s="40" t="inlineStr"/>
      <c r="U217" s="41" t="inlineStr">
        <is>
          <t>кор</t>
        </is>
      </c>
      <c r="V217" s="377" t="n">
        <v>0</v>
      </c>
      <c r="W217" s="378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8" t="inlineStr">
        <is>
          <t>ЗПФ</t>
        </is>
      </c>
    </row>
    <row r="218">
      <c r="A218" s="235" t="n"/>
      <c r="B218" s="330" t="n"/>
      <c r="C218" s="330" t="n"/>
      <c r="D218" s="330" t="n"/>
      <c r="E218" s="330" t="n"/>
      <c r="F218" s="330" t="n"/>
      <c r="G218" s="330" t="n"/>
      <c r="H218" s="330" t="n"/>
      <c r="I218" s="330" t="n"/>
      <c r="J218" s="330" t="n"/>
      <c r="K218" s="330" t="n"/>
      <c r="L218" s="330" t="n"/>
      <c r="M218" s="379" t="n"/>
      <c r="N218" s="380" t="inlineStr">
        <is>
          <t>Итого</t>
        </is>
      </c>
      <c r="O218" s="350" t="n"/>
      <c r="P218" s="350" t="n"/>
      <c r="Q218" s="350" t="n"/>
      <c r="R218" s="350" t="n"/>
      <c r="S218" s="350" t="n"/>
      <c r="T218" s="351" t="n"/>
      <c r="U218" s="43" t="inlineStr">
        <is>
          <t>кор</t>
        </is>
      </c>
      <c r="V218" s="381">
        <f>IFERROR(SUM(V217:V217),"0")</f>
        <v/>
      </c>
      <c r="W218" s="381">
        <f>IFERROR(SUM(W217:W217),"0")</f>
        <v/>
      </c>
      <c r="X218" s="381">
        <f>IFERROR(IF(X217="",0,X217),"0")</f>
        <v/>
      </c>
      <c r="Y218" s="382" t="n"/>
      <c r="Z218" s="382" t="n"/>
    </row>
    <row r="219">
      <c r="A219" s="330" t="n"/>
      <c r="B219" s="330" t="n"/>
      <c r="C219" s="330" t="n"/>
      <c r="D219" s="330" t="n"/>
      <c r="E219" s="330" t="n"/>
      <c r="F219" s="330" t="n"/>
      <c r="G219" s="330" t="n"/>
      <c r="H219" s="330" t="n"/>
      <c r="I219" s="330" t="n"/>
      <c r="J219" s="330" t="n"/>
      <c r="K219" s="330" t="n"/>
      <c r="L219" s="330" t="n"/>
      <c r="M219" s="379" t="n"/>
      <c r="N219" s="380" t="inlineStr">
        <is>
          <t>Итого</t>
        </is>
      </c>
      <c r="O219" s="350" t="n"/>
      <c r="P219" s="350" t="n"/>
      <c r="Q219" s="350" t="n"/>
      <c r="R219" s="350" t="n"/>
      <c r="S219" s="350" t="n"/>
      <c r="T219" s="351" t="n"/>
      <c r="U219" s="43" t="inlineStr">
        <is>
          <t>кг</t>
        </is>
      </c>
      <c r="V219" s="381">
        <f>IFERROR(SUMPRODUCT(V217:V217*H217:H217),"0")</f>
        <v/>
      </c>
      <c r="W219" s="381">
        <f>IFERROR(SUMPRODUCT(W217:W217*H217:H217),"0")</f>
        <v/>
      </c>
      <c r="X219" s="43" t="n"/>
      <c r="Y219" s="382" t="n"/>
      <c r="Z219" s="382" t="n"/>
    </row>
    <row r="220" ht="27.75" customHeight="1">
      <c r="A220" s="224" t="inlineStr">
        <is>
          <t>Особый рецепт</t>
        </is>
      </c>
      <c r="B220" s="373" t="n"/>
      <c r="C220" s="373" t="n"/>
      <c r="D220" s="373" t="n"/>
      <c r="E220" s="373" t="n"/>
      <c r="F220" s="373" t="n"/>
      <c r="G220" s="373" t="n"/>
      <c r="H220" s="373" t="n"/>
      <c r="I220" s="373" t="n"/>
      <c r="J220" s="373" t="n"/>
      <c r="K220" s="373" t="n"/>
      <c r="L220" s="373" t="n"/>
      <c r="M220" s="373" t="n"/>
      <c r="N220" s="373" t="n"/>
      <c r="O220" s="373" t="n"/>
      <c r="P220" s="373" t="n"/>
      <c r="Q220" s="373" t="n"/>
      <c r="R220" s="373" t="n"/>
      <c r="S220" s="373" t="n"/>
      <c r="T220" s="373" t="n"/>
      <c r="U220" s="373" t="n"/>
      <c r="V220" s="373" t="n"/>
      <c r="W220" s="373" t="n"/>
      <c r="X220" s="373" t="n"/>
      <c r="Y220" s="55" t="n"/>
      <c r="Z220" s="55" t="n"/>
    </row>
    <row r="221" ht="16.5" customHeight="1">
      <c r="A221" s="225" t="inlineStr">
        <is>
          <t>Любимая ложка</t>
        </is>
      </c>
      <c r="B221" s="330" t="n"/>
      <c r="C221" s="330" t="n"/>
      <c r="D221" s="330" t="n"/>
      <c r="E221" s="330" t="n"/>
      <c r="F221" s="330" t="n"/>
      <c r="G221" s="330" t="n"/>
      <c r="H221" s="330" t="n"/>
      <c r="I221" s="330" t="n"/>
      <c r="J221" s="330" t="n"/>
      <c r="K221" s="330" t="n"/>
      <c r="L221" s="330" t="n"/>
      <c r="M221" s="330" t="n"/>
      <c r="N221" s="330" t="n"/>
      <c r="O221" s="330" t="n"/>
      <c r="P221" s="330" t="n"/>
      <c r="Q221" s="330" t="n"/>
      <c r="R221" s="330" t="n"/>
      <c r="S221" s="330" t="n"/>
      <c r="T221" s="330" t="n"/>
      <c r="U221" s="330" t="n"/>
      <c r="V221" s="330" t="n"/>
      <c r="W221" s="330" t="n"/>
      <c r="X221" s="330" t="n"/>
      <c r="Y221" s="225" t="n"/>
      <c r="Z221" s="225" t="n"/>
    </row>
    <row r="222" ht="14.25" customHeight="1">
      <c r="A222" s="226" t="inlineStr">
        <is>
          <t>Пельмени</t>
        </is>
      </c>
      <c r="B222" s="330" t="n"/>
      <c r="C222" s="330" t="n"/>
      <c r="D222" s="330" t="n"/>
      <c r="E222" s="330" t="n"/>
      <c r="F222" s="330" t="n"/>
      <c r="G222" s="330" t="n"/>
      <c r="H222" s="330" t="n"/>
      <c r="I222" s="330" t="n"/>
      <c r="J222" s="330" t="n"/>
      <c r="K222" s="330" t="n"/>
      <c r="L222" s="330" t="n"/>
      <c r="M222" s="330" t="n"/>
      <c r="N222" s="330" t="n"/>
      <c r="O222" s="330" t="n"/>
      <c r="P222" s="330" t="n"/>
      <c r="Q222" s="330" t="n"/>
      <c r="R222" s="330" t="n"/>
      <c r="S222" s="330" t="n"/>
      <c r="T222" s="330" t="n"/>
      <c r="U222" s="330" t="n"/>
      <c r="V222" s="330" t="n"/>
      <c r="W222" s="330" t="n"/>
      <c r="X222" s="330" t="n"/>
      <c r="Y222" s="226" t="n"/>
      <c r="Z222" s="226" t="n"/>
    </row>
    <row r="223" ht="27" customHeight="1">
      <c r="A223" s="64" t="inlineStr">
        <is>
          <t>SU002268</t>
        </is>
      </c>
      <c r="B223" s="64" t="inlineStr">
        <is>
          <t>P002746</t>
        </is>
      </c>
      <c r="C223" s="37" t="n">
        <v>4301070882</v>
      </c>
      <c r="D223" s="227" t="n">
        <v>4607111035899</v>
      </c>
      <c r="E223" s="342" t="n"/>
      <c r="F223" s="374" t="n">
        <v>1</v>
      </c>
      <c r="G223" s="38" t="n">
        <v>5</v>
      </c>
      <c r="H223" s="374" t="n">
        <v>5</v>
      </c>
      <c r="I223" s="374" t="n">
        <v>5.262</v>
      </c>
      <c r="J223" s="38" t="n">
        <v>84</v>
      </c>
      <c r="K223" s="38" t="inlineStr">
        <is>
          <t>12</t>
        </is>
      </c>
      <c r="L223" s="39" t="inlineStr">
        <is>
          <t>МГ</t>
        </is>
      </c>
      <c r="M223" s="38" t="n">
        <v>120</v>
      </c>
      <c r="N223" s="455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3" s="376" t="n"/>
      <c r="P223" s="376" t="n"/>
      <c r="Q223" s="376" t="n"/>
      <c r="R223" s="342" t="n"/>
      <c r="S223" s="40" t="inlineStr"/>
      <c r="T223" s="40" t="inlineStr"/>
      <c r="U223" s="41" t="inlineStr">
        <is>
          <t>кор</t>
        </is>
      </c>
      <c r="V223" s="377" t="n">
        <v>80</v>
      </c>
      <c r="W223" s="378">
        <f>IFERROR(IF(V223="","",V223),"")</f>
        <v/>
      </c>
      <c r="X223" s="42">
        <f>IFERROR(IF(V223="","",V223*0.0155),"")</f>
        <v/>
      </c>
      <c r="Y223" s="69" t="inlineStr"/>
      <c r="Z223" s="70" t="inlineStr"/>
      <c r="AD223" s="74" t="n"/>
      <c r="BA223" s="149" t="inlineStr">
        <is>
          <t>ЗПФ</t>
        </is>
      </c>
    </row>
    <row r="224">
      <c r="A224" s="235" t="n"/>
      <c r="B224" s="330" t="n"/>
      <c r="C224" s="330" t="n"/>
      <c r="D224" s="330" t="n"/>
      <c r="E224" s="330" t="n"/>
      <c r="F224" s="330" t="n"/>
      <c r="G224" s="330" t="n"/>
      <c r="H224" s="330" t="n"/>
      <c r="I224" s="330" t="n"/>
      <c r="J224" s="330" t="n"/>
      <c r="K224" s="330" t="n"/>
      <c r="L224" s="330" t="n"/>
      <c r="M224" s="379" t="n"/>
      <c r="N224" s="380" t="inlineStr">
        <is>
          <t>Итого</t>
        </is>
      </c>
      <c r="O224" s="350" t="n"/>
      <c r="P224" s="350" t="n"/>
      <c r="Q224" s="350" t="n"/>
      <c r="R224" s="350" t="n"/>
      <c r="S224" s="350" t="n"/>
      <c r="T224" s="351" t="n"/>
      <c r="U224" s="43" t="inlineStr">
        <is>
          <t>кор</t>
        </is>
      </c>
      <c r="V224" s="381">
        <f>IFERROR(SUM(V223:V223),"0")</f>
        <v/>
      </c>
      <c r="W224" s="381">
        <f>IFERROR(SUM(W223:W223),"0")</f>
        <v/>
      </c>
      <c r="X224" s="381">
        <f>IFERROR(IF(X223="",0,X223),"0")</f>
        <v/>
      </c>
      <c r="Y224" s="382" t="n"/>
      <c r="Z224" s="382" t="n"/>
    </row>
    <row r="225">
      <c r="A225" s="330" t="n"/>
      <c r="B225" s="330" t="n"/>
      <c r="C225" s="330" t="n"/>
      <c r="D225" s="330" t="n"/>
      <c r="E225" s="330" t="n"/>
      <c r="F225" s="330" t="n"/>
      <c r="G225" s="330" t="n"/>
      <c r="H225" s="330" t="n"/>
      <c r="I225" s="330" t="n"/>
      <c r="J225" s="330" t="n"/>
      <c r="K225" s="330" t="n"/>
      <c r="L225" s="330" t="n"/>
      <c r="M225" s="379" t="n"/>
      <c r="N225" s="380" t="inlineStr">
        <is>
          <t>Итого</t>
        </is>
      </c>
      <c r="O225" s="350" t="n"/>
      <c r="P225" s="350" t="n"/>
      <c r="Q225" s="350" t="n"/>
      <c r="R225" s="350" t="n"/>
      <c r="S225" s="350" t="n"/>
      <c r="T225" s="351" t="n"/>
      <c r="U225" s="43" t="inlineStr">
        <is>
          <t>кг</t>
        </is>
      </c>
      <c r="V225" s="381">
        <f>IFERROR(SUMPRODUCT(V223:V223*H223:H223),"0")</f>
        <v/>
      </c>
      <c r="W225" s="381">
        <f>IFERROR(SUMPRODUCT(W223:W223*H223:H223),"0")</f>
        <v/>
      </c>
      <c r="X225" s="43" t="n"/>
      <c r="Y225" s="382" t="n"/>
      <c r="Z225" s="382" t="n"/>
    </row>
    <row r="226" ht="16.5" customHeight="1">
      <c r="A226" s="225" t="inlineStr">
        <is>
          <t>Особая Без свинины</t>
        </is>
      </c>
      <c r="B226" s="330" t="n"/>
      <c r="C226" s="330" t="n"/>
      <c r="D226" s="330" t="n"/>
      <c r="E226" s="330" t="n"/>
      <c r="F226" s="330" t="n"/>
      <c r="G226" s="330" t="n"/>
      <c r="H226" s="330" t="n"/>
      <c r="I226" s="330" t="n"/>
      <c r="J226" s="330" t="n"/>
      <c r="K226" s="330" t="n"/>
      <c r="L226" s="330" t="n"/>
      <c r="M226" s="330" t="n"/>
      <c r="N226" s="330" t="n"/>
      <c r="O226" s="330" t="n"/>
      <c r="P226" s="330" t="n"/>
      <c r="Q226" s="330" t="n"/>
      <c r="R226" s="330" t="n"/>
      <c r="S226" s="330" t="n"/>
      <c r="T226" s="330" t="n"/>
      <c r="U226" s="330" t="n"/>
      <c r="V226" s="330" t="n"/>
      <c r="W226" s="330" t="n"/>
      <c r="X226" s="330" t="n"/>
      <c r="Y226" s="225" t="n"/>
      <c r="Z226" s="225" t="n"/>
    </row>
    <row r="227" ht="14.25" customHeight="1">
      <c r="A227" s="226" t="inlineStr">
        <is>
          <t>Пельмени</t>
        </is>
      </c>
      <c r="B227" s="330" t="n"/>
      <c r="C227" s="330" t="n"/>
      <c r="D227" s="330" t="n"/>
      <c r="E227" s="330" t="n"/>
      <c r="F227" s="330" t="n"/>
      <c r="G227" s="330" t="n"/>
      <c r="H227" s="330" t="n"/>
      <c r="I227" s="330" t="n"/>
      <c r="J227" s="330" t="n"/>
      <c r="K227" s="330" t="n"/>
      <c r="L227" s="330" t="n"/>
      <c r="M227" s="330" t="n"/>
      <c r="N227" s="330" t="n"/>
      <c r="O227" s="330" t="n"/>
      <c r="P227" s="330" t="n"/>
      <c r="Q227" s="330" t="n"/>
      <c r="R227" s="330" t="n"/>
      <c r="S227" s="330" t="n"/>
      <c r="T227" s="330" t="n"/>
      <c r="U227" s="330" t="n"/>
      <c r="V227" s="330" t="n"/>
      <c r="W227" s="330" t="n"/>
      <c r="X227" s="330" t="n"/>
      <c r="Y227" s="226" t="n"/>
      <c r="Z227" s="226" t="n"/>
    </row>
    <row r="228" ht="27" customHeight="1">
      <c r="A228" s="64" t="inlineStr">
        <is>
          <t>SU002408</t>
        </is>
      </c>
      <c r="B228" s="64" t="inlineStr">
        <is>
          <t>P002686</t>
        </is>
      </c>
      <c r="C228" s="37" t="n">
        <v>4301070870</v>
      </c>
      <c r="D228" s="227" t="n">
        <v>4607111036711</v>
      </c>
      <c r="E228" s="342" t="n"/>
      <c r="F228" s="374" t="n">
        <v>0.8</v>
      </c>
      <c r="G228" s="38" t="n">
        <v>8</v>
      </c>
      <c r="H228" s="374" t="n">
        <v>6.4</v>
      </c>
      <c r="I228" s="374" t="n">
        <v>6.67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90</v>
      </c>
      <c r="N228" s="45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8" s="376" t="n"/>
      <c r="P228" s="376" t="n"/>
      <c r="Q228" s="376" t="n"/>
      <c r="R228" s="342" t="n"/>
      <c r="S228" s="40" t="inlineStr"/>
      <c r="T228" s="40" t="inlineStr"/>
      <c r="U228" s="41" t="inlineStr">
        <is>
          <t>кор</t>
        </is>
      </c>
      <c r="V228" s="377" t="n">
        <v>5</v>
      </c>
      <c r="W228" s="378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50" t="inlineStr">
        <is>
          <t>ЗПФ</t>
        </is>
      </c>
    </row>
    <row r="229">
      <c r="A229" s="235" t="n"/>
      <c r="B229" s="330" t="n"/>
      <c r="C229" s="330" t="n"/>
      <c r="D229" s="330" t="n"/>
      <c r="E229" s="330" t="n"/>
      <c r="F229" s="330" t="n"/>
      <c r="G229" s="330" t="n"/>
      <c r="H229" s="330" t="n"/>
      <c r="I229" s="330" t="n"/>
      <c r="J229" s="330" t="n"/>
      <c r="K229" s="330" t="n"/>
      <c r="L229" s="330" t="n"/>
      <c r="M229" s="379" t="n"/>
      <c r="N229" s="380" t="inlineStr">
        <is>
          <t>Итого</t>
        </is>
      </c>
      <c r="O229" s="350" t="n"/>
      <c r="P229" s="350" t="n"/>
      <c r="Q229" s="350" t="n"/>
      <c r="R229" s="350" t="n"/>
      <c r="S229" s="350" t="n"/>
      <c r="T229" s="351" t="n"/>
      <c r="U229" s="43" t="inlineStr">
        <is>
          <t>кор</t>
        </is>
      </c>
      <c r="V229" s="381">
        <f>IFERROR(SUM(V228:V228),"0")</f>
        <v/>
      </c>
      <c r="W229" s="381">
        <f>IFERROR(SUM(W228:W228),"0")</f>
        <v/>
      </c>
      <c r="X229" s="381">
        <f>IFERROR(IF(X228="",0,X228),"0")</f>
        <v/>
      </c>
      <c r="Y229" s="382" t="n"/>
      <c r="Z229" s="382" t="n"/>
    </row>
    <row r="230">
      <c r="A230" s="330" t="n"/>
      <c r="B230" s="330" t="n"/>
      <c r="C230" s="330" t="n"/>
      <c r="D230" s="330" t="n"/>
      <c r="E230" s="330" t="n"/>
      <c r="F230" s="330" t="n"/>
      <c r="G230" s="330" t="n"/>
      <c r="H230" s="330" t="n"/>
      <c r="I230" s="330" t="n"/>
      <c r="J230" s="330" t="n"/>
      <c r="K230" s="330" t="n"/>
      <c r="L230" s="330" t="n"/>
      <c r="M230" s="379" t="n"/>
      <c r="N230" s="380" t="inlineStr">
        <is>
          <t>Итого</t>
        </is>
      </c>
      <c r="O230" s="350" t="n"/>
      <c r="P230" s="350" t="n"/>
      <c r="Q230" s="350" t="n"/>
      <c r="R230" s="350" t="n"/>
      <c r="S230" s="350" t="n"/>
      <c r="T230" s="351" t="n"/>
      <c r="U230" s="43" t="inlineStr">
        <is>
          <t>кг</t>
        </is>
      </c>
      <c r="V230" s="381">
        <f>IFERROR(SUMPRODUCT(V228:V228*H228:H228),"0")</f>
        <v/>
      </c>
      <c r="W230" s="381">
        <f>IFERROR(SUMPRODUCT(W228:W228*H228:H228),"0")</f>
        <v/>
      </c>
      <c r="X230" s="43" t="n"/>
      <c r="Y230" s="382" t="n"/>
      <c r="Z230" s="382" t="n"/>
    </row>
    <row r="231" ht="27.75" customHeight="1">
      <c r="A231" s="224" t="inlineStr">
        <is>
          <t>Зареченские</t>
        </is>
      </c>
      <c r="B231" s="373" t="n"/>
      <c r="C231" s="373" t="n"/>
      <c r="D231" s="373" t="n"/>
      <c r="E231" s="373" t="n"/>
      <c r="F231" s="373" t="n"/>
      <c r="G231" s="373" t="n"/>
      <c r="H231" s="373" t="n"/>
      <c r="I231" s="373" t="n"/>
      <c r="J231" s="373" t="n"/>
      <c r="K231" s="373" t="n"/>
      <c r="L231" s="373" t="n"/>
      <c r="M231" s="373" t="n"/>
      <c r="N231" s="373" t="n"/>
      <c r="O231" s="373" t="n"/>
      <c r="P231" s="373" t="n"/>
      <c r="Q231" s="373" t="n"/>
      <c r="R231" s="373" t="n"/>
      <c r="S231" s="373" t="n"/>
      <c r="T231" s="373" t="n"/>
      <c r="U231" s="373" t="n"/>
      <c r="V231" s="373" t="n"/>
      <c r="W231" s="373" t="n"/>
      <c r="X231" s="373" t="n"/>
      <c r="Y231" s="55" t="n"/>
      <c r="Z231" s="55" t="n"/>
    </row>
    <row r="232" ht="16.5" customHeight="1">
      <c r="A232" s="225" t="inlineStr">
        <is>
          <t>Зареченские продукты ПГП</t>
        </is>
      </c>
      <c r="B232" s="330" t="n"/>
      <c r="C232" s="330" t="n"/>
      <c r="D232" s="330" t="n"/>
      <c r="E232" s="330" t="n"/>
      <c r="F232" s="330" t="n"/>
      <c r="G232" s="330" t="n"/>
      <c r="H232" s="330" t="n"/>
      <c r="I232" s="330" t="n"/>
      <c r="J232" s="330" t="n"/>
      <c r="K232" s="330" t="n"/>
      <c r="L232" s="330" t="n"/>
      <c r="M232" s="330" t="n"/>
      <c r="N232" s="330" t="n"/>
      <c r="O232" s="330" t="n"/>
      <c r="P232" s="330" t="n"/>
      <c r="Q232" s="330" t="n"/>
      <c r="R232" s="330" t="n"/>
      <c r="S232" s="330" t="n"/>
      <c r="T232" s="330" t="n"/>
      <c r="U232" s="330" t="n"/>
      <c r="V232" s="330" t="n"/>
      <c r="W232" s="330" t="n"/>
      <c r="X232" s="330" t="n"/>
      <c r="Y232" s="225" t="n"/>
      <c r="Z232" s="225" t="n"/>
    </row>
    <row r="233" ht="14.25" customHeight="1">
      <c r="A233" s="226" t="inlineStr">
        <is>
          <t>Крылья</t>
        </is>
      </c>
      <c r="B233" s="330" t="n"/>
      <c r="C233" s="330" t="n"/>
      <c r="D233" s="330" t="n"/>
      <c r="E233" s="330" t="n"/>
      <c r="F233" s="330" t="n"/>
      <c r="G233" s="330" t="n"/>
      <c r="H233" s="330" t="n"/>
      <c r="I233" s="330" t="n"/>
      <c r="J233" s="330" t="n"/>
      <c r="K233" s="330" t="n"/>
      <c r="L233" s="330" t="n"/>
      <c r="M233" s="330" t="n"/>
      <c r="N233" s="330" t="n"/>
      <c r="O233" s="330" t="n"/>
      <c r="P233" s="330" t="n"/>
      <c r="Q233" s="330" t="n"/>
      <c r="R233" s="330" t="n"/>
      <c r="S233" s="330" t="n"/>
      <c r="T233" s="330" t="n"/>
      <c r="U233" s="330" t="n"/>
      <c r="V233" s="330" t="n"/>
      <c r="W233" s="330" t="n"/>
      <c r="X233" s="330" t="n"/>
      <c r="Y233" s="226" t="n"/>
      <c r="Z233" s="226" t="n"/>
    </row>
    <row r="234" ht="27" customHeight="1">
      <c r="A234" s="64" t="inlineStr">
        <is>
          <t>SU003024</t>
        </is>
      </c>
      <c r="B234" s="64" t="inlineStr">
        <is>
          <t>P003488</t>
        </is>
      </c>
      <c r="C234" s="37" t="n">
        <v>4301131019</v>
      </c>
      <c r="D234" s="227" t="n">
        <v>4640242180427</v>
      </c>
      <c r="E234" s="342" t="n"/>
      <c r="F234" s="374" t="n">
        <v>1.8</v>
      </c>
      <c r="G234" s="38" t="n">
        <v>1</v>
      </c>
      <c r="H234" s="374" t="n">
        <v>1.8</v>
      </c>
      <c r="I234" s="374" t="n">
        <v>1.915</v>
      </c>
      <c r="J234" s="38" t="n">
        <v>234</v>
      </c>
      <c r="K234" s="38" t="inlineStr">
        <is>
          <t>18</t>
        </is>
      </c>
      <c r="L234" s="39" t="inlineStr">
        <is>
          <t>МГ</t>
        </is>
      </c>
      <c r="M234" s="38" t="n">
        <v>180</v>
      </c>
      <c r="N234" s="457" t="inlineStr">
        <is>
          <t>Крылья «Хрустящие крылышки» Весовой ТМ «Зареченские» 1,8 кг</t>
        </is>
      </c>
      <c r="O234" s="376" t="n"/>
      <c r="P234" s="376" t="n"/>
      <c r="Q234" s="376" t="n"/>
      <c r="R234" s="342" t="n"/>
      <c r="S234" s="40" t="inlineStr"/>
      <c r="T234" s="40" t="inlineStr"/>
      <c r="U234" s="41" t="inlineStr">
        <is>
          <t>кор</t>
        </is>
      </c>
      <c r="V234" s="377" t="n">
        <v>0</v>
      </c>
      <c r="W234" s="378">
        <f>IFERROR(IF(V234="","",V234),"")</f>
        <v/>
      </c>
      <c r="X234" s="42">
        <f>IFERROR(IF(V234="","",V234*0.00502),"")</f>
        <v/>
      </c>
      <c r="Y234" s="69" t="inlineStr"/>
      <c r="Z234" s="70" t="inlineStr"/>
      <c r="AD234" s="74" t="n"/>
      <c r="BA234" s="151" t="inlineStr">
        <is>
          <t>ПГП</t>
        </is>
      </c>
    </row>
    <row r="235">
      <c r="A235" s="235" t="n"/>
      <c r="B235" s="330" t="n"/>
      <c r="C235" s="330" t="n"/>
      <c r="D235" s="330" t="n"/>
      <c r="E235" s="330" t="n"/>
      <c r="F235" s="330" t="n"/>
      <c r="G235" s="330" t="n"/>
      <c r="H235" s="330" t="n"/>
      <c r="I235" s="330" t="n"/>
      <c r="J235" s="330" t="n"/>
      <c r="K235" s="330" t="n"/>
      <c r="L235" s="330" t="n"/>
      <c r="M235" s="379" t="n"/>
      <c r="N235" s="380" t="inlineStr">
        <is>
          <t>Итого</t>
        </is>
      </c>
      <c r="O235" s="350" t="n"/>
      <c r="P235" s="350" t="n"/>
      <c r="Q235" s="350" t="n"/>
      <c r="R235" s="350" t="n"/>
      <c r="S235" s="350" t="n"/>
      <c r="T235" s="351" t="n"/>
      <c r="U235" s="43" t="inlineStr">
        <is>
          <t>кор</t>
        </is>
      </c>
      <c r="V235" s="381">
        <f>IFERROR(SUM(V234:V234),"0")</f>
        <v/>
      </c>
      <c r="W235" s="381">
        <f>IFERROR(SUM(W234:W234),"0")</f>
        <v/>
      </c>
      <c r="X235" s="381">
        <f>IFERROR(IF(X234="",0,X234),"0")</f>
        <v/>
      </c>
      <c r="Y235" s="382" t="n"/>
      <c r="Z235" s="382" t="n"/>
    </row>
    <row r="236">
      <c r="A236" s="330" t="n"/>
      <c r="B236" s="330" t="n"/>
      <c r="C236" s="330" t="n"/>
      <c r="D236" s="330" t="n"/>
      <c r="E236" s="330" t="n"/>
      <c r="F236" s="330" t="n"/>
      <c r="G236" s="330" t="n"/>
      <c r="H236" s="330" t="n"/>
      <c r="I236" s="330" t="n"/>
      <c r="J236" s="330" t="n"/>
      <c r="K236" s="330" t="n"/>
      <c r="L236" s="330" t="n"/>
      <c r="M236" s="379" t="n"/>
      <c r="N236" s="380" t="inlineStr">
        <is>
          <t>Итого</t>
        </is>
      </c>
      <c r="O236" s="350" t="n"/>
      <c r="P236" s="350" t="n"/>
      <c r="Q236" s="350" t="n"/>
      <c r="R236" s="350" t="n"/>
      <c r="S236" s="350" t="n"/>
      <c r="T236" s="351" t="n"/>
      <c r="U236" s="43" t="inlineStr">
        <is>
          <t>кг</t>
        </is>
      </c>
      <c r="V236" s="381">
        <f>IFERROR(SUMPRODUCT(V234:V234*H234:H234),"0")</f>
        <v/>
      </c>
      <c r="W236" s="381">
        <f>IFERROR(SUMPRODUCT(W234:W234*H234:H234),"0")</f>
        <v/>
      </c>
      <c r="X236" s="43" t="n"/>
      <c r="Y236" s="382" t="n"/>
      <c r="Z236" s="382" t="n"/>
    </row>
    <row r="237" ht="14.25" customHeight="1">
      <c r="A237" s="226" t="inlineStr">
        <is>
          <t>Наггетсы</t>
        </is>
      </c>
      <c r="B237" s="330" t="n"/>
      <c r="C237" s="330" t="n"/>
      <c r="D237" s="330" t="n"/>
      <c r="E237" s="330" t="n"/>
      <c r="F237" s="330" t="n"/>
      <c r="G237" s="330" t="n"/>
      <c r="H237" s="330" t="n"/>
      <c r="I237" s="330" t="n"/>
      <c r="J237" s="330" t="n"/>
      <c r="K237" s="330" t="n"/>
      <c r="L237" s="330" t="n"/>
      <c r="M237" s="330" t="n"/>
      <c r="N237" s="330" t="n"/>
      <c r="O237" s="330" t="n"/>
      <c r="P237" s="330" t="n"/>
      <c r="Q237" s="330" t="n"/>
      <c r="R237" s="330" t="n"/>
      <c r="S237" s="330" t="n"/>
      <c r="T237" s="330" t="n"/>
      <c r="U237" s="330" t="n"/>
      <c r="V237" s="330" t="n"/>
      <c r="W237" s="330" t="n"/>
      <c r="X237" s="330" t="n"/>
      <c r="Y237" s="226" t="n"/>
      <c r="Z237" s="226" t="n"/>
    </row>
    <row r="238" ht="27" customHeight="1">
      <c r="A238" s="64" t="inlineStr">
        <is>
          <t>SU003020</t>
        </is>
      </c>
      <c r="B238" s="64" t="inlineStr">
        <is>
          <t>P003486</t>
        </is>
      </c>
      <c r="C238" s="37" t="n">
        <v>4301132080</v>
      </c>
      <c r="D238" s="227" t="n">
        <v>4640242180397</v>
      </c>
      <c r="E238" s="342" t="n"/>
      <c r="F238" s="374" t="n">
        <v>1</v>
      </c>
      <c r="G238" s="38" t="n">
        <v>6</v>
      </c>
      <c r="H238" s="374" t="n">
        <v>6</v>
      </c>
      <c r="I238" s="374" t="n">
        <v>6.26</v>
      </c>
      <c r="J238" s="38" t="n">
        <v>84</v>
      </c>
      <c r="K238" s="38" t="inlineStr">
        <is>
          <t>12</t>
        </is>
      </c>
      <c r="L238" s="39" t="inlineStr">
        <is>
          <t>МГ</t>
        </is>
      </c>
      <c r="M238" s="38" t="n">
        <v>180</v>
      </c>
      <c r="N238" s="458" t="inlineStr">
        <is>
          <t>Наггетсы «Хрустящие» Весовые ТМ «Зареченские» 6 кг</t>
        </is>
      </c>
      <c r="O238" s="376" t="n"/>
      <c r="P238" s="376" t="n"/>
      <c r="Q238" s="376" t="n"/>
      <c r="R238" s="342" t="n"/>
      <c r="S238" s="40" t="inlineStr"/>
      <c r="T238" s="40" t="inlineStr"/>
      <c r="U238" s="41" t="inlineStr">
        <is>
          <t>кор</t>
        </is>
      </c>
      <c r="V238" s="377" t="n">
        <v>0</v>
      </c>
      <c r="W238" s="378">
        <f>IFERROR(IF(V238="","",V238),"")</f>
        <v/>
      </c>
      <c r="X238" s="42">
        <f>IFERROR(IF(V238="","",V238*0.0155),"")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>
      <c r="A239" s="235" t="n"/>
      <c r="B239" s="330" t="n"/>
      <c r="C239" s="330" t="n"/>
      <c r="D239" s="330" t="n"/>
      <c r="E239" s="330" t="n"/>
      <c r="F239" s="330" t="n"/>
      <c r="G239" s="330" t="n"/>
      <c r="H239" s="330" t="n"/>
      <c r="I239" s="330" t="n"/>
      <c r="J239" s="330" t="n"/>
      <c r="K239" s="330" t="n"/>
      <c r="L239" s="330" t="n"/>
      <c r="M239" s="379" t="n"/>
      <c r="N239" s="380" t="inlineStr">
        <is>
          <t>Итого</t>
        </is>
      </c>
      <c r="O239" s="350" t="n"/>
      <c r="P239" s="350" t="n"/>
      <c r="Q239" s="350" t="n"/>
      <c r="R239" s="350" t="n"/>
      <c r="S239" s="350" t="n"/>
      <c r="T239" s="351" t="n"/>
      <c r="U239" s="43" t="inlineStr">
        <is>
          <t>кор</t>
        </is>
      </c>
      <c r="V239" s="381">
        <f>IFERROR(SUM(V238:V238),"0")</f>
        <v/>
      </c>
      <c r="W239" s="381">
        <f>IFERROR(SUM(W238:W238),"0")</f>
        <v/>
      </c>
      <c r="X239" s="381">
        <f>IFERROR(IF(X238="",0,X238),"0")</f>
        <v/>
      </c>
      <c r="Y239" s="382" t="n"/>
      <c r="Z239" s="382" t="n"/>
    </row>
    <row r="240">
      <c r="A240" s="330" t="n"/>
      <c r="B240" s="330" t="n"/>
      <c r="C240" s="330" t="n"/>
      <c r="D240" s="330" t="n"/>
      <c r="E240" s="330" t="n"/>
      <c r="F240" s="330" t="n"/>
      <c r="G240" s="330" t="n"/>
      <c r="H240" s="330" t="n"/>
      <c r="I240" s="330" t="n"/>
      <c r="J240" s="330" t="n"/>
      <c r="K240" s="330" t="n"/>
      <c r="L240" s="330" t="n"/>
      <c r="M240" s="379" t="n"/>
      <c r="N240" s="380" t="inlineStr">
        <is>
          <t>Итого</t>
        </is>
      </c>
      <c r="O240" s="350" t="n"/>
      <c r="P240" s="350" t="n"/>
      <c r="Q240" s="350" t="n"/>
      <c r="R240" s="350" t="n"/>
      <c r="S240" s="350" t="n"/>
      <c r="T240" s="351" t="n"/>
      <c r="U240" s="43" t="inlineStr">
        <is>
          <t>кг</t>
        </is>
      </c>
      <c r="V240" s="381">
        <f>IFERROR(SUMPRODUCT(V238:V238*H238:H238),"0")</f>
        <v/>
      </c>
      <c r="W240" s="381">
        <f>IFERROR(SUMPRODUCT(W238:W238*H238:H238),"0")</f>
        <v/>
      </c>
      <c r="X240" s="43" t="n"/>
      <c r="Y240" s="382" t="n"/>
      <c r="Z240" s="382" t="n"/>
    </row>
    <row r="241" ht="14.25" customHeight="1">
      <c r="A241" s="226" t="inlineStr">
        <is>
          <t>Чебуреки</t>
        </is>
      </c>
      <c r="B241" s="330" t="n"/>
      <c r="C241" s="330" t="n"/>
      <c r="D241" s="330" t="n"/>
      <c r="E241" s="330" t="n"/>
      <c r="F241" s="330" t="n"/>
      <c r="G241" s="330" t="n"/>
      <c r="H241" s="330" t="n"/>
      <c r="I241" s="330" t="n"/>
      <c r="J241" s="330" t="n"/>
      <c r="K241" s="330" t="n"/>
      <c r="L241" s="330" t="n"/>
      <c r="M241" s="330" t="n"/>
      <c r="N241" s="330" t="n"/>
      <c r="O241" s="330" t="n"/>
      <c r="P241" s="330" t="n"/>
      <c r="Q241" s="330" t="n"/>
      <c r="R241" s="330" t="n"/>
      <c r="S241" s="330" t="n"/>
      <c r="T241" s="330" t="n"/>
      <c r="U241" s="330" t="n"/>
      <c r="V241" s="330" t="n"/>
      <c r="W241" s="330" t="n"/>
      <c r="X241" s="330" t="n"/>
      <c r="Y241" s="226" t="n"/>
      <c r="Z241" s="226" t="n"/>
    </row>
    <row r="242" ht="27" customHeight="1">
      <c r="A242" s="64" t="inlineStr">
        <is>
          <t>SU003012</t>
        </is>
      </c>
      <c r="B242" s="64" t="inlineStr">
        <is>
          <t>P003478</t>
        </is>
      </c>
      <c r="C242" s="37" t="n">
        <v>4301136028</v>
      </c>
      <c r="D242" s="227" t="n">
        <v>4640242180304</v>
      </c>
      <c r="E242" s="342" t="n"/>
      <c r="F242" s="374" t="n">
        <v>2.7</v>
      </c>
      <c r="G242" s="38" t="n">
        <v>1</v>
      </c>
      <c r="H242" s="374" t="n">
        <v>2.7</v>
      </c>
      <c r="I242" s="374" t="n">
        <v>2.8906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9" t="inlineStr">
        <is>
          <t>Чебуреки «Мясные» Весовые ТМ «Зареченские» 2,7 кг</t>
        </is>
      </c>
      <c r="O242" s="376" t="n"/>
      <c r="P242" s="376" t="n"/>
      <c r="Q242" s="376" t="n"/>
      <c r="R242" s="342" t="n"/>
      <c r="S242" s="40" t="inlineStr"/>
      <c r="T242" s="40" t="inlineStr"/>
      <c r="U242" s="41" t="inlineStr">
        <is>
          <t>кор</t>
        </is>
      </c>
      <c r="V242" s="377" t="n">
        <v>0</v>
      </c>
      <c r="W242" s="378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 ht="37.5" customHeight="1">
      <c r="A243" s="64" t="inlineStr">
        <is>
          <t>SU003011</t>
        </is>
      </c>
      <c r="B243" s="64" t="inlineStr">
        <is>
          <t>P003477</t>
        </is>
      </c>
      <c r="C243" s="37" t="n">
        <v>4301136027</v>
      </c>
      <c r="D243" s="227" t="n">
        <v>4640242180298</v>
      </c>
      <c r="E243" s="342" t="n"/>
      <c r="F243" s="374" t="n">
        <v>2.7</v>
      </c>
      <c r="G243" s="38" t="n">
        <v>1</v>
      </c>
      <c r="H243" s="374" t="n">
        <v>2.7</v>
      </c>
      <c r="I243" s="374" t="n">
        <v>2.892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60" t="inlineStr">
        <is>
          <t>Чебуреки «с мясом, грибами и картофелем» Весовые ТМ «Зареченские» 2,7 кг</t>
        </is>
      </c>
      <c r="O243" s="376" t="n"/>
      <c r="P243" s="376" t="n"/>
      <c r="Q243" s="376" t="n"/>
      <c r="R243" s="342" t="n"/>
      <c r="S243" s="40" t="inlineStr"/>
      <c r="T243" s="40" t="inlineStr"/>
      <c r="U243" s="41" t="inlineStr">
        <is>
          <t>кор</t>
        </is>
      </c>
      <c r="V243" s="377" t="n">
        <v>0</v>
      </c>
      <c r="W243" s="378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SU003010</t>
        </is>
      </c>
      <c r="B244" s="64" t="inlineStr">
        <is>
          <t>P003476</t>
        </is>
      </c>
      <c r="C244" s="37" t="n">
        <v>4301136026</v>
      </c>
      <c r="D244" s="227" t="n">
        <v>4640242180236</v>
      </c>
      <c r="E244" s="342" t="n"/>
      <c r="F244" s="374" t="n">
        <v>5</v>
      </c>
      <c r="G244" s="38" t="n">
        <v>1</v>
      </c>
      <c r="H244" s="374" t="n">
        <v>5</v>
      </c>
      <c r="I244" s="374" t="n">
        <v>5.235</v>
      </c>
      <c r="J244" s="38" t="n">
        <v>84</v>
      </c>
      <c r="K244" s="38" t="inlineStr">
        <is>
          <t>12</t>
        </is>
      </c>
      <c r="L244" s="39" t="inlineStr">
        <is>
          <t>МГ</t>
        </is>
      </c>
      <c r="M244" s="38" t="n">
        <v>180</v>
      </c>
      <c r="N244" s="461" t="inlineStr">
        <is>
          <t>Чебуреки «Сочные» Весовые ТМ «Зареченские» 5 кг</t>
        </is>
      </c>
      <c r="O244" s="376" t="n"/>
      <c r="P244" s="376" t="n"/>
      <c r="Q244" s="376" t="n"/>
      <c r="R244" s="342" t="n"/>
      <c r="S244" s="40" t="inlineStr"/>
      <c r="T244" s="40" t="inlineStr"/>
      <c r="U244" s="41" t="inlineStr">
        <is>
          <t>кор</t>
        </is>
      </c>
      <c r="V244" s="377" t="n">
        <v>0</v>
      </c>
      <c r="W244" s="378">
        <f>IFERROR(IF(V244="","",V244),"")</f>
        <v/>
      </c>
      <c r="X244" s="42">
        <f>IFERROR(IF(V244="","",V244*0.0155),"")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27" customHeight="1">
      <c r="A245" s="64" t="inlineStr">
        <is>
          <t>SU003025</t>
        </is>
      </c>
      <c r="B245" s="64" t="inlineStr">
        <is>
          <t>P003495</t>
        </is>
      </c>
      <c r="C245" s="37" t="n">
        <v>4301136029</v>
      </c>
      <c r="D245" s="227" t="n">
        <v>4640242180410</v>
      </c>
      <c r="E245" s="342" t="n"/>
      <c r="F245" s="374" t="n">
        <v>2.24</v>
      </c>
      <c r="G245" s="38" t="n">
        <v>1</v>
      </c>
      <c r="H245" s="374" t="n">
        <v>2.24</v>
      </c>
      <c r="I245" s="374" t="n">
        <v>2.432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62" t="inlineStr">
        <is>
          <t>Чебуреки «Сочный мегачебурек» Весовой ТМ «Зареченские» 2,24 кг</t>
        </is>
      </c>
      <c r="O245" s="376" t="n"/>
      <c r="P245" s="376" t="n"/>
      <c r="Q245" s="376" t="n"/>
      <c r="R245" s="342" t="n"/>
      <c r="S245" s="40" t="inlineStr"/>
      <c r="T245" s="40" t="inlineStr"/>
      <c r="U245" s="41" t="inlineStr">
        <is>
          <t>кор</t>
        </is>
      </c>
      <c r="V245" s="377" t="n">
        <v>0</v>
      </c>
      <c r="W245" s="378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>
      <c r="A246" s="235" t="n"/>
      <c r="B246" s="330" t="n"/>
      <c r="C246" s="330" t="n"/>
      <c r="D246" s="330" t="n"/>
      <c r="E246" s="330" t="n"/>
      <c r="F246" s="330" t="n"/>
      <c r="G246" s="330" t="n"/>
      <c r="H246" s="330" t="n"/>
      <c r="I246" s="330" t="n"/>
      <c r="J246" s="330" t="n"/>
      <c r="K246" s="330" t="n"/>
      <c r="L246" s="330" t="n"/>
      <c r="M246" s="379" t="n"/>
      <c r="N246" s="380" t="inlineStr">
        <is>
          <t>Итого</t>
        </is>
      </c>
      <c r="O246" s="350" t="n"/>
      <c r="P246" s="350" t="n"/>
      <c r="Q246" s="350" t="n"/>
      <c r="R246" s="350" t="n"/>
      <c r="S246" s="350" t="n"/>
      <c r="T246" s="351" t="n"/>
      <c r="U246" s="43" t="inlineStr">
        <is>
          <t>кор</t>
        </is>
      </c>
      <c r="V246" s="381">
        <f>IFERROR(SUM(V242:V245),"0")</f>
        <v/>
      </c>
      <c r="W246" s="381">
        <f>IFERROR(SUM(W242:W245),"0")</f>
        <v/>
      </c>
      <c r="X246" s="381">
        <f>IFERROR(IF(X242="",0,X242),"0")+IFERROR(IF(X243="",0,X243),"0")+IFERROR(IF(X244="",0,X244),"0")+IFERROR(IF(X245="",0,X245),"0")</f>
        <v/>
      </c>
      <c r="Y246" s="382" t="n"/>
      <c r="Z246" s="382" t="n"/>
    </row>
    <row r="247">
      <c r="A247" s="330" t="n"/>
      <c r="B247" s="330" t="n"/>
      <c r="C247" s="330" t="n"/>
      <c r="D247" s="330" t="n"/>
      <c r="E247" s="330" t="n"/>
      <c r="F247" s="330" t="n"/>
      <c r="G247" s="330" t="n"/>
      <c r="H247" s="330" t="n"/>
      <c r="I247" s="330" t="n"/>
      <c r="J247" s="330" t="n"/>
      <c r="K247" s="330" t="n"/>
      <c r="L247" s="330" t="n"/>
      <c r="M247" s="379" t="n"/>
      <c r="N247" s="380" t="inlineStr">
        <is>
          <t>Итого</t>
        </is>
      </c>
      <c r="O247" s="350" t="n"/>
      <c r="P247" s="350" t="n"/>
      <c r="Q247" s="350" t="n"/>
      <c r="R247" s="350" t="n"/>
      <c r="S247" s="350" t="n"/>
      <c r="T247" s="351" t="n"/>
      <c r="U247" s="43" t="inlineStr">
        <is>
          <t>кг</t>
        </is>
      </c>
      <c r="V247" s="381">
        <f>IFERROR(SUMPRODUCT(V242:V245*H242:H245),"0")</f>
        <v/>
      </c>
      <c r="W247" s="381">
        <f>IFERROR(SUMPRODUCT(W242:W245*H242:H245),"0")</f>
        <v/>
      </c>
      <c r="X247" s="43" t="n"/>
      <c r="Y247" s="382" t="n"/>
      <c r="Z247" s="382" t="n"/>
    </row>
    <row r="248" ht="14.25" customHeight="1">
      <c r="A248" s="226" t="inlineStr">
        <is>
          <t>Снеки</t>
        </is>
      </c>
      <c r="B248" s="330" t="n"/>
      <c r="C248" s="330" t="n"/>
      <c r="D248" s="330" t="n"/>
      <c r="E248" s="330" t="n"/>
      <c r="F248" s="330" t="n"/>
      <c r="G248" s="330" t="n"/>
      <c r="H248" s="330" t="n"/>
      <c r="I248" s="330" t="n"/>
      <c r="J248" s="330" t="n"/>
      <c r="K248" s="330" t="n"/>
      <c r="L248" s="330" t="n"/>
      <c r="M248" s="330" t="n"/>
      <c r="N248" s="330" t="n"/>
      <c r="O248" s="330" t="n"/>
      <c r="P248" s="330" t="n"/>
      <c r="Q248" s="330" t="n"/>
      <c r="R248" s="330" t="n"/>
      <c r="S248" s="330" t="n"/>
      <c r="T248" s="330" t="n"/>
      <c r="U248" s="330" t="n"/>
      <c r="V248" s="330" t="n"/>
      <c r="W248" s="330" t="n"/>
      <c r="X248" s="330" t="n"/>
      <c r="Y248" s="226" t="n"/>
      <c r="Z248" s="226" t="n"/>
    </row>
    <row r="249" ht="27" customHeight="1">
      <c r="A249" s="64" t="inlineStr">
        <is>
          <t>SU003018</t>
        </is>
      </c>
      <c r="B249" s="64" t="inlineStr">
        <is>
          <t>P003484</t>
        </is>
      </c>
      <c r="C249" s="37" t="n">
        <v>4301135191</v>
      </c>
      <c r="D249" s="227" t="n">
        <v>4640242180373</v>
      </c>
      <c r="E249" s="342" t="n"/>
      <c r="F249" s="374" t="n">
        <v>3</v>
      </c>
      <c r="G249" s="38" t="n">
        <v>1</v>
      </c>
      <c r="H249" s="374" t="n">
        <v>3</v>
      </c>
      <c r="I249" s="374" t="n">
        <v>3.192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63" t="inlineStr">
        <is>
          <t>Снеки «Жар-боллы с курочкой и сыром» Весовой ТМ «Зареченские» 3 кг</t>
        </is>
      </c>
      <c r="O249" s="376" t="n"/>
      <c r="P249" s="376" t="n"/>
      <c r="Q249" s="376" t="n"/>
      <c r="R249" s="342" t="n"/>
      <c r="S249" s="40" t="inlineStr"/>
      <c r="T249" s="40" t="inlineStr"/>
      <c r="U249" s="41" t="inlineStr">
        <is>
          <t>кор</t>
        </is>
      </c>
      <c r="V249" s="377" t="n">
        <v>0</v>
      </c>
      <c r="W249" s="378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SU003023</t>
        </is>
      </c>
      <c r="B250" s="64" t="inlineStr">
        <is>
          <t>P003490</t>
        </is>
      </c>
      <c r="C250" s="37" t="n">
        <v>4301135195</v>
      </c>
      <c r="D250" s="227" t="n">
        <v>4640242180366</v>
      </c>
      <c r="E250" s="342" t="n"/>
      <c r="F250" s="374" t="n">
        <v>3.7</v>
      </c>
      <c r="G250" s="38" t="n">
        <v>1</v>
      </c>
      <c r="H250" s="374" t="n">
        <v>3.7</v>
      </c>
      <c r="I250" s="374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4" t="inlineStr">
        <is>
          <t>Снеки «Жар-ладушки с клубникой и вишней» Весовые ТМ «Зареченские» 3,7 кг</t>
        </is>
      </c>
      <c r="O250" s="376" t="n"/>
      <c r="P250" s="376" t="n"/>
      <c r="Q250" s="376" t="n"/>
      <c r="R250" s="342" t="n"/>
      <c r="S250" s="40" t="inlineStr"/>
      <c r="T250" s="40" t="inlineStr"/>
      <c r="U250" s="41" t="inlineStr">
        <is>
          <t>кор</t>
        </is>
      </c>
      <c r="V250" s="377" t="n">
        <v>0</v>
      </c>
      <c r="W250" s="378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SU003015</t>
        </is>
      </c>
      <c r="B251" s="64" t="inlineStr">
        <is>
          <t>P003481</t>
        </is>
      </c>
      <c r="C251" s="37" t="n">
        <v>4301135188</v>
      </c>
      <c r="D251" s="227" t="n">
        <v>4640242180335</v>
      </c>
      <c r="E251" s="342" t="n"/>
      <c r="F251" s="374" t="n">
        <v>3.7</v>
      </c>
      <c r="G251" s="38" t="n">
        <v>1</v>
      </c>
      <c r="H251" s="374" t="n">
        <v>3.7</v>
      </c>
      <c r="I251" s="374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65" t="inlineStr">
        <is>
          <t>Снеки «Жар-ладушки с мясом» Весовые ТМ «Зареченские» 3,7 кг</t>
        </is>
      </c>
      <c r="O251" s="376" t="n"/>
      <c r="P251" s="376" t="n"/>
      <c r="Q251" s="376" t="n"/>
      <c r="R251" s="342" t="n"/>
      <c r="S251" s="40" t="inlineStr"/>
      <c r="T251" s="40" t="inlineStr"/>
      <c r="U251" s="41" t="inlineStr">
        <is>
          <t>кор</t>
        </is>
      </c>
      <c r="V251" s="377" t="n">
        <v>65</v>
      </c>
      <c r="W251" s="378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37.5" customHeight="1">
      <c r="A252" s="64" t="inlineStr">
        <is>
          <t>SU003016</t>
        </is>
      </c>
      <c r="B252" s="64" t="inlineStr">
        <is>
          <t>P003482</t>
        </is>
      </c>
      <c r="C252" s="37" t="n">
        <v>4301135189</v>
      </c>
      <c r="D252" s="227" t="n">
        <v>4640242180342</v>
      </c>
      <c r="E252" s="342" t="n"/>
      <c r="F252" s="374" t="n">
        <v>3.7</v>
      </c>
      <c r="G252" s="38" t="n">
        <v>1</v>
      </c>
      <c r="H252" s="374" t="n">
        <v>3.7</v>
      </c>
      <c r="I252" s="374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6" t="inlineStr">
        <is>
          <t>Снеки «Жар-ладушки с мясом, картофелем и грибами» Весовые ТМ «Зареченские» 3,7 кг</t>
        </is>
      </c>
      <c r="O252" s="376" t="n"/>
      <c r="P252" s="376" t="n"/>
      <c r="Q252" s="376" t="n"/>
      <c r="R252" s="342" t="n"/>
      <c r="S252" s="40" t="inlineStr"/>
      <c r="T252" s="40" t="inlineStr"/>
      <c r="U252" s="41" t="inlineStr">
        <is>
          <t>кор</t>
        </is>
      </c>
      <c r="V252" s="377" t="n">
        <v>32</v>
      </c>
      <c r="W252" s="378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27" customHeight="1">
      <c r="A253" s="64" t="inlineStr">
        <is>
          <t>SU003017</t>
        </is>
      </c>
      <c r="B253" s="64" t="inlineStr">
        <is>
          <t>P003483</t>
        </is>
      </c>
      <c r="C253" s="37" t="n">
        <v>4301135190</v>
      </c>
      <c r="D253" s="227" t="n">
        <v>4640242180359</v>
      </c>
      <c r="E253" s="342" t="n"/>
      <c r="F253" s="374" t="n">
        <v>3.7</v>
      </c>
      <c r="G253" s="38" t="n">
        <v>1</v>
      </c>
      <c r="H253" s="374" t="n">
        <v>3.7</v>
      </c>
      <c r="I253" s="374" t="n">
        <v>3.892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7" t="inlineStr">
        <is>
          <t>Снеки «Жар-ладушки с яблоком и грушей» Весовые ТМ «Зареченские» 3,7 кг</t>
        </is>
      </c>
      <c r="O253" s="376" t="n"/>
      <c r="P253" s="376" t="n"/>
      <c r="Q253" s="376" t="n"/>
      <c r="R253" s="342" t="n"/>
      <c r="S253" s="40" t="inlineStr"/>
      <c r="T253" s="40" t="inlineStr"/>
      <c r="U253" s="41" t="inlineStr">
        <is>
          <t>кор</t>
        </is>
      </c>
      <c r="V253" s="377" t="n">
        <v>17</v>
      </c>
      <c r="W253" s="378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SU003019</t>
        </is>
      </c>
      <c r="B254" s="64" t="inlineStr">
        <is>
          <t>P003485</t>
        </is>
      </c>
      <c r="C254" s="37" t="n">
        <v>4301135192</v>
      </c>
      <c r="D254" s="227" t="n">
        <v>4640242180380</v>
      </c>
      <c r="E254" s="342" t="n"/>
      <c r="F254" s="374" t="n">
        <v>3.7</v>
      </c>
      <c r="G254" s="38" t="n">
        <v>1</v>
      </c>
      <c r="H254" s="374" t="n">
        <v>3.7</v>
      </c>
      <c r="I254" s="374" t="n">
        <v>3.892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8" t="inlineStr">
        <is>
          <t>Снеки «Мини-сосиски в тесте Фрайпики» Весовые ТМ «Зареченские» 3,7 кг</t>
        </is>
      </c>
      <c r="O254" s="376" t="n"/>
      <c r="P254" s="376" t="n"/>
      <c r="Q254" s="376" t="n"/>
      <c r="R254" s="342" t="n"/>
      <c r="S254" s="40" t="inlineStr"/>
      <c r="T254" s="40" t="inlineStr"/>
      <c r="U254" s="41" t="inlineStr">
        <is>
          <t>кор</t>
        </is>
      </c>
      <c r="V254" s="377" t="n">
        <v>41</v>
      </c>
      <c r="W254" s="378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 ht="27" customHeight="1">
      <c r="A255" s="64" t="inlineStr">
        <is>
          <t>SU003013</t>
        </is>
      </c>
      <c r="B255" s="64" t="inlineStr">
        <is>
          <t>P003479</t>
        </is>
      </c>
      <c r="C255" s="37" t="n">
        <v>4301135186</v>
      </c>
      <c r="D255" s="227" t="n">
        <v>4640242180311</v>
      </c>
      <c r="E255" s="342" t="n"/>
      <c r="F255" s="374" t="n">
        <v>5.5</v>
      </c>
      <c r="G255" s="38" t="n">
        <v>1</v>
      </c>
      <c r="H255" s="374" t="n">
        <v>5.5</v>
      </c>
      <c r="I255" s="374" t="n">
        <v>5.735</v>
      </c>
      <c r="J255" s="38" t="n">
        <v>84</v>
      </c>
      <c r="K255" s="38" t="inlineStr">
        <is>
          <t>12</t>
        </is>
      </c>
      <c r="L255" s="39" t="inlineStr">
        <is>
          <t>МГ</t>
        </is>
      </c>
      <c r="M255" s="38" t="n">
        <v>180</v>
      </c>
      <c r="N255" s="469" t="inlineStr">
        <is>
          <t>Снеки «Жар-мени» Весовые ТМ «Зареченские» 5,5 кг</t>
        </is>
      </c>
      <c r="O255" s="376" t="n"/>
      <c r="P255" s="376" t="n"/>
      <c r="Q255" s="376" t="n"/>
      <c r="R255" s="342" t="n"/>
      <c r="S255" s="40" t="inlineStr"/>
      <c r="T255" s="40" t="inlineStr"/>
      <c r="U255" s="41" t="inlineStr">
        <is>
          <t>кор</t>
        </is>
      </c>
      <c r="V255" s="377" t="n">
        <v>11</v>
      </c>
      <c r="W255" s="378">
        <f>IFERROR(IF(V255="","",V255),"")</f>
        <v/>
      </c>
      <c r="X255" s="42">
        <f>IFERROR(IF(V255="","",V255*0.0155),"")</f>
        <v/>
      </c>
      <c r="Y255" s="69" t="inlineStr"/>
      <c r="Z255" s="70" t="inlineStr"/>
      <c r="AD255" s="74" t="n"/>
      <c r="BA255" s="163" t="inlineStr">
        <is>
          <t>ПГП</t>
        </is>
      </c>
    </row>
    <row r="256" ht="37.5" customHeight="1">
      <c r="A256" s="64" t="inlineStr">
        <is>
          <t>SU003014</t>
        </is>
      </c>
      <c r="B256" s="64" t="inlineStr">
        <is>
          <t>P003480</t>
        </is>
      </c>
      <c r="C256" s="37" t="n">
        <v>4301135187</v>
      </c>
      <c r="D256" s="227" t="n">
        <v>4640242180328</v>
      </c>
      <c r="E256" s="342" t="n"/>
      <c r="F256" s="374" t="n">
        <v>3.5</v>
      </c>
      <c r="G256" s="38" t="n">
        <v>1</v>
      </c>
      <c r="H256" s="374" t="n">
        <v>3.5</v>
      </c>
      <c r="I256" s="374" t="n">
        <v>3.692</v>
      </c>
      <c r="J256" s="38" t="n">
        <v>126</v>
      </c>
      <c r="K256" s="38" t="inlineStr">
        <is>
          <t>14</t>
        </is>
      </c>
      <c r="L256" s="39" t="inlineStr">
        <is>
          <t>МГ</t>
        </is>
      </c>
      <c r="M256" s="38" t="n">
        <v>180</v>
      </c>
      <c r="N256" s="470" t="inlineStr">
        <is>
          <t>Снеки «Жар-мени с картофелем и сочной грудинкой» Весовые ТМ «Зареченские» 3,5 кг</t>
        </is>
      </c>
      <c r="O256" s="376" t="n"/>
      <c r="P256" s="376" t="n"/>
      <c r="Q256" s="376" t="n"/>
      <c r="R256" s="342" t="n"/>
      <c r="S256" s="40" t="inlineStr"/>
      <c r="T256" s="40" t="inlineStr"/>
      <c r="U256" s="41" t="inlineStr">
        <is>
          <t>кор</t>
        </is>
      </c>
      <c r="V256" s="377" t="n">
        <v>0</v>
      </c>
      <c r="W256" s="378">
        <f>IFERROR(IF(V256="","",V256),"")</f>
        <v/>
      </c>
      <c r="X256" s="42">
        <f>IFERROR(IF(V256="","",V256*0.00936),"")</f>
        <v/>
      </c>
      <c r="Y256" s="69" t="inlineStr"/>
      <c r="Z256" s="70" t="inlineStr"/>
      <c r="AD256" s="74" t="n"/>
      <c r="BA256" s="164" t="inlineStr">
        <is>
          <t>ПГП</t>
        </is>
      </c>
    </row>
    <row r="257" ht="27" customHeight="1">
      <c r="A257" s="64" t="inlineStr">
        <is>
          <t>SU003021</t>
        </is>
      </c>
      <c r="B257" s="64" t="inlineStr">
        <is>
          <t>P003489</t>
        </is>
      </c>
      <c r="C257" s="37" t="n">
        <v>4301135193</v>
      </c>
      <c r="D257" s="227" t="n">
        <v>4640242180403</v>
      </c>
      <c r="E257" s="342" t="n"/>
      <c r="F257" s="374" t="n">
        <v>3</v>
      </c>
      <c r="G257" s="38" t="n">
        <v>1</v>
      </c>
      <c r="H257" s="374" t="n">
        <v>3</v>
      </c>
      <c r="I257" s="374" t="n">
        <v>3.192</v>
      </c>
      <c r="J257" s="38" t="n">
        <v>126</v>
      </c>
      <c r="K257" s="38" t="inlineStr">
        <is>
          <t>14</t>
        </is>
      </c>
      <c r="L257" s="39" t="inlineStr">
        <is>
          <t>МГ</t>
        </is>
      </c>
      <c r="M257" s="38" t="n">
        <v>180</v>
      </c>
      <c r="N257" s="471" t="inlineStr">
        <is>
          <t>Снеки «Фрай-пицца с ветчиной и грибами» Весовые ТМ «Зареченские» 3 кг</t>
        </is>
      </c>
      <c r="O257" s="376" t="n"/>
      <c r="P257" s="376" t="n"/>
      <c r="Q257" s="376" t="n"/>
      <c r="R257" s="342" t="n"/>
      <c r="S257" s="40" t="inlineStr"/>
      <c r="T257" s="40" t="inlineStr"/>
      <c r="U257" s="41" t="inlineStr">
        <is>
          <t>кор</t>
        </is>
      </c>
      <c r="V257" s="377" t="n">
        <v>0</v>
      </c>
      <c r="W257" s="378">
        <f>IFERROR(IF(V257="","",V257),"")</f>
        <v/>
      </c>
      <c r="X257" s="42">
        <f>IFERROR(IF(V257="","",V257*0.00936),"")</f>
        <v/>
      </c>
      <c r="Y257" s="69" t="inlineStr"/>
      <c r="Z257" s="70" t="inlineStr"/>
      <c r="AD257" s="74" t="n"/>
      <c r="BA257" s="165" t="inlineStr">
        <is>
          <t>ПГП</t>
        </is>
      </c>
    </row>
    <row r="258">
      <c r="A258" s="235" t="n"/>
      <c r="B258" s="330" t="n"/>
      <c r="C258" s="330" t="n"/>
      <c r="D258" s="330" t="n"/>
      <c r="E258" s="330" t="n"/>
      <c r="F258" s="330" t="n"/>
      <c r="G258" s="330" t="n"/>
      <c r="H258" s="330" t="n"/>
      <c r="I258" s="330" t="n"/>
      <c r="J258" s="330" t="n"/>
      <c r="K258" s="330" t="n"/>
      <c r="L258" s="330" t="n"/>
      <c r="M258" s="379" t="n"/>
      <c r="N258" s="380" t="inlineStr">
        <is>
          <t>Итого</t>
        </is>
      </c>
      <c r="O258" s="350" t="n"/>
      <c r="P258" s="350" t="n"/>
      <c r="Q258" s="350" t="n"/>
      <c r="R258" s="350" t="n"/>
      <c r="S258" s="350" t="n"/>
      <c r="T258" s="351" t="n"/>
      <c r="U258" s="43" t="inlineStr">
        <is>
          <t>кор</t>
        </is>
      </c>
      <c r="V258" s="381">
        <f>IFERROR(SUM(V249:V257),"0")</f>
        <v/>
      </c>
      <c r="W258" s="381">
        <f>IFERROR(SUM(W249:W257),"0")</f>
        <v/>
      </c>
      <c r="X258" s="381">
        <f>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</f>
        <v/>
      </c>
      <c r="Y258" s="382" t="n"/>
      <c r="Z258" s="382" t="n"/>
    </row>
    <row r="259">
      <c r="A259" s="330" t="n"/>
      <c r="B259" s="330" t="n"/>
      <c r="C259" s="330" t="n"/>
      <c r="D259" s="330" t="n"/>
      <c r="E259" s="330" t="n"/>
      <c r="F259" s="330" t="n"/>
      <c r="G259" s="330" t="n"/>
      <c r="H259" s="330" t="n"/>
      <c r="I259" s="330" t="n"/>
      <c r="J259" s="330" t="n"/>
      <c r="K259" s="330" t="n"/>
      <c r="L259" s="330" t="n"/>
      <c r="M259" s="379" t="n"/>
      <c r="N259" s="380" t="inlineStr">
        <is>
          <t>Итого</t>
        </is>
      </c>
      <c r="O259" s="350" t="n"/>
      <c r="P259" s="350" t="n"/>
      <c r="Q259" s="350" t="n"/>
      <c r="R259" s="350" t="n"/>
      <c r="S259" s="350" t="n"/>
      <c r="T259" s="351" t="n"/>
      <c r="U259" s="43" t="inlineStr">
        <is>
          <t>кг</t>
        </is>
      </c>
      <c r="V259" s="381">
        <f>IFERROR(SUMPRODUCT(V249:V257*H249:H257),"0")</f>
        <v/>
      </c>
      <c r="W259" s="381">
        <f>IFERROR(SUMPRODUCT(W249:W257*H249:H257),"0")</f>
        <v/>
      </c>
      <c r="X259" s="43" t="n"/>
      <c r="Y259" s="382" t="n"/>
      <c r="Z259" s="382" t="n"/>
    </row>
    <row r="260" ht="15" customHeight="1">
      <c r="A260" s="328" t="n"/>
      <c r="B260" s="330" t="n"/>
      <c r="C260" s="330" t="n"/>
      <c r="D260" s="330" t="n"/>
      <c r="E260" s="330" t="n"/>
      <c r="F260" s="330" t="n"/>
      <c r="G260" s="330" t="n"/>
      <c r="H260" s="330" t="n"/>
      <c r="I260" s="330" t="n"/>
      <c r="J260" s="330" t="n"/>
      <c r="K260" s="330" t="n"/>
      <c r="L260" s="330" t="n"/>
      <c r="M260" s="339" t="n"/>
      <c r="N260" s="472" t="inlineStr">
        <is>
          <t>ИТОГО НЕТТО</t>
        </is>
      </c>
      <c r="O260" s="333" t="n"/>
      <c r="P260" s="333" t="n"/>
      <c r="Q260" s="333" t="n"/>
      <c r="R260" s="333" t="n"/>
      <c r="S260" s="333" t="n"/>
      <c r="T260" s="334" t="n"/>
      <c r="U260" s="43" t="inlineStr">
        <is>
          <t>кг</t>
        </is>
      </c>
      <c r="V260" s="381">
        <f>IFERROR(V24+V33+V41+V47+V59+V65+V70+V76+V87+V94+V102+V108+V113+V121+V126+V132+V137+V143+V148+V153+V161+V166+V173+V178+V183+V189+V194+V202+V207+V213+V219+V225+V230+V236+V240+V247+V259,"0")</f>
        <v/>
      </c>
      <c r="W260" s="381">
        <f>IFERROR(W24+W33+W41+W47+W59+W65+W70+W76+W87+W94+W102+W108+W113+W121+W126+W132+W137+W143+W148+W153+W161+W166+W173+W178+W183+W189+W194+W202+W207+W213+W219+W225+W230+W236+W240+W247+W259,"0")</f>
        <v/>
      </c>
      <c r="X260" s="43" t="n"/>
      <c r="Y260" s="382" t="n"/>
      <c r="Z260" s="382" t="n"/>
    </row>
    <row r="261">
      <c r="A261" s="330" t="n"/>
      <c r="B261" s="330" t="n"/>
      <c r="C261" s="330" t="n"/>
      <c r="D261" s="330" t="n"/>
      <c r="E261" s="330" t="n"/>
      <c r="F261" s="330" t="n"/>
      <c r="G261" s="330" t="n"/>
      <c r="H261" s="330" t="n"/>
      <c r="I261" s="330" t="n"/>
      <c r="J261" s="330" t="n"/>
      <c r="K261" s="330" t="n"/>
      <c r="L261" s="330" t="n"/>
      <c r="M261" s="339" t="n"/>
      <c r="N261" s="472" t="inlineStr">
        <is>
          <t>ИТОГО БРУТТО</t>
        </is>
      </c>
      <c r="O261" s="333" t="n"/>
      <c r="P261" s="333" t="n"/>
      <c r="Q261" s="333" t="n"/>
      <c r="R261" s="333" t="n"/>
      <c r="S261" s="333" t="n"/>
      <c r="T261" s="334" t="n"/>
      <c r="U261" s="43" t="inlineStr">
        <is>
          <t>кг</t>
        </is>
      </c>
      <c r="V261" s="381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57*I57,"0")+IFERROR(V62*I62,"0")+IFERROR(V63*I63,"0")+IFERROR(V68*I68,"0")+IFERROR(V73*I73,"0")+IFERROR(V74*I74,"0")+IFERROR(V79*I79,"0")+IFERROR(V80*I80,"0")+IFERROR(V81*I81,"0")+IFERROR(V82*I82,"0")+IFERROR(V83*I83,"0")+IFERROR(V84*I84,"0")+IFERROR(V85*I85,"0")+IFERROR(V90*I90,"0")+IFERROR(V91*I91,"0")+IFERROR(V92*I92,"0")+IFERROR(V97*I97,"0")+IFERROR(V98*I98,"0")+IFERROR(V99*I99,"0")+IFERROR(V100*I100,"0")+IFERROR(V105*I105,"0")+IFERROR(V106*I106,"0")+IFERROR(V111*I111,"0")+IFERROR(V116*I116,"0")+IFERROR(V117*I117,"0")+IFERROR(V118*I118,"0")+IFERROR(V119*I119,"0")+IFERROR(V124*I124,"0")+IFERROR(V129*I129,"0")+IFERROR(V130*I130,"0")+IFERROR(V135*I135,"0")+IFERROR(V141*I141,"0")+IFERROR(V145*I145,"0")+IFERROR(V146*I146,"0")+IFERROR(V151*I151,"0")+IFERROR(V156*I156,"0")+IFERROR(V157*I157,"0")+IFERROR(V158*I158,"0")+IFERROR(V159*I159,"0")+IFERROR(V163*I163,"0")+IFERROR(V164*I164,"0")+IFERROR(V170*I170,"0")+IFERROR(V171*I171,"0")+IFERROR(V176*I176,"0")+IFERROR(V181*I181,"0")+IFERROR(V187*I187,"0")+IFERROR(V192*I192,"0")+IFERROR(V197*I197,"0")+IFERROR(V198*I198,"0")+IFERROR(V199*I199,"0")+IFERROR(V200*I200,"0")+IFERROR(V205*I205,"0")+IFERROR(V210*I210,"0")+IFERROR(V211*I211,"0")+IFERROR(V217*I217,"0")+IFERROR(V223*I223,"0")+IFERROR(V228*I228,"0")+IFERROR(V234*I234,"0")+IFERROR(V238*I238,"0")+IFERROR(V242*I242,"0")+IFERROR(V243*I243,"0")+IFERROR(V244*I244,"0")+IFERROR(V245*I245,"0")+IFERROR(V249*I249,"0")+IFERROR(V250*I250,"0")+IFERROR(V251*I251,"0")+IFERROR(V252*I252,"0")+IFERROR(V253*I253,"0")+IFERROR(V254*I254,"0")+IFERROR(V255*I255,"0")+IFERROR(V256*I256,"0")+IFERROR(V257*I257,"0"),"0")</f>
        <v/>
      </c>
      <c r="W261" s="381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57*I57,"0")+IFERROR(W62*I62,"0")+IFERROR(W63*I63,"0")+IFERROR(W68*I68,"0")+IFERROR(W73*I73,"0")+IFERROR(W74*I74,"0")+IFERROR(W79*I79,"0")+IFERROR(W80*I80,"0")+IFERROR(W81*I81,"0")+IFERROR(W82*I82,"0")+IFERROR(W83*I83,"0")+IFERROR(W84*I84,"0")+IFERROR(W85*I85,"0")+IFERROR(W90*I90,"0")+IFERROR(W91*I91,"0")+IFERROR(W92*I92,"0")+IFERROR(W97*I97,"0")+IFERROR(W98*I98,"0")+IFERROR(W99*I99,"0")+IFERROR(W100*I100,"0")+IFERROR(W105*I105,"0")+IFERROR(W106*I106,"0")+IFERROR(W111*I111,"0")+IFERROR(W116*I116,"0")+IFERROR(W117*I117,"0")+IFERROR(W118*I118,"0")+IFERROR(W119*I119,"0")+IFERROR(W124*I124,"0")+IFERROR(W129*I129,"0")+IFERROR(W130*I130,"0")+IFERROR(W135*I135,"0")+IFERROR(W141*I141,"0")+IFERROR(W145*I145,"0")+IFERROR(W146*I146,"0")+IFERROR(W151*I151,"0")+IFERROR(W156*I156,"0")+IFERROR(W157*I157,"0")+IFERROR(W158*I158,"0")+IFERROR(W159*I159,"0")+IFERROR(W163*I163,"0")+IFERROR(W164*I164,"0")+IFERROR(W170*I170,"0")+IFERROR(W171*I171,"0")+IFERROR(W176*I176,"0")+IFERROR(W181*I181,"0")+IFERROR(W187*I187,"0")+IFERROR(W192*I192,"0")+IFERROR(W197*I197,"0")+IFERROR(W198*I198,"0")+IFERROR(W199*I199,"0")+IFERROR(W200*I200,"0")+IFERROR(W205*I205,"0")+IFERROR(W210*I210,"0")+IFERROR(W211*I211,"0")+IFERROR(W217*I217,"0")+IFERROR(W223*I223,"0")+IFERROR(W228*I228,"0")+IFERROR(W234*I234,"0")+IFERROR(W238*I238,"0")+IFERROR(W242*I242,"0")+IFERROR(W243*I243,"0")+IFERROR(W244*I244,"0")+IFERROR(W245*I245,"0")+IFERROR(W249*I249,"0")+IFERROR(W250*I250,"0")+IFERROR(W251*I251,"0")+IFERROR(W252*I252,"0")+IFERROR(W253*I253,"0")+IFERROR(W254*I254,"0")+IFERROR(W255*I255,"0")+IFERROR(W256*I256,"0")+IFERROR(W257*I257,"0"),"0")</f>
        <v/>
      </c>
      <c r="X261" s="43" t="n"/>
      <c r="Y261" s="382" t="n"/>
      <c r="Z261" s="382" t="n"/>
    </row>
    <row r="262">
      <c r="A262" s="330" t="n"/>
      <c r="B262" s="330" t="n"/>
      <c r="C262" s="330" t="n"/>
      <c r="D262" s="330" t="n"/>
      <c r="E262" s="330" t="n"/>
      <c r="F262" s="330" t="n"/>
      <c r="G262" s="330" t="n"/>
      <c r="H262" s="330" t="n"/>
      <c r="I262" s="330" t="n"/>
      <c r="J262" s="330" t="n"/>
      <c r="K262" s="330" t="n"/>
      <c r="L262" s="330" t="n"/>
      <c r="M262" s="339" t="n"/>
      <c r="N262" s="472" t="inlineStr">
        <is>
          <t>Кол-во паллет</t>
        </is>
      </c>
      <c r="O262" s="333" t="n"/>
      <c r="P262" s="333" t="n"/>
      <c r="Q262" s="333" t="n"/>
      <c r="R262" s="333" t="n"/>
      <c r="S262" s="333" t="n"/>
      <c r="T262" s="334" t="n"/>
      <c r="U262" s="43" t="inlineStr">
        <is>
          <t>шт</t>
        </is>
      </c>
      <c r="V262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57/J57,"0")+IFERROR(V62/J62,"0")+IFERROR(V63/J63,"0")+IFERROR(V68/J68,"0")+IFERROR(V73/J73,"0")+IFERROR(V74/J74,"0")+IFERROR(V79/J79,"0")+IFERROR(V80/J80,"0")+IFERROR(V81/J81,"0")+IFERROR(V82/J82,"0")+IFERROR(V83/J83,"0")+IFERROR(V84/J84,"0")+IFERROR(V85/J85,"0")+IFERROR(V90/J90,"0")+IFERROR(V91/J91,"0")+IFERROR(V92/J92,"0")+IFERROR(V97/J97,"0")+IFERROR(V98/J98,"0")+IFERROR(V99/J99,"0")+IFERROR(V100/J100,"0")+IFERROR(V105/J105,"0")+IFERROR(V106/J106,"0")+IFERROR(V111/J111,"0")+IFERROR(V116/J116,"0")+IFERROR(V117/J117,"0")+IFERROR(V118/J118,"0")+IFERROR(V119/J119,"0")+IFERROR(V124/J124,"0")+IFERROR(V129/J129,"0")+IFERROR(V130/J130,"0")+IFERROR(V135/J135,"0")+IFERROR(V141/J141,"0")+IFERROR(V145/J145,"0")+IFERROR(V146/J146,"0")+IFERROR(V151/J151,"0")+IFERROR(V156/J156,"0")+IFERROR(V157/J157,"0")+IFERROR(V158/J158,"0")+IFERROR(V159/J159,"0")+IFERROR(V163/J163,"0")+IFERROR(V164/J164,"0")+IFERROR(V170/J170,"0")+IFERROR(V171/J171,"0")+IFERROR(V176/J176,"0")+IFERROR(V181/J181,"0")+IFERROR(V187/J187,"0")+IFERROR(V192/J192,"0")+IFERROR(V197/J197,"0")+IFERROR(V198/J198,"0")+IFERROR(V199/J199,"0")+IFERROR(V200/J200,"0")+IFERROR(V205/J205,"0")+IFERROR(V210/J210,"0")+IFERROR(V211/J211,"0")+IFERROR(V217/J217,"0")+IFERROR(V223/J223,"0")+IFERROR(V228/J228,"0")+IFERROR(V234/J234,"0")+IFERROR(V238/J238,"0")+IFERROR(V242/J242,"0")+IFERROR(V243/J243,"0")+IFERROR(V244/J244,"0")+IFERROR(V245/J245,"0")+IFERROR(V249/J249,"0")+IFERROR(V250/J250,"0")+IFERROR(V251/J251,"0")+IFERROR(V252/J252,"0")+IFERROR(V253/J253,"0")+IFERROR(V254/J254,"0")+IFERROR(V255/J255,"0")+IFERROR(V256/J256,"0")+IFERROR(V257/J257,"0"),0)</f>
        <v/>
      </c>
      <c r="W262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57/J57,"0")+IFERROR(W62/J62,"0")+IFERROR(W63/J63,"0")+IFERROR(W68/J68,"0")+IFERROR(W73/J73,"0")+IFERROR(W74/J74,"0")+IFERROR(W79/J79,"0")+IFERROR(W80/J80,"0")+IFERROR(W81/J81,"0")+IFERROR(W82/J82,"0")+IFERROR(W83/J83,"0")+IFERROR(W84/J84,"0")+IFERROR(W85/J85,"0")+IFERROR(W90/J90,"0")+IFERROR(W91/J91,"0")+IFERROR(W92/J92,"0")+IFERROR(W97/J97,"0")+IFERROR(W98/J98,"0")+IFERROR(W99/J99,"0")+IFERROR(W100/J100,"0")+IFERROR(W105/J105,"0")+IFERROR(W106/J106,"0")+IFERROR(W111/J111,"0")+IFERROR(W116/J116,"0")+IFERROR(W117/J117,"0")+IFERROR(W118/J118,"0")+IFERROR(W119/J119,"0")+IFERROR(W124/J124,"0")+IFERROR(W129/J129,"0")+IFERROR(W130/J130,"0")+IFERROR(W135/J135,"0")+IFERROR(W141/J141,"0")+IFERROR(W145/J145,"0")+IFERROR(W146/J146,"0")+IFERROR(W151/J151,"0")+IFERROR(W156/J156,"0")+IFERROR(W157/J157,"0")+IFERROR(W158/J158,"0")+IFERROR(W159/J159,"0")+IFERROR(W163/J163,"0")+IFERROR(W164/J164,"0")+IFERROR(W170/J170,"0")+IFERROR(W171/J171,"0")+IFERROR(W176/J176,"0")+IFERROR(W181/J181,"0")+IFERROR(W187/J187,"0")+IFERROR(W192/J192,"0")+IFERROR(W197/J197,"0")+IFERROR(W198/J198,"0")+IFERROR(W199/J199,"0")+IFERROR(W200/J200,"0")+IFERROR(W205/J205,"0")+IFERROR(W210/J210,"0")+IFERROR(W211/J211,"0")+IFERROR(W217/J217,"0")+IFERROR(W223/J223,"0")+IFERROR(W228/J228,"0")+IFERROR(W234/J234,"0")+IFERROR(W238/J238,"0")+IFERROR(W242/J242,"0")+IFERROR(W243/J243,"0")+IFERROR(W244/J244,"0")+IFERROR(W245/J245,"0")+IFERROR(W249/J249,"0")+IFERROR(W250/J250,"0")+IFERROR(W251/J251,"0")+IFERROR(W252/J252,"0")+IFERROR(W253/J253,"0")+IFERROR(W254/J254,"0")+IFERROR(W255/J255,"0")+IFERROR(W256/J256,"0")+IFERROR(W257/J257,"0"),0)</f>
        <v/>
      </c>
      <c r="X262" s="43" t="n"/>
      <c r="Y262" s="382" t="n"/>
      <c r="Z262" s="382" t="n"/>
    </row>
    <row r="263">
      <c r="A263" s="330" t="n"/>
      <c r="B263" s="330" t="n"/>
      <c r="C263" s="330" t="n"/>
      <c r="D263" s="330" t="n"/>
      <c r="E263" s="330" t="n"/>
      <c r="F263" s="330" t="n"/>
      <c r="G263" s="330" t="n"/>
      <c r="H263" s="330" t="n"/>
      <c r="I263" s="330" t="n"/>
      <c r="J263" s="330" t="n"/>
      <c r="K263" s="330" t="n"/>
      <c r="L263" s="330" t="n"/>
      <c r="M263" s="339" t="n"/>
      <c r="N263" s="472" t="inlineStr">
        <is>
          <t>Вес брутто  с паллетами</t>
        </is>
      </c>
      <c r="O263" s="333" t="n"/>
      <c r="P263" s="333" t="n"/>
      <c r="Q263" s="333" t="n"/>
      <c r="R263" s="333" t="n"/>
      <c r="S263" s="333" t="n"/>
      <c r="T263" s="334" t="n"/>
      <c r="U263" s="43" t="inlineStr">
        <is>
          <t>кг</t>
        </is>
      </c>
      <c r="V263" s="381">
        <f>GrossWeightTotal+PalletQtyTotal*25</f>
        <v/>
      </c>
      <c r="W263" s="381">
        <f>GrossWeightTotalR+PalletQtyTotalR*25</f>
        <v/>
      </c>
      <c r="X263" s="43" t="n"/>
      <c r="Y263" s="382" t="n"/>
      <c r="Z263" s="382" t="n"/>
    </row>
    <row r="264">
      <c r="A264" s="330" t="n"/>
      <c r="B264" s="330" t="n"/>
      <c r="C264" s="330" t="n"/>
      <c r="D264" s="330" t="n"/>
      <c r="E264" s="330" t="n"/>
      <c r="F264" s="330" t="n"/>
      <c r="G264" s="330" t="n"/>
      <c r="H264" s="330" t="n"/>
      <c r="I264" s="330" t="n"/>
      <c r="J264" s="330" t="n"/>
      <c r="K264" s="330" t="n"/>
      <c r="L264" s="330" t="n"/>
      <c r="M264" s="339" t="n"/>
      <c r="N264" s="472" t="inlineStr">
        <is>
          <t>Кол-во коробок</t>
        </is>
      </c>
      <c r="O264" s="333" t="n"/>
      <c r="P264" s="333" t="n"/>
      <c r="Q264" s="333" t="n"/>
      <c r="R264" s="333" t="n"/>
      <c r="S264" s="333" t="n"/>
      <c r="T264" s="334" t="n"/>
      <c r="U264" s="43" t="inlineStr">
        <is>
          <t>шт</t>
        </is>
      </c>
      <c r="V264" s="381">
        <f>IFERROR(V23+V32+V40+V46+V58+V64+V69+V75+V86+V93+V101+V107+V112+V120+V125+V131+V136+V142+V147+V152+V160+V165+V172+V177+V182+V188+V193+V201+V206+V212+V218+V224+V229+V235+V239+V246+V258,"0")</f>
        <v/>
      </c>
      <c r="W264" s="381">
        <f>IFERROR(W23+W32+W40+W46+W58+W64+W69+W75+W86+W93+W101+W107+W112+W120+W125+W131+W136+W142+W147+W152+W160+W165+W172+W177+W182+W188+W193+W201+W206+W212+W218+W224+W229+W235+W239+W246+W258,"0")</f>
        <v/>
      </c>
      <c r="X264" s="43" t="n"/>
      <c r="Y264" s="382" t="n"/>
      <c r="Z264" s="382" t="n"/>
    </row>
    <row r="265" ht="14.25" customHeight="1">
      <c r="A265" s="330" t="n"/>
      <c r="B265" s="330" t="n"/>
      <c r="C265" s="330" t="n"/>
      <c r="D265" s="330" t="n"/>
      <c r="E265" s="330" t="n"/>
      <c r="F265" s="330" t="n"/>
      <c r="G265" s="330" t="n"/>
      <c r="H265" s="330" t="n"/>
      <c r="I265" s="330" t="n"/>
      <c r="J265" s="330" t="n"/>
      <c r="K265" s="330" t="n"/>
      <c r="L265" s="330" t="n"/>
      <c r="M265" s="339" t="n"/>
      <c r="N265" s="472" t="inlineStr">
        <is>
          <t>Объем заказа</t>
        </is>
      </c>
      <c r="O265" s="333" t="n"/>
      <c r="P265" s="333" t="n"/>
      <c r="Q265" s="333" t="n"/>
      <c r="R265" s="333" t="n"/>
      <c r="S265" s="333" t="n"/>
      <c r="T265" s="334" t="n"/>
      <c r="U265" s="46" t="inlineStr">
        <is>
          <t>м3</t>
        </is>
      </c>
      <c r="V265" s="43" t="n"/>
      <c r="W265" s="43" t="n"/>
      <c r="X265" s="43">
        <f>IFERROR(X23+X32+X40+X46+X58+X64+X69+X75+X86+X93+X101+X107+X112+X120+X125+X131+X136+X142+X147+X152+X160+X165+X172+X177+X182+X188+X193+X201+X206+X212+X218+X224+X229+X235+X239+X246+X258,"0")</f>
        <v/>
      </c>
      <c r="Y265" s="382" t="n"/>
      <c r="Z265" s="382" t="n"/>
    </row>
    <row r="266" ht="13.5" customHeight="1" thickBot="1"/>
    <row r="267" ht="27" customHeight="1" thickBot="1" thickTop="1">
      <c r="A267" s="47" t="inlineStr">
        <is>
          <t>ТОРГОВАЯ МАРКА</t>
        </is>
      </c>
      <c r="B267" s="329" t="inlineStr">
        <is>
          <t>Ядрена копоть</t>
        </is>
      </c>
      <c r="C267" s="329" t="inlineStr">
        <is>
          <t>Горячая штучка</t>
        </is>
      </c>
      <c r="D267" s="473" t="n"/>
      <c r="E267" s="473" t="n"/>
      <c r="F267" s="473" t="n"/>
      <c r="G267" s="473" t="n"/>
      <c r="H267" s="473" t="n"/>
      <c r="I267" s="473" t="n"/>
      <c r="J267" s="473" t="n"/>
      <c r="K267" s="473" t="n"/>
      <c r="L267" s="473" t="n"/>
      <c r="M267" s="473" t="n"/>
      <c r="N267" s="473" t="n"/>
      <c r="O267" s="473" t="n"/>
      <c r="P267" s="473" t="n"/>
      <c r="Q267" s="473" t="n"/>
      <c r="R267" s="473" t="n"/>
      <c r="S267" s="474" t="n"/>
      <c r="T267" s="329" t="inlineStr">
        <is>
          <t>No Name</t>
        </is>
      </c>
      <c r="U267" s="473" t="n"/>
      <c r="V267" s="474" t="n"/>
      <c r="W267" s="329" t="inlineStr">
        <is>
          <t>Вязанка</t>
        </is>
      </c>
      <c r="X267" s="473" t="n"/>
      <c r="Y267" s="474" t="n"/>
      <c r="Z267" s="329" t="inlineStr">
        <is>
          <t>Стародворье</t>
        </is>
      </c>
      <c r="AA267" s="473" t="n"/>
      <c r="AB267" s="473" t="n"/>
      <c r="AC267" s="473" t="n"/>
      <c r="AD267" s="474" t="n"/>
      <c r="AE267" s="329" t="inlineStr">
        <is>
          <t>Колбасный стандарт</t>
        </is>
      </c>
      <c r="AF267" s="329" t="inlineStr">
        <is>
          <t>Особый рецепт</t>
        </is>
      </c>
      <c r="AG267" s="474" t="n"/>
      <c r="AH267" s="329" t="inlineStr">
        <is>
          <t>Зареченские</t>
        </is>
      </c>
    </row>
    <row r="268" ht="14.25" customHeight="1" thickTop="1">
      <c r="A268" s="331" t="inlineStr">
        <is>
          <t>СЕРИЯ</t>
        </is>
      </c>
      <c r="B268" s="329" t="inlineStr">
        <is>
          <t>Ядрена копоть</t>
        </is>
      </c>
      <c r="C268" s="329" t="inlineStr">
        <is>
          <t>Наггетсы ГШ</t>
        </is>
      </c>
      <c r="D268" s="329" t="inlineStr">
        <is>
          <t>Grandmeni</t>
        </is>
      </c>
      <c r="E268" s="329" t="inlineStr">
        <is>
          <t>Чебупай</t>
        </is>
      </c>
      <c r="F268" s="329" t="inlineStr">
        <is>
          <t>Бигбули ГШ</t>
        </is>
      </c>
      <c r="G268" s="329" t="inlineStr">
        <is>
          <t>Бульмени вес ГШ</t>
        </is>
      </c>
      <c r="H268" s="329" t="inlineStr">
        <is>
          <t>Бельмеши</t>
        </is>
      </c>
      <c r="I268" s="329" t="inlineStr">
        <is>
          <t>Крылышки ГШ</t>
        </is>
      </c>
      <c r="J268" s="329" t="inlineStr">
        <is>
          <t>Чебупели</t>
        </is>
      </c>
      <c r="K268" s="330" t="n"/>
      <c r="L268" s="329" t="inlineStr">
        <is>
          <t>Чебуреки</t>
        </is>
      </c>
      <c r="M268" s="329" t="inlineStr">
        <is>
          <t>Бульмени ГШ</t>
        </is>
      </c>
      <c r="N268" s="329" t="inlineStr">
        <is>
          <t>Чебупицца</t>
        </is>
      </c>
      <c r="O268" s="329" t="inlineStr">
        <is>
          <t>Хотстеры</t>
        </is>
      </c>
      <c r="P268" s="329" t="inlineStr">
        <is>
          <t>Круггетсы</t>
        </is>
      </c>
      <c r="Q268" s="329" t="inlineStr">
        <is>
          <t>Пекерсы</t>
        </is>
      </c>
      <c r="R268" s="329" t="inlineStr">
        <is>
          <t>Супермени</t>
        </is>
      </c>
      <c r="S268" s="329" t="inlineStr">
        <is>
          <t>Чебуманы</t>
        </is>
      </c>
      <c r="T268" s="329" t="inlineStr">
        <is>
          <t>No Name ПГП</t>
        </is>
      </c>
      <c r="U268" s="329" t="inlineStr">
        <is>
          <t>Стародворье ПГП</t>
        </is>
      </c>
      <c r="V268" s="329" t="inlineStr">
        <is>
          <t>No Name ЗПФ</t>
        </is>
      </c>
      <c r="W268" s="329" t="inlineStr">
        <is>
          <t>Няняггетсы Сливушки</t>
        </is>
      </c>
      <c r="X268" s="329" t="inlineStr">
        <is>
          <t>Печеные пельмени</t>
        </is>
      </c>
      <c r="Y268" s="329" t="inlineStr">
        <is>
          <t>Вязанка</t>
        </is>
      </c>
      <c r="Z268" s="329" t="inlineStr">
        <is>
          <t>Стародворье ЗПФ</t>
        </is>
      </c>
      <c r="AA268" s="329" t="inlineStr">
        <is>
          <t>Мясорубская</t>
        </is>
      </c>
      <c r="AB268" s="329" t="inlineStr">
        <is>
          <t>Медвежье ушко</t>
        </is>
      </c>
      <c r="AC268" s="329" t="inlineStr">
        <is>
          <t>Бордо</t>
        </is>
      </c>
      <c r="AD268" s="329" t="inlineStr">
        <is>
          <t>Сочные</t>
        </is>
      </c>
      <c r="AE268" s="329" t="inlineStr">
        <is>
          <t>Владимирский Стандарт ЗПФ</t>
        </is>
      </c>
      <c r="AF268" s="329" t="inlineStr">
        <is>
          <t>Любимая ложка</t>
        </is>
      </c>
      <c r="AG268" s="329" t="inlineStr">
        <is>
          <t>Особая Без свинины</t>
        </is>
      </c>
      <c r="AH268" s="329" t="inlineStr">
        <is>
          <t>Зареченские продукты ПГП</t>
        </is>
      </c>
    </row>
    <row r="269" ht="13.5" customHeight="1" thickBot="1">
      <c r="A269" s="475" t="n"/>
      <c r="B269" s="476" t="n"/>
      <c r="C269" s="476" t="n"/>
      <c r="D269" s="476" t="n"/>
      <c r="E269" s="476" t="n"/>
      <c r="F269" s="476" t="n"/>
      <c r="G269" s="476" t="n"/>
      <c r="H269" s="476" t="n"/>
      <c r="I269" s="476" t="n"/>
      <c r="J269" s="476" t="n"/>
      <c r="K269" s="330" t="n"/>
      <c r="L269" s="476" t="n"/>
      <c r="M269" s="476" t="n"/>
      <c r="N269" s="476" t="n"/>
      <c r="O269" s="476" t="n"/>
      <c r="P269" s="476" t="n"/>
      <c r="Q269" s="476" t="n"/>
      <c r="R269" s="476" t="n"/>
      <c r="S269" s="476" t="n"/>
      <c r="T269" s="476" t="n"/>
      <c r="U269" s="476" t="n"/>
      <c r="V269" s="476" t="n"/>
      <c r="W269" s="476" t="n"/>
      <c r="X269" s="476" t="n"/>
      <c r="Y269" s="476" t="n"/>
      <c r="Z269" s="476" t="n"/>
      <c r="AA269" s="476" t="n"/>
      <c r="AB269" s="476" t="n"/>
      <c r="AC269" s="476" t="n"/>
      <c r="AD269" s="476" t="n"/>
      <c r="AE269" s="476" t="n"/>
      <c r="AF269" s="476" t="n"/>
      <c r="AG269" s="476" t="n"/>
      <c r="AH269" s="476" t="n"/>
    </row>
    <row r="270" ht="18" customHeight="1" thickBot="1" thickTop="1">
      <c r="A270" s="47" t="inlineStr">
        <is>
          <t>ИТОГО, кг</t>
        </is>
      </c>
      <c r="B270" s="53">
        <f>IFERROR(V22*H22,"0")</f>
        <v/>
      </c>
      <c r="C270" s="53">
        <f>IFERROR(V28*H28,"0")+IFERROR(V29*H29,"0")+IFERROR(V30*H30,"0")+IFERROR(V31*H31,"0")</f>
        <v/>
      </c>
      <c r="D270" s="53">
        <f>IFERROR(V36*H36,"0")+IFERROR(V37*H37,"0")+IFERROR(V38*H38,"0")+IFERROR(V39*H39,"0")</f>
        <v/>
      </c>
      <c r="E270" s="53">
        <f>IFERROR(V44*H44,"0")+IFERROR(V45*H45,"0")</f>
        <v/>
      </c>
      <c r="F270" s="53">
        <f>IFERROR(V50*H50,"0")+IFERROR(V51*H51,"0")+IFERROR(V52*H52,"0")+IFERROR(V53*H53,"0")+IFERROR(V54*H54,"0")+IFERROR(V55*H55,"0")+IFERROR(V56*H56,"0")+IFERROR(V57*H57,"0")</f>
        <v/>
      </c>
      <c r="G270" s="53">
        <f>IFERROR(V62*H62,"0")+IFERROR(V63*H63,"0")</f>
        <v/>
      </c>
      <c r="H270" s="53">
        <f>IFERROR(V68*H68,"0")</f>
        <v/>
      </c>
      <c r="I270" s="53">
        <f>IFERROR(V73*H73,"0")+IFERROR(V74*H74,"0")</f>
        <v/>
      </c>
      <c r="J270" s="53">
        <f>IFERROR(V79*H79,"0")+IFERROR(V80*H80,"0")+IFERROR(V81*H81,"0")+IFERROR(V82*H82,"0")+IFERROR(V83*H83,"0")+IFERROR(V84*H84,"0")+IFERROR(V85*H85,"0")</f>
        <v/>
      </c>
      <c r="K270" s="330" t="n"/>
      <c r="L270" s="53">
        <f>IFERROR(V90*H90,"0")+IFERROR(V91*H91,"0")+IFERROR(V92*H92,"0")</f>
        <v/>
      </c>
      <c r="M270" s="53">
        <f>IFERROR(V97*H97,"0")+IFERROR(V98*H98,"0")+IFERROR(V99*H99,"0")+IFERROR(V100*H100,"0")</f>
        <v/>
      </c>
      <c r="N270" s="53">
        <f>IFERROR(V105*H105,"0")+IFERROR(V106*H106,"0")</f>
        <v/>
      </c>
      <c r="O270" s="53">
        <f>IFERROR(V111*H111,"0")</f>
        <v/>
      </c>
      <c r="P270" s="53">
        <f>IFERROR(V116*H116,"0")+IFERROR(V117*H117,"0")+IFERROR(V118*H118,"0")+IFERROR(V119*H119,"0")</f>
        <v/>
      </c>
      <c r="Q270" s="53">
        <f>IFERROR(V124*H124,"0")</f>
        <v/>
      </c>
      <c r="R270" s="53">
        <f>IFERROR(V129*H129,"0")+IFERROR(V130*H130,"0")</f>
        <v/>
      </c>
      <c r="S270" s="53">
        <f>IFERROR(V135*H135,"0")</f>
        <v/>
      </c>
      <c r="T270" s="53">
        <f>IFERROR(V141*H141,"0")+IFERROR(V145*H145,"0")+IFERROR(V146*H146,"0")</f>
        <v/>
      </c>
      <c r="U270" s="53">
        <f>IFERROR(V151*H151,"0")</f>
        <v/>
      </c>
      <c r="V270" s="53">
        <f>IFERROR(V156*H156,"0")+IFERROR(V157*H157,"0")+IFERROR(V158*H158,"0")+IFERROR(V159*H159,"0")+IFERROR(V163*H163,"0")+IFERROR(V164*H164,"0")</f>
        <v/>
      </c>
      <c r="W270" s="53">
        <f>IFERROR(V170*H170,"0")+IFERROR(V171*H171,"0")</f>
        <v/>
      </c>
      <c r="X270" s="53">
        <f>IFERROR(V176*H176,"0")</f>
        <v/>
      </c>
      <c r="Y270" s="53">
        <f>IFERROR(V181*H181,"0")</f>
        <v/>
      </c>
      <c r="Z270" s="53">
        <f>IFERROR(V187*H187,"0")</f>
        <v/>
      </c>
      <c r="AA270" s="53">
        <f>IFERROR(V192*H192,"0")</f>
        <v/>
      </c>
      <c r="AB270" s="53">
        <f>IFERROR(V197*H197,"0")+IFERROR(V198*H198,"0")+IFERROR(V199*H199,"0")+IFERROR(V200*H200,"0")</f>
        <v/>
      </c>
      <c r="AC270" s="53">
        <f>IFERROR(V205*H205,"0")</f>
        <v/>
      </c>
      <c r="AD270" s="53">
        <f>IFERROR(V210*H210,"0")+IFERROR(V211*H211,"0")</f>
        <v/>
      </c>
      <c r="AE270" s="53">
        <f>IFERROR(V217*H217,"0")</f>
        <v/>
      </c>
      <c r="AF270" s="53">
        <f>IFERROR(V223*H223,"0")</f>
        <v/>
      </c>
      <c r="AG270" s="53">
        <f>IFERROR(V228*H228,"0")</f>
        <v/>
      </c>
      <c r="AH270" s="53">
        <f>IFERROR(V234*H234,"0")+IFERROR(V238*H238,"0")+IFERROR(V242*H242,"0")+IFERROR(V243*H243,"0")+IFERROR(V244*H244,"0")+IFERROR(V245*H245,"0")+IFERROR(V249*H249,"0")+IFERROR(V250*H250,"0")+IFERROR(V251*H251,"0")+IFERROR(V252*H252,"0")+IFERROR(V253*H253,"0")+IFERROR(V254*H254,"0")+IFERROR(V255*H255,"0")+IFERROR(V256*H256,"0")+IFERROR(V257*H257,"0")</f>
        <v/>
      </c>
    </row>
    <row r="271" ht="13.5" customHeight="1" thickTop="1">
      <c r="C271" s="330" t="n"/>
    </row>
    <row r="272" ht="19.5" customHeight="1">
      <c r="A272" s="71" t="inlineStr">
        <is>
          <t>ЗПФ, кг</t>
        </is>
      </c>
      <c r="B272" s="71" t="inlineStr">
        <is>
          <t xml:space="preserve">ПГП, кг </t>
        </is>
      </c>
      <c r="C272" s="71" t="inlineStr">
        <is>
          <t>КИЗ, кг</t>
        </is>
      </c>
    </row>
    <row r="273">
      <c r="A273" s="72">
        <f>SUMPRODUCT(--(BA:BA="ЗПФ"),--(U:U="кор"),H:H,W:W)+SUMPRODUCT(--(BA:BA="ЗПФ"),--(U:U="кг"),W:W)</f>
        <v/>
      </c>
      <c r="B273" s="73">
        <f>SUMPRODUCT(--(BA:BA="ПГП"),--(U:U="кор"),H:H,W:W)+SUMPRODUCT(--(BA:BA="ПГП"),--(U:U="кг"),W:W)</f>
        <v/>
      </c>
      <c r="C273" s="73">
        <f>SUMPRODUCT(--(BA:BA="КИЗ"),--(U:U="кор"),H:H,W:W)+SUMPRODUCT(--(BA:BA="КИЗ"),--(U:U="кг"),W:W)</f>
        <v/>
      </c>
    </row>
    <row r="2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xqxBlj9OLm98JO/aNa8Yxg==" formatRows="1" sort="0" spinCount="100000" hashValue="EBAOd2dHOWxuxpYKOx2p0yMGB4tDyNG+REblS7GDTFUFj4D/ONm3uCCNwJYhMOC31OKFSSyhGxMrpvQzIwD6BA=="/>
  <autoFilter ref="B18:X265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8">
    <mergeCell ref="G268:G269"/>
    <mergeCell ref="D187:E187"/>
    <mergeCell ref="I268:I269"/>
    <mergeCell ref="A196:X196"/>
    <mergeCell ref="A268:A269"/>
    <mergeCell ref="N202:T202"/>
    <mergeCell ref="N258:T258"/>
    <mergeCell ref="N87:T87"/>
    <mergeCell ref="A133:X133"/>
    <mergeCell ref="N24:T24"/>
    <mergeCell ref="H9:I9"/>
    <mergeCell ref="D45:E45"/>
    <mergeCell ref="N260:T260"/>
    <mergeCell ref="A136:M137"/>
    <mergeCell ref="N153:T153"/>
    <mergeCell ref="N170:R170"/>
    <mergeCell ref="D238:E238"/>
    <mergeCell ref="N157:R157"/>
    <mergeCell ref="AD268:AD269"/>
    <mergeCell ref="A209:X209"/>
    <mergeCell ref="D205:E205"/>
    <mergeCell ref="A131:M132"/>
    <mergeCell ref="N199:R199"/>
    <mergeCell ref="N28:R28"/>
    <mergeCell ref="N121:T121"/>
    <mergeCell ref="A67:X67"/>
    <mergeCell ref="N102:T102"/>
    <mergeCell ref="A186:X186"/>
    <mergeCell ref="N30:R30"/>
    <mergeCell ref="D98:E98"/>
    <mergeCell ref="N148:T148"/>
    <mergeCell ref="D73:E73"/>
    <mergeCell ref="N166:T166"/>
    <mergeCell ref="H5:L5"/>
    <mergeCell ref="N257:R257"/>
    <mergeCell ref="B17:B18"/>
    <mergeCell ref="N54:R54"/>
    <mergeCell ref="A66:X66"/>
    <mergeCell ref="N106:R106"/>
    <mergeCell ref="N252:R252"/>
    <mergeCell ref="N81:R81"/>
    <mergeCell ref="N56:R56"/>
    <mergeCell ref="D124:E124"/>
    <mergeCell ref="T10:U10"/>
    <mergeCell ref="A204:X204"/>
    <mergeCell ref="N70:T70"/>
    <mergeCell ref="N181:R181"/>
    <mergeCell ref="D197:E197"/>
    <mergeCell ref="D253:E253"/>
    <mergeCell ref="D53:E53"/>
    <mergeCell ref="N32:T32"/>
    <mergeCell ref="A122:X122"/>
    <mergeCell ref="A72:X72"/>
    <mergeCell ref="W17:W18"/>
    <mergeCell ref="N161:T161"/>
    <mergeCell ref="A112:M113"/>
    <mergeCell ref="B268:B269"/>
    <mergeCell ref="D129:E129"/>
    <mergeCell ref="R6:S9"/>
    <mergeCell ref="N2:U3"/>
    <mergeCell ref="N36:R36"/>
    <mergeCell ref="A61:X61"/>
    <mergeCell ref="D79:E79"/>
    <mergeCell ref="BA17:BA18"/>
    <mergeCell ref="A88:X88"/>
    <mergeCell ref="N100:R100"/>
    <mergeCell ref="A172:M173"/>
    <mergeCell ref="D81:E81"/>
    <mergeCell ref="AA17:AC18"/>
    <mergeCell ref="W267:Y267"/>
    <mergeCell ref="A27:X27"/>
    <mergeCell ref="A154:X154"/>
    <mergeCell ref="A75:M76"/>
    <mergeCell ref="N126:T126"/>
    <mergeCell ref="N62:R62"/>
    <mergeCell ref="A86:M87"/>
    <mergeCell ref="N218:T218"/>
    <mergeCell ref="N47:T47"/>
    <mergeCell ref="N176:R176"/>
    <mergeCell ref="N193:T193"/>
    <mergeCell ref="A101:M102"/>
    <mergeCell ref="D28:E28"/>
    <mergeCell ref="A165:M166"/>
    <mergeCell ref="A152:M153"/>
    <mergeCell ref="Q268:Q269"/>
    <mergeCell ref="S268:S269"/>
    <mergeCell ref="D117:E117"/>
    <mergeCell ref="D92:E92"/>
    <mergeCell ref="D55:E55"/>
    <mergeCell ref="D30:E30"/>
    <mergeCell ref="A232:X232"/>
    <mergeCell ref="D5:E5"/>
    <mergeCell ref="N197:R197"/>
    <mergeCell ref="O10:P10"/>
    <mergeCell ref="N177:T177"/>
    <mergeCell ref="P268:P269"/>
    <mergeCell ref="N206:T206"/>
    <mergeCell ref="A179:X179"/>
    <mergeCell ref="D145:E145"/>
    <mergeCell ref="D210:E210"/>
    <mergeCell ref="N52:R52"/>
    <mergeCell ref="D8:L8"/>
    <mergeCell ref="N39:R39"/>
    <mergeCell ref="N188:T188"/>
    <mergeCell ref="D245:E245"/>
    <mergeCell ref="N116:R116"/>
    <mergeCell ref="H268:H269"/>
    <mergeCell ref="A155:X155"/>
    <mergeCell ref="D211:E211"/>
    <mergeCell ref="N46:T46"/>
    <mergeCell ref="A220:X220"/>
    <mergeCell ref="D1:F1"/>
    <mergeCell ref="A125:M126"/>
    <mergeCell ref="N210:R210"/>
    <mergeCell ref="J17:J18"/>
    <mergeCell ref="D82:E82"/>
    <mergeCell ref="L17:L18"/>
    <mergeCell ref="N219:T219"/>
    <mergeCell ref="A222:X222"/>
    <mergeCell ref="N192:R192"/>
    <mergeCell ref="N228:R228"/>
    <mergeCell ref="D100:E100"/>
    <mergeCell ref="N17:R18"/>
    <mergeCell ref="N129:R129"/>
    <mergeCell ref="N63:R63"/>
    <mergeCell ref="O6:P6"/>
    <mergeCell ref="N243:R243"/>
    <mergeCell ref="N50:R50"/>
    <mergeCell ref="D31:E31"/>
    <mergeCell ref="D158:E158"/>
    <mergeCell ref="A233:X233"/>
    <mergeCell ref="N223:R223"/>
    <mergeCell ref="AA268:AA269"/>
    <mergeCell ref="A248:X248"/>
    <mergeCell ref="N201:T201"/>
    <mergeCell ref="A104:X104"/>
    <mergeCell ref="A175:X175"/>
    <mergeCell ref="I17:I18"/>
    <mergeCell ref="D141:E141"/>
    <mergeCell ref="D135:E135"/>
    <mergeCell ref="N212:T212"/>
    <mergeCell ref="R268:R269"/>
    <mergeCell ref="T12:U12"/>
    <mergeCell ref="J268:J269"/>
    <mergeCell ref="N239:T239"/>
    <mergeCell ref="D255:E255"/>
    <mergeCell ref="A23:M24"/>
    <mergeCell ref="O11:P11"/>
    <mergeCell ref="N205:R205"/>
    <mergeCell ref="A226:X226"/>
    <mergeCell ref="N124:R124"/>
    <mergeCell ref="A6:C6"/>
    <mergeCell ref="N118:R118"/>
    <mergeCell ref="AD17:AD18"/>
    <mergeCell ref="N80:R80"/>
    <mergeCell ref="N132:T132"/>
    <mergeCell ref="N55:R55"/>
    <mergeCell ref="N69:T69"/>
    <mergeCell ref="D90:E90"/>
    <mergeCell ref="A221:X221"/>
    <mergeCell ref="A25:X25"/>
    <mergeCell ref="N225:T225"/>
    <mergeCell ref="A5:C5"/>
    <mergeCell ref="N244:R244"/>
    <mergeCell ref="N73:R73"/>
    <mergeCell ref="A17:A18"/>
    <mergeCell ref="A20:X20"/>
    <mergeCell ref="K17:K18"/>
    <mergeCell ref="C17:C18"/>
    <mergeCell ref="D37:E37"/>
    <mergeCell ref="D9:E9"/>
    <mergeCell ref="A258:M259"/>
    <mergeCell ref="D118:E118"/>
    <mergeCell ref="N224:T224"/>
    <mergeCell ref="A127:X127"/>
    <mergeCell ref="F9:G9"/>
    <mergeCell ref="N189:T189"/>
    <mergeCell ref="A114:X114"/>
    <mergeCell ref="A191:X191"/>
    <mergeCell ref="D38:E38"/>
    <mergeCell ref="N240:T240"/>
    <mergeCell ref="A58:M59"/>
    <mergeCell ref="Z268:Z269"/>
    <mergeCell ref="D63:E63"/>
    <mergeCell ref="N255:R255"/>
    <mergeCell ref="N242:R242"/>
    <mergeCell ref="D52:E52"/>
    <mergeCell ref="N15:R16"/>
    <mergeCell ref="N108:T108"/>
    <mergeCell ref="D116:E116"/>
    <mergeCell ref="N160:T160"/>
    <mergeCell ref="D91:E91"/>
    <mergeCell ref="D156:E156"/>
    <mergeCell ref="A231:X231"/>
    <mergeCell ref="A35:X35"/>
    <mergeCell ref="D106:E106"/>
    <mergeCell ref="N143:T143"/>
    <mergeCell ref="N235:T235"/>
    <mergeCell ref="AF268:AF269"/>
    <mergeCell ref="AH268:AH269"/>
    <mergeCell ref="N136:T136"/>
    <mergeCell ref="D157:E157"/>
    <mergeCell ref="A142:M143"/>
    <mergeCell ref="D251:E251"/>
    <mergeCell ref="N99:R99"/>
    <mergeCell ref="O268:O269"/>
    <mergeCell ref="A103:X103"/>
    <mergeCell ref="N74:R74"/>
    <mergeCell ref="N145:R145"/>
    <mergeCell ref="A168:X168"/>
    <mergeCell ref="N163:R163"/>
    <mergeCell ref="N259:T259"/>
    <mergeCell ref="T5:U5"/>
    <mergeCell ref="D119:E119"/>
    <mergeCell ref="A128:X128"/>
    <mergeCell ref="U17:U18"/>
    <mergeCell ref="N261:T261"/>
    <mergeCell ref="D111:E111"/>
    <mergeCell ref="A21:X21"/>
    <mergeCell ref="F268:F269"/>
    <mergeCell ref="T6:U9"/>
    <mergeCell ref="N92:R92"/>
    <mergeCell ref="A188:M189"/>
    <mergeCell ref="N200:R200"/>
    <mergeCell ref="N29:R29"/>
    <mergeCell ref="N31:R31"/>
    <mergeCell ref="N158:R158"/>
    <mergeCell ref="Y268:Y269"/>
    <mergeCell ref="D130:E130"/>
    <mergeCell ref="D74:E74"/>
    <mergeCell ref="N245:R245"/>
    <mergeCell ref="D68:E68"/>
    <mergeCell ref="A34:X34"/>
    <mergeCell ref="A49:X49"/>
    <mergeCell ref="N247:T247"/>
    <mergeCell ref="N182:T182"/>
    <mergeCell ref="A78:X78"/>
    <mergeCell ref="N40:T40"/>
    <mergeCell ref="N234:R234"/>
    <mergeCell ref="D36:E36"/>
    <mergeCell ref="D7:L7"/>
    <mergeCell ref="N171:R171"/>
    <mergeCell ref="A218:M219"/>
    <mergeCell ref="N238:R238"/>
    <mergeCell ref="D254:E254"/>
    <mergeCell ref="A46:M47"/>
    <mergeCell ref="AG268:AG269"/>
    <mergeCell ref="A147:M148"/>
    <mergeCell ref="N44:R44"/>
    <mergeCell ref="D62:E62"/>
    <mergeCell ref="D56:E56"/>
    <mergeCell ref="D176:E176"/>
    <mergeCell ref="N264:T264"/>
    <mergeCell ref="N93:T93"/>
    <mergeCell ref="L268:L269"/>
    <mergeCell ref="D51:E51"/>
    <mergeCell ref="A60:X60"/>
    <mergeCell ref="N262:T262"/>
    <mergeCell ref="N172:T172"/>
    <mergeCell ref="A229:M230"/>
    <mergeCell ref="C267:S267"/>
    <mergeCell ref="N159:R159"/>
    <mergeCell ref="N97:R97"/>
    <mergeCell ref="A149:X149"/>
    <mergeCell ref="A193:M194"/>
    <mergeCell ref="H17:H18"/>
    <mergeCell ref="N183:T183"/>
    <mergeCell ref="A42:X42"/>
    <mergeCell ref="D198:E198"/>
    <mergeCell ref="N98:R98"/>
    <mergeCell ref="T267:V267"/>
    <mergeCell ref="A150:X150"/>
    <mergeCell ref="A144:X144"/>
    <mergeCell ref="N41:T41"/>
    <mergeCell ref="A215:X215"/>
    <mergeCell ref="N112:T112"/>
    <mergeCell ref="A120:M121"/>
    <mergeCell ref="D181:E181"/>
    <mergeCell ref="A160:M161"/>
    <mergeCell ref="C268:C269"/>
    <mergeCell ref="D39:E39"/>
    <mergeCell ref="A224:M225"/>
    <mergeCell ref="N187:R187"/>
    <mergeCell ref="N107:T107"/>
    <mergeCell ref="N254:R254"/>
    <mergeCell ref="N147:T147"/>
    <mergeCell ref="N45:R45"/>
    <mergeCell ref="A241:X241"/>
    <mergeCell ref="N230:T230"/>
    <mergeCell ref="N59:T59"/>
    <mergeCell ref="N256:R256"/>
    <mergeCell ref="A212:M213"/>
    <mergeCell ref="N178:T178"/>
    <mergeCell ref="D199:E199"/>
    <mergeCell ref="H1:O1"/>
    <mergeCell ref="D217:E217"/>
    <mergeCell ref="O9:P9"/>
    <mergeCell ref="N22:R22"/>
    <mergeCell ref="X268:X269"/>
    <mergeCell ref="N207:T207"/>
    <mergeCell ref="N173:T173"/>
    <mergeCell ref="Z17:Z18"/>
    <mergeCell ref="N94:T94"/>
    <mergeCell ref="A239:M240"/>
    <mergeCell ref="A140:X140"/>
    <mergeCell ref="N111:R111"/>
    <mergeCell ref="A32:M33"/>
    <mergeCell ref="E268:E269"/>
    <mergeCell ref="N125:T125"/>
    <mergeCell ref="D146:E146"/>
    <mergeCell ref="N119:R119"/>
    <mergeCell ref="N211:R211"/>
    <mergeCell ref="D83:E83"/>
    <mergeCell ref="N64:T64"/>
    <mergeCell ref="D256:E256"/>
    <mergeCell ref="N120:T120"/>
    <mergeCell ref="A216:X216"/>
    <mergeCell ref="D85:E85"/>
    <mergeCell ref="G17:G18"/>
    <mergeCell ref="H10:L10"/>
    <mergeCell ref="D159:E159"/>
    <mergeCell ref="D80:E80"/>
    <mergeCell ref="A89:X89"/>
    <mergeCell ref="N53:R53"/>
    <mergeCell ref="A26:X26"/>
    <mergeCell ref="N130:R130"/>
    <mergeCell ref="N68:R68"/>
    <mergeCell ref="N117:R117"/>
    <mergeCell ref="A71:X71"/>
    <mergeCell ref="D200:E200"/>
    <mergeCell ref="A184:X184"/>
    <mergeCell ref="V268:V269"/>
    <mergeCell ref="N246:T246"/>
    <mergeCell ref="N75:T75"/>
    <mergeCell ref="A9:C9"/>
    <mergeCell ref="A115:X115"/>
    <mergeCell ref="O12:P12"/>
    <mergeCell ref="A77:X77"/>
    <mergeCell ref="D6:L6"/>
    <mergeCell ref="O13:P13"/>
    <mergeCell ref="A182:M183"/>
    <mergeCell ref="N250:R250"/>
    <mergeCell ref="A246:M247"/>
    <mergeCell ref="D84:E84"/>
    <mergeCell ref="D22:E22"/>
    <mergeCell ref="N51:R51"/>
    <mergeCell ref="N105:R105"/>
    <mergeCell ref="A177:M178"/>
    <mergeCell ref="N65:T65"/>
    <mergeCell ref="D257:E257"/>
    <mergeCell ref="D268:D269"/>
    <mergeCell ref="A95:X95"/>
    <mergeCell ref="Z267:AD267"/>
    <mergeCell ref="D151:E151"/>
    <mergeCell ref="M268:M269"/>
    <mergeCell ref="A96:X96"/>
    <mergeCell ref="M17:M18"/>
    <mergeCell ref="N131:T131"/>
    <mergeCell ref="N236:T236"/>
    <mergeCell ref="A235:M236"/>
    <mergeCell ref="O8:P8"/>
    <mergeCell ref="A93:M94"/>
    <mergeCell ref="D164:E164"/>
    <mergeCell ref="N198:R198"/>
    <mergeCell ref="A123:X123"/>
    <mergeCell ref="A107:M108"/>
    <mergeCell ref="D228:E228"/>
    <mergeCell ref="A110:X110"/>
    <mergeCell ref="A237:X237"/>
    <mergeCell ref="AF267:AG267"/>
    <mergeCell ref="N135:R135"/>
    <mergeCell ref="D10:E10"/>
    <mergeCell ref="F10:G10"/>
    <mergeCell ref="D243:E243"/>
    <mergeCell ref="D99:E99"/>
    <mergeCell ref="A174:X174"/>
    <mergeCell ref="N164:R164"/>
    <mergeCell ref="A12:L12"/>
    <mergeCell ref="A214:X214"/>
    <mergeCell ref="N142:T142"/>
    <mergeCell ref="U268:U269"/>
    <mergeCell ref="W268:W269"/>
    <mergeCell ref="F5:G5"/>
    <mergeCell ref="A14:L14"/>
    <mergeCell ref="N251:R251"/>
    <mergeCell ref="N253:R253"/>
    <mergeCell ref="N82:R82"/>
    <mergeCell ref="T11:U11"/>
    <mergeCell ref="A134:X134"/>
    <mergeCell ref="N57:R57"/>
    <mergeCell ref="N146:R146"/>
    <mergeCell ref="A167:X167"/>
    <mergeCell ref="D223:E223"/>
    <mergeCell ref="N58:T58"/>
    <mergeCell ref="N33:T33"/>
    <mergeCell ref="D29:E29"/>
    <mergeCell ref="A169:X169"/>
    <mergeCell ref="D252:E252"/>
    <mergeCell ref="A201:M202"/>
    <mergeCell ref="AC268:AC269"/>
    <mergeCell ref="A162:X162"/>
    <mergeCell ref="N137:T137"/>
    <mergeCell ref="A40:M41"/>
    <mergeCell ref="A227:X227"/>
    <mergeCell ref="N141:R141"/>
    <mergeCell ref="A69:M70"/>
    <mergeCell ref="D249:E249"/>
    <mergeCell ref="A260:M265"/>
    <mergeCell ref="D105:E105"/>
    <mergeCell ref="N37:R37"/>
    <mergeCell ref="D170:E170"/>
    <mergeCell ref="O5:P5"/>
    <mergeCell ref="D242:E242"/>
    <mergeCell ref="A195:X195"/>
    <mergeCell ref="F17:F18"/>
    <mergeCell ref="N86:T86"/>
    <mergeCell ref="D163:E163"/>
    <mergeCell ref="N213:T213"/>
    <mergeCell ref="D234:E234"/>
    <mergeCell ref="D244:E244"/>
    <mergeCell ref="D171:E171"/>
    <mergeCell ref="A109:X109"/>
    <mergeCell ref="A180:X180"/>
    <mergeCell ref="A13:L13"/>
    <mergeCell ref="A190:X190"/>
    <mergeCell ref="N165:T165"/>
    <mergeCell ref="A19:X19"/>
    <mergeCell ref="N152:T152"/>
    <mergeCell ref="A15:L15"/>
    <mergeCell ref="N194:T194"/>
    <mergeCell ref="A48:X48"/>
    <mergeCell ref="N23:T23"/>
    <mergeCell ref="AE268:AE269"/>
    <mergeCell ref="N90:R90"/>
    <mergeCell ref="N217:R217"/>
    <mergeCell ref="D54:E54"/>
    <mergeCell ref="J9:L9"/>
    <mergeCell ref="A64:M65"/>
    <mergeCell ref="R5:S5"/>
    <mergeCell ref="N83:R83"/>
    <mergeCell ref="N268:N269"/>
    <mergeCell ref="N91:R91"/>
    <mergeCell ref="N85:R85"/>
    <mergeCell ref="N156:R156"/>
    <mergeCell ref="A208:X208"/>
    <mergeCell ref="S17:T17"/>
    <mergeCell ref="A139:X139"/>
    <mergeCell ref="Y17:Y18"/>
    <mergeCell ref="D57:E57"/>
    <mergeCell ref="A8:C8"/>
    <mergeCell ref="N101:T101"/>
    <mergeCell ref="A185:X185"/>
    <mergeCell ref="N151:R151"/>
    <mergeCell ref="N113:T113"/>
    <mergeCell ref="D97:E97"/>
    <mergeCell ref="N76:T76"/>
    <mergeCell ref="A203:X203"/>
    <mergeCell ref="A10:C10"/>
    <mergeCell ref="A43:X43"/>
    <mergeCell ref="N38:R38"/>
    <mergeCell ref="A206:M207"/>
    <mergeCell ref="AB268:AB269"/>
    <mergeCell ref="T268:T269"/>
    <mergeCell ref="N84:R84"/>
    <mergeCell ref="N249:R249"/>
    <mergeCell ref="D192:E192"/>
    <mergeCell ref="P1:R1"/>
    <mergeCell ref="N263:T263"/>
    <mergeCell ref="D17:E18"/>
    <mergeCell ref="V17:V18"/>
    <mergeCell ref="A138:X138"/>
    <mergeCell ref="X17:X18"/>
    <mergeCell ref="N229:T229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5wf4lN/mlT01rC5orb4Vw==" formatRows="1" sort="0" spinCount="100000" hashValue="yOEOi94ZYx5gTQyVIV1SXuBKt2Gm67rKkQNklUVvo2J012+oF6FdHAk7rtQ6LN0CDl82ppyA/w9C78MDT9isb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2023-11-29T09:58:36Z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