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CACBD04-162C-41D2-BAF7-8C022FF84D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заказа'!$B$379:$B$379</definedName>
    <definedName name="ProductId204">'Бланк заказа'!$B$384:$B$384</definedName>
    <definedName name="ProductId205">'Бланк заказа'!$B$385:$B$385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заказа'!$B$399:$B$399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заказа'!$B$431:$B$431</definedName>
    <definedName name="ProductId232">'Бланк заказа'!$B$432:$B$432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заказа'!$V$216:$V$216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заказа'!$V$278:$V$278</definedName>
    <definedName name="SalesQty153">'Бланк заказа'!$V$282:$V$282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заказа'!$V$299:$V$299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заказа'!$V$374:$V$374</definedName>
    <definedName name="SalesQty202">'Бланк заказа'!$V$378:$V$378</definedName>
    <definedName name="SalesQty203">'Бланк заказа'!$V$379:$V$379</definedName>
    <definedName name="SalesQty204">'Бланк заказа'!$V$384:$V$384</definedName>
    <definedName name="SalesQty205">'Бланк заказа'!$V$385:$V$385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заказа'!$V$399:$V$399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заказа'!$V$431:$V$431</definedName>
    <definedName name="SalesQty232">'Бланк заказа'!$V$432:$V$432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заказа'!$V$453:$V$453</definedName>
    <definedName name="SalesQty24">'Бланк заказа'!$V$70:$V$70</definedName>
    <definedName name="SalesQty240">'Бланк заказа'!$V$454:$V$454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заказа'!$W$216:$W$216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заказа'!$W$278:$W$278</definedName>
    <definedName name="SalesRoundBox153">'Бланк заказа'!$W$282:$W$282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заказа'!$W$299:$W$299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заказа'!$W$374:$W$374</definedName>
    <definedName name="SalesRoundBox202">'Бланк заказа'!$W$378:$W$378</definedName>
    <definedName name="SalesRoundBox203">'Бланк заказа'!$W$379:$W$379</definedName>
    <definedName name="SalesRoundBox204">'Бланк заказа'!$W$384:$W$384</definedName>
    <definedName name="SalesRoundBox205">'Бланк заказа'!$W$385:$W$385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заказа'!$W$399:$W$399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заказа'!$W$431:$W$431</definedName>
    <definedName name="SalesRoundBox232">'Бланк заказа'!$W$432:$W$432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заказа'!$W$453:$W$453</definedName>
    <definedName name="SalesRoundBox24">'Бланк заказа'!$W$70:$W$70</definedName>
    <definedName name="SalesRoundBox240">'Бланк заказа'!$W$454:$W$454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заказа'!$U$216:$U$216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заказа'!$U$278:$U$278</definedName>
    <definedName name="UnitOfMeasure153">'Бланк заказа'!$U$282:$U$282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заказа'!$U$299:$U$299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заказа'!$U$374:$U$374</definedName>
    <definedName name="UnitOfMeasure202">'Бланк заказа'!$U$378:$U$378</definedName>
    <definedName name="UnitOfMeasure203">'Бланк заказа'!$U$379:$U$379</definedName>
    <definedName name="UnitOfMeasure204">'Бланк заказа'!$U$384:$U$384</definedName>
    <definedName name="UnitOfMeasure205">'Бланк заказа'!$U$385:$U$385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заказа'!$U$399:$U$399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заказа'!$U$431:$U$431</definedName>
    <definedName name="UnitOfMeasure232">'Бланк заказа'!$U$432:$U$432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заказа'!$U$453:$U$453</definedName>
    <definedName name="UnitOfMeasure24">'Бланк заказа'!$U$70:$U$70</definedName>
    <definedName name="UnitOfMeasure240">'Бланк заказа'!$U$454:$U$454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4" i="1" l="1"/>
  <c r="V463" i="1"/>
  <c r="V461" i="1"/>
  <c r="V460" i="1"/>
  <c r="W459" i="1"/>
  <c r="N459" i="1"/>
  <c r="V456" i="1"/>
  <c r="V455" i="1"/>
  <c r="W454" i="1"/>
  <c r="X454" i="1" s="1"/>
  <c r="W453" i="1"/>
  <c r="V451" i="1"/>
  <c r="W450" i="1"/>
  <c r="V450" i="1"/>
  <c r="X449" i="1"/>
  <c r="W449" i="1"/>
  <c r="X448" i="1"/>
  <c r="X450" i="1" s="1"/>
  <c r="W448" i="1"/>
  <c r="W451" i="1" s="1"/>
  <c r="V446" i="1"/>
  <c r="V445" i="1"/>
  <c r="W444" i="1"/>
  <c r="X444" i="1" s="1"/>
  <c r="W443" i="1"/>
  <c r="V441" i="1"/>
  <c r="V440" i="1"/>
  <c r="W439" i="1"/>
  <c r="X439" i="1" s="1"/>
  <c r="W438" i="1"/>
  <c r="V434" i="1"/>
  <c r="V433" i="1"/>
  <c r="W432" i="1"/>
  <c r="X432" i="1" s="1"/>
  <c r="N432" i="1"/>
  <c r="W431" i="1"/>
  <c r="X431" i="1" s="1"/>
  <c r="X433" i="1" s="1"/>
  <c r="N431" i="1"/>
  <c r="V429" i="1"/>
  <c r="V428" i="1"/>
  <c r="W427" i="1"/>
  <c r="X427" i="1" s="1"/>
  <c r="W426" i="1"/>
  <c r="X426" i="1" s="1"/>
  <c r="W425" i="1"/>
  <c r="X425" i="1" s="1"/>
  <c r="W424" i="1"/>
  <c r="X424" i="1" s="1"/>
  <c r="N424" i="1"/>
  <c r="W423" i="1"/>
  <c r="X423" i="1" s="1"/>
  <c r="N423" i="1"/>
  <c r="W422" i="1"/>
  <c r="X422" i="1" s="1"/>
  <c r="N422" i="1"/>
  <c r="V420" i="1"/>
  <c r="V419" i="1"/>
  <c r="W418" i="1"/>
  <c r="X418" i="1" s="1"/>
  <c r="N418" i="1"/>
  <c r="W417" i="1"/>
  <c r="N417" i="1"/>
  <c r="V415" i="1"/>
  <c r="V414" i="1"/>
  <c r="W413" i="1"/>
  <c r="X413" i="1" s="1"/>
  <c r="N413" i="1"/>
  <c r="X412" i="1"/>
  <c r="W412" i="1"/>
  <c r="N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N408" i="1"/>
  <c r="W407" i="1"/>
  <c r="X407" i="1" s="1"/>
  <c r="N407" i="1"/>
  <c r="W406" i="1"/>
  <c r="X406" i="1" s="1"/>
  <c r="N406" i="1"/>
  <c r="W405" i="1"/>
  <c r="N405" i="1"/>
  <c r="V401" i="1"/>
  <c r="V400" i="1"/>
  <c r="W399" i="1"/>
  <c r="N399" i="1"/>
  <c r="V397" i="1"/>
  <c r="V396" i="1"/>
  <c r="W395" i="1"/>
  <c r="X395" i="1" s="1"/>
  <c r="N395" i="1"/>
  <c r="X394" i="1"/>
  <c r="W394" i="1"/>
  <c r="N394" i="1"/>
  <c r="W393" i="1"/>
  <c r="X393" i="1" s="1"/>
  <c r="N393" i="1"/>
  <c r="W392" i="1"/>
  <c r="X392" i="1" s="1"/>
  <c r="W391" i="1"/>
  <c r="X391" i="1" s="1"/>
  <c r="N391" i="1"/>
  <c r="W390" i="1"/>
  <c r="X390" i="1" s="1"/>
  <c r="N390" i="1"/>
  <c r="X389" i="1"/>
  <c r="W389" i="1"/>
  <c r="N389" i="1"/>
  <c r="V387" i="1"/>
  <c r="W386" i="1"/>
  <c r="V386" i="1"/>
  <c r="X385" i="1"/>
  <c r="W385" i="1"/>
  <c r="N385" i="1"/>
  <c r="W384" i="1"/>
  <c r="N384" i="1"/>
  <c r="V381" i="1"/>
  <c r="V380" i="1"/>
  <c r="W379" i="1"/>
  <c r="X379" i="1" s="1"/>
  <c r="W378" i="1"/>
  <c r="V376" i="1"/>
  <c r="W375" i="1"/>
  <c r="V375" i="1"/>
  <c r="X374" i="1"/>
  <c r="W374" i="1"/>
  <c r="X373" i="1"/>
  <c r="W373" i="1"/>
  <c r="X372" i="1"/>
  <c r="W372" i="1"/>
  <c r="X371" i="1"/>
  <c r="X375" i="1" s="1"/>
  <c r="W371" i="1"/>
  <c r="W376" i="1" s="1"/>
  <c r="V369" i="1"/>
  <c r="V368" i="1"/>
  <c r="W367" i="1"/>
  <c r="N367" i="1"/>
  <c r="V365" i="1"/>
  <c r="V364" i="1"/>
  <c r="W363" i="1"/>
  <c r="X363" i="1" s="1"/>
  <c r="N363" i="1"/>
  <c r="X362" i="1"/>
  <c r="W362" i="1"/>
  <c r="N362" i="1"/>
  <c r="W361" i="1"/>
  <c r="X361" i="1" s="1"/>
  <c r="N361" i="1"/>
  <c r="W360" i="1"/>
  <c r="N360" i="1"/>
  <c r="V358" i="1"/>
  <c r="V357" i="1"/>
  <c r="W356" i="1"/>
  <c r="X356" i="1" s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W344" i="1"/>
  <c r="N344" i="1"/>
  <c r="V342" i="1"/>
  <c r="V341" i="1"/>
  <c r="W340" i="1"/>
  <c r="X340" i="1" s="1"/>
  <c r="N340" i="1"/>
  <c r="X339" i="1"/>
  <c r="X341" i="1" s="1"/>
  <c r="W339" i="1"/>
  <c r="N339" i="1"/>
  <c r="V335" i="1"/>
  <c r="W334" i="1"/>
  <c r="V334" i="1"/>
  <c r="X333" i="1"/>
  <c r="X334" i="1" s="1"/>
  <c r="W333" i="1"/>
  <c r="W335" i="1" s="1"/>
  <c r="N333" i="1"/>
  <c r="V331" i="1"/>
  <c r="V330" i="1"/>
  <c r="W329" i="1"/>
  <c r="X329" i="1" s="1"/>
  <c r="N329" i="1"/>
  <c r="W328" i="1"/>
  <c r="X328" i="1" s="1"/>
  <c r="N328" i="1"/>
  <c r="W327" i="1"/>
  <c r="X327" i="1" s="1"/>
  <c r="N327" i="1"/>
  <c r="W326" i="1"/>
  <c r="N326" i="1"/>
  <c r="V324" i="1"/>
  <c r="V323" i="1"/>
  <c r="W322" i="1"/>
  <c r="X322" i="1" s="1"/>
  <c r="N322" i="1"/>
  <c r="W321" i="1"/>
  <c r="W323" i="1" s="1"/>
  <c r="N321" i="1"/>
  <c r="V319" i="1"/>
  <c r="V318" i="1"/>
  <c r="X317" i="1"/>
  <c r="W317" i="1"/>
  <c r="N317" i="1"/>
  <c r="W316" i="1"/>
  <c r="X316" i="1" s="1"/>
  <c r="N316" i="1"/>
  <c r="W315" i="1"/>
  <c r="X315" i="1" s="1"/>
  <c r="N315" i="1"/>
  <c r="W314" i="1"/>
  <c r="N314" i="1"/>
  <c r="V311" i="1"/>
  <c r="V310" i="1"/>
  <c r="W309" i="1"/>
  <c r="N309" i="1"/>
  <c r="V307" i="1"/>
  <c r="V306" i="1"/>
  <c r="W305" i="1"/>
  <c r="N305" i="1"/>
  <c r="V303" i="1"/>
  <c r="V302" i="1"/>
  <c r="W301" i="1"/>
  <c r="X301" i="1" s="1"/>
  <c r="N301" i="1"/>
  <c r="W300" i="1"/>
  <c r="X300" i="1" s="1"/>
  <c r="W299" i="1"/>
  <c r="X299" i="1" s="1"/>
  <c r="X302" i="1" s="1"/>
  <c r="N299" i="1"/>
  <c r="V297" i="1"/>
  <c r="V296" i="1"/>
  <c r="W295" i="1"/>
  <c r="X295" i="1" s="1"/>
  <c r="N295" i="1"/>
  <c r="W294" i="1"/>
  <c r="X294" i="1" s="1"/>
  <c r="N294" i="1"/>
  <c r="X293" i="1"/>
  <c r="W293" i="1"/>
  <c r="X292" i="1"/>
  <c r="W292" i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V284" i="1"/>
  <c r="V283" i="1"/>
  <c r="W282" i="1"/>
  <c r="W284" i="1" s="1"/>
  <c r="N282" i="1"/>
  <c r="V280" i="1"/>
  <c r="V279" i="1"/>
  <c r="W278" i="1"/>
  <c r="W280" i="1" s="1"/>
  <c r="N278" i="1"/>
  <c r="V276" i="1"/>
  <c r="V275" i="1"/>
  <c r="W274" i="1"/>
  <c r="W276" i="1" s="1"/>
  <c r="N274" i="1"/>
  <c r="V272" i="1"/>
  <c r="V271" i="1"/>
  <c r="W270" i="1"/>
  <c r="M472" i="1" s="1"/>
  <c r="N270" i="1"/>
  <c r="V267" i="1"/>
  <c r="V266" i="1"/>
  <c r="W265" i="1"/>
  <c r="X265" i="1" s="1"/>
  <c r="N265" i="1"/>
  <c r="W264" i="1"/>
  <c r="N264" i="1"/>
  <c r="V262" i="1"/>
  <c r="V261" i="1"/>
  <c r="W260" i="1"/>
  <c r="X260" i="1" s="1"/>
  <c r="N260" i="1"/>
  <c r="X259" i="1"/>
  <c r="W259" i="1"/>
  <c r="N259" i="1"/>
  <c r="W258" i="1"/>
  <c r="X258" i="1" s="1"/>
  <c r="N258" i="1"/>
  <c r="W257" i="1"/>
  <c r="X257" i="1" s="1"/>
  <c r="W256" i="1"/>
  <c r="X256" i="1" s="1"/>
  <c r="N256" i="1"/>
  <c r="W255" i="1"/>
  <c r="X255" i="1" s="1"/>
  <c r="N255" i="1"/>
  <c r="X254" i="1"/>
  <c r="W254" i="1"/>
  <c r="N254" i="1"/>
  <c r="V251" i="1"/>
  <c r="V250" i="1"/>
  <c r="W249" i="1"/>
  <c r="X249" i="1" s="1"/>
  <c r="N249" i="1"/>
  <c r="W248" i="1"/>
  <c r="X248" i="1" s="1"/>
  <c r="N248" i="1"/>
  <c r="W247" i="1"/>
  <c r="W251" i="1" s="1"/>
  <c r="N247" i="1"/>
  <c r="V245" i="1"/>
  <c r="V244" i="1"/>
  <c r="X243" i="1"/>
  <c r="W243" i="1"/>
  <c r="N243" i="1"/>
  <c r="W242" i="1"/>
  <c r="X242" i="1" s="1"/>
  <c r="W241" i="1"/>
  <c r="V239" i="1"/>
  <c r="V238" i="1"/>
  <c r="W237" i="1"/>
  <c r="X237" i="1" s="1"/>
  <c r="N237" i="1"/>
  <c r="W236" i="1"/>
  <c r="X236" i="1" s="1"/>
  <c r="N236" i="1"/>
  <c r="W235" i="1"/>
  <c r="X235" i="1" s="1"/>
  <c r="N235" i="1"/>
  <c r="V233" i="1"/>
  <c r="V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W226" i="1"/>
  <c r="X226" i="1" s="1"/>
  <c r="W225" i="1"/>
  <c r="X225" i="1" s="1"/>
  <c r="N225" i="1"/>
  <c r="W224" i="1"/>
  <c r="X224" i="1" s="1"/>
  <c r="N224" i="1"/>
  <c r="W223" i="1"/>
  <c r="X223" i="1" s="1"/>
  <c r="N223" i="1"/>
  <c r="V221" i="1"/>
  <c r="V220" i="1"/>
  <c r="W219" i="1"/>
  <c r="X219" i="1" s="1"/>
  <c r="N219" i="1"/>
  <c r="W218" i="1"/>
  <c r="X218" i="1" s="1"/>
  <c r="N218" i="1"/>
  <c r="X217" i="1"/>
  <c r="W217" i="1"/>
  <c r="N217" i="1"/>
  <c r="W216" i="1"/>
  <c r="N216" i="1"/>
  <c r="V214" i="1"/>
  <c r="V213" i="1"/>
  <c r="W212" i="1"/>
  <c r="N212" i="1"/>
  <c r="V210" i="1"/>
  <c r="V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X201" i="1"/>
  <c r="W201" i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W195" i="1"/>
  <c r="W209" i="1" s="1"/>
  <c r="N195" i="1"/>
  <c r="V192" i="1"/>
  <c r="V191" i="1"/>
  <c r="X190" i="1"/>
  <c r="W190" i="1"/>
  <c r="N190" i="1"/>
  <c r="W189" i="1"/>
  <c r="W192" i="1" s="1"/>
  <c r="N189" i="1"/>
  <c r="V187" i="1"/>
  <c r="V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X178" i="1"/>
  <c r="W178" i="1"/>
  <c r="N178" i="1"/>
  <c r="W177" i="1"/>
  <c r="X177" i="1" s="1"/>
  <c r="N177" i="1"/>
  <c r="W176" i="1"/>
  <c r="X176" i="1" s="1"/>
  <c r="W175" i="1"/>
  <c r="X175" i="1" s="1"/>
  <c r="W174" i="1"/>
  <c r="X174" i="1" s="1"/>
  <c r="N174" i="1"/>
  <c r="W173" i="1"/>
  <c r="X173" i="1" s="1"/>
  <c r="N173" i="1"/>
  <c r="W172" i="1"/>
  <c r="X172" i="1" s="1"/>
  <c r="W171" i="1"/>
  <c r="X171" i="1" s="1"/>
  <c r="N171" i="1"/>
  <c r="W170" i="1"/>
  <c r="X170" i="1" s="1"/>
  <c r="W169" i="1"/>
  <c r="N169" i="1"/>
  <c r="V167" i="1"/>
  <c r="V166" i="1"/>
  <c r="W165" i="1"/>
  <c r="X165" i="1" s="1"/>
  <c r="N165" i="1"/>
  <c r="W164" i="1"/>
  <c r="X164" i="1" s="1"/>
  <c r="N164" i="1"/>
  <c r="W163" i="1"/>
  <c r="X163" i="1" s="1"/>
  <c r="N163" i="1"/>
  <c r="W162" i="1"/>
  <c r="W166" i="1" s="1"/>
  <c r="N162" i="1"/>
  <c r="V160" i="1"/>
  <c r="V159" i="1"/>
  <c r="X158" i="1"/>
  <c r="W158" i="1"/>
  <c r="N158" i="1"/>
  <c r="W157" i="1"/>
  <c r="W160" i="1" s="1"/>
  <c r="V155" i="1"/>
  <c r="V154" i="1"/>
  <c r="X153" i="1"/>
  <c r="W153" i="1"/>
  <c r="N153" i="1"/>
  <c r="W152" i="1"/>
  <c r="N152" i="1"/>
  <c r="V149" i="1"/>
  <c r="V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X140" i="1"/>
  <c r="W140" i="1"/>
  <c r="N140" i="1"/>
  <c r="W139" i="1"/>
  <c r="V136" i="1"/>
  <c r="V135" i="1"/>
  <c r="X134" i="1"/>
  <c r="W134" i="1"/>
  <c r="N134" i="1"/>
  <c r="W133" i="1"/>
  <c r="X133" i="1" s="1"/>
  <c r="N133" i="1"/>
  <c r="W132" i="1"/>
  <c r="X132" i="1" s="1"/>
  <c r="N132" i="1"/>
  <c r="V128" i="1"/>
  <c r="V127" i="1"/>
  <c r="W126" i="1"/>
  <c r="X126" i="1" s="1"/>
  <c r="N126" i="1"/>
  <c r="W125" i="1"/>
  <c r="X125" i="1" s="1"/>
  <c r="N125" i="1"/>
  <c r="W124" i="1"/>
  <c r="W128" i="1" s="1"/>
  <c r="V121" i="1"/>
  <c r="V120" i="1"/>
  <c r="W119" i="1"/>
  <c r="X119" i="1" s="1"/>
  <c r="W118" i="1"/>
  <c r="X118" i="1" s="1"/>
  <c r="N118" i="1"/>
  <c r="X117" i="1"/>
  <c r="W117" i="1"/>
  <c r="X116" i="1"/>
  <c r="W116" i="1"/>
  <c r="N116" i="1"/>
  <c r="W115" i="1"/>
  <c r="N115" i="1"/>
  <c r="V113" i="1"/>
  <c r="V112" i="1"/>
  <c r="W111" i="1"/>
  <c r="X111" i="1" s="1"/>
  <c r="W110" i="1"/>
  <c r="X110" i="1" s="1"/>
  <c r="N110" i="1"/>
  <c r="X109" i="1"/>
  <c r="W109" i="1"/>
  <c r="X108" i="1"/>
  <c r="W108" i="1"/>
  <c r="X107" i="1"/>
  <c r="W107" i="1"/>
  <c r="X106" i="1"/>
  <c r="W106" i="1"/>
  <c r="N106" i="1"/>
  <c r="W105" i="1"/>
  <c r="X105" i="1" s="1"/>
  <c r="W104" i="1"/>
  <c r="X104" i="1" s="1"/>
  <c r="W103" i="1"/>
  <c r="V101" i="1"/>
  <c r="V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W101" i="1" s="1"/>
  <c r="N92" i="1"/>
  <c r="V90" i="1"/>
  <c r="V89" i="1"/>
  <c r="W88" i="1"/>
  <c r="X88" i="1" s="1"/>
  <c r="N88" i="1"/>
  <c r="X87" i="1"/>
  <c r="W87" i="1"/>
  <c r="N87" i="1"/>
  <c r="W86" i="1"/>
  <c r="X86" i="1" s="1"/>
  <c r="W85" i="1"/>
  <c r="X85" i="1" s="1"/>
  <c r="W84" i="1"/>
  <c r="X84" i="1" s="1"/>
  <c r="W83" i="1"/>
  <c r="X83" i="1" s="1"/>
  <c r="N83" i="1"/>
  <c r="X82" i="1"/>
  <c r="W82" i="1"/>
  <c r="V80" i="1"/>
  <c r="V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V466" i="1" l="1"/>
  <c r="E472" i="1"/>
  <c r="X135" i="1"/>
  <c r="W186" i="1"/>
  <c r="X270" i="1"/>
  <c r="X271" i="1" s="1"/>
  <c r="W271" i="1"/>
  <c r="X274" i="1"/>
  <c r="X275" i="1" s="1"/>
  <c r="W275" i="1"/>
  <c r="X278" i="1"/>
  <c r="X279" i="1" s="1"/>
  <c r="W279" i="1"/>
  <c r="X282" i="1"/>
  <c r="X283" i="1" s="1"/>
  <c r="W283" i="1"/>
  <c r="W364" i="1"/>
  <c r="W441" i="1"/>
  <c r="V465" i="1"/>
  <c r="W250" i="1"/>
  <c r="X261" i="1"/>
  <c r="X396" i="1"/>
  <c r="W33" i="1"/>
  <c r="X35" i="1"/>
  <c r="X36" i="1" s="1"/>
  <c r="W36" i="1"/>
  <c r="X39" i="1"/>
  <c r="X40" i="1" s="1"/>
  <c r="W40" i="1"/>
  <c r="X43" i="1"/>
  <c r="X44" i="1" s="1"/>
  <c r="W44" i="1"/>
  <c r="D472" i="1"/>
  <c r="W89" i="1"/>
  <c r="W112" i="1"/>
  <c r="W120" i="1"/>
  <c r="X124" i="1"/>
  <c r="X127" i="1" s="1"/>
  <c r="H472" i="1"/>
  <c r="I472" i="1"/>
  <c r="X162" i="1"/>
  <c r="X195" i="1"/>
  <c r="X209" i="1" s="1"/>
  <c r="W233" i="1"/>
  <c r="X247" i="1"/>
  <c r="X250" i="1" s="1"/>
  <c r="X321" i="1"/>
  <c r="X323" i="1" s="1"/>
  <c r="X360" i="1"/>
  <c r="X364" i="1" s="1"/>
  <c r="W429" i="1"/>
  <c r="W428" i="1"/>
  <c r="X438" i="1"/>
  <c r="X440" i="1" s="1"/>
  <c r="W440" i="1"/>
  <c r="X89" i="1"/>
  <c r="X166" i="1"/>
  <c r="W464" i="1"/>
  <c r="W463" i="1"/>
  <c r="W24" i="1"/>
  <c r="W52" i="1"/>
  <c r="W59" i="1"/>
  <c r="W80" i="1"/>
  <c r="W100" i="1"/>
  <c r="W127" i="1"/>
  <c r="W135" i="1"/>
  <c r="W154" i="1"/>
  <c r="W159" i="1"/>
  <c r="W232" i="1"/>
  <c r="W262" i="1"/>
  <c r="W368" i="1"/>
  <c r="X367" i="1"/>
  <c r="X368" i="1" s="1"/>
  <c r="W369" i="1"/>
  <c r="W380" i="1"/>
  <c r="X378" i="1"/>
  <c r="X380" i="1" s="1"/>
  <c r="W381" i="1"/>
  <c r="H9" i="1"/>
  <c r="A10" i="1"/>
  <c r="W32" i="1"/>
  <c r="W90" i="1"/>
  <c r="W113" i="1"/>
  <c r="W121" i="1"/>
  <c r="W149" i="1"/>
  <c r="W167" i="1"/>
  <c r="W187" i="1"/>
  <c r="W191" i="1"/>
  <c r="X238" i="1"/>
  <c r="W267" i="1"/>
  <c r="X264" i="1"/>
  <c r="X266" i="1" s="1"/>
  <c r="W296" i="1"/>
  <c r="W365" i="1"/>
  <c r="W397" i="1"/>
  <c r="W400" i="1"/>
  <c r="X399" i="1"/>
  <c r="X400" i="1" s="1"/>
  <c r="W401" i="1"/>
  <c r="R472" i="1"/>
  <c r="W414" i="1"/>
  <c r="X405" i="1"/>
  <c r="X414" i="1" s="1"/>
  <c r="W415" i="1"/>
  <c r="W420" i="1"/>
  <c r="X417" i="1"/>
  <c r="X419" i="1" s="1"/>
  <c r="W419" i="1"/>
  <c r="F472" i="1"/>
  <c r="O472" i="1"/>
  <c r="F9" i="1"/>
  <c r="J9" i="1"/>
  <c r="X22" i="1"/>
  <c r="X23" i="1" s="1"/>
  <c r="W23" i="1"/>
  <c r="V462" i="1"/>
  <c r="X26" i="1"/>
  <c r="X32" i="1" s="1"/>
  <c r="C472" i="1"/>
  <c r="W51" i="1"/>
  <c r="X55" i="1"/>
  <c r="X59" i="1" s="1"/>
  <c r="W60" i="1"/>
  <c r="X63" i="1"/>
  <c r="X79" i="1" s="1"/>
  <c r="W79" i="1"/>
  <c r="X92" i="1"/>
  <c r="X100" i="1" s="1"/>
  <c r="X103" i="1"/>
  <c r="X112" i="1" s="1"/>
  <c r="X115" i="1"/>
  <c r="X120" i="1" s="1"/>
  <c r="G472" i="1"/>
  <c r="W136" i="1"/>
  <c r="X139" i="1"/>
  <c r="X148" i="1" s="1"/>
  <c r="W148" i="1"/>
  <c r="X152" i="1"/>
  <c r="X154" i="1" s="1"/>
  <c r="W155" i="1"/>
  <c r="X157" i="1"/>
  <c r="X159" i="1" s="1"/>
  <c r="X169" i="1"/>
  <c r="X186" i="1" s="1"/>
  <c r="X189" i="1"/>
  <c r="X191" i="1" s="1"/>
  <c r="W210" i="1"/>
  <c r="W213" i="1"/>
  <c r="X212" i="1"/>
  <c r="X213" i="1" s="1"/>
  <c r="W214" i="1"/>
  <c r="W221" i="1"/>
  <c r="X216" i="1"/>
  <c r="X220" i="1" s="1"/>
  <c r="W220" i="1"/>
  <c r="X232" i="1"/>
  <c r="W239" i="1"/>
  <c r="W238" i="1"/>
  <c r="W245" i="1"/>
  <c r="X241" i="1"/>
  <c r="X244" i="1" s="1"/>
  <c r="W244" i="1"/>
  <c r="W266" i="1"/>
  <c r="X296" i="1"/>
  <c r="P472" i="1"/>
  <c r="W434" i="1"/>
  <c r="W445" i="1"/>
  <c r="X443" i="1"/>
  <c r="X445" i="1" s="1"/>
  <c r="W446" i="1"/>
  <c r="W456" i="1"/>
  <c r="T472" i="1"/>
  <c r="W460" i="1"/>
  <c r="X459" i="1"/>
  <c r="X460" i="1" s="1"/>
  <c r="W461" i="1"/>
  <c r="B472" i="1"/>
  <c r="J472" i="1"/>
  <c r="S472" i="1"/>
  <c r="L472" i="1"/>
  <c r="W261" i="1"/>
  <c r="W272" i="1"/>
  <c r="N472" i="1"/>
  <c r="W297" i="1"/>
  <c r="W302" i="1"/>
  <c r="W303" i="1"/>
  <c r="W306" i="1"/>
  <c r="X305" i="1"/>
  <c r="X306" i="1" s="1"/>
  <c r="W307" i="1"/>
  <c r="W310" i="1"/>
  <c r="X309" i="1"/>
  <c r="X310" i="1" s="1"/>
  <c r="W311" i="1"/>
  <c r="W319" i="1"/>
  <c r="X314" i="1"/>
  <c r="X318" i="1" s="1"/>
  <c r="W318" i="1"/>
  <c r="W324" i="1"/>
  <c r="W331" i="1"/>
  <c r="X326" i="1"/>
  <c r="X330" i="1" s="1"/>
  <c r="W330" i="1"/>
  <c r="W342" i="1"/>
  <c r="W358" i="1"/>
  <c r="X344" i="1"/>
  <c r="X357" i="1" s="1"/>
  <c r="W357" i="1"/>
  <c r="W387" i="1"/>
  <c r="X384" i="1"/>
  <c r="X386" i="1" s="1"/>
  <c r="W396" i="1"/>
  <c r="X428" i="1"/>
  <c r="W433" i="1"/>
  <c r="W455" i="1"/>
  <c r="X453" i="1"/>
  <c r="X455" i="1" s="1"/>
  <c r="Q472" i="1"/>
  <c r="W341" i="1"/>
  <c r="W466" i="1" l="1"/>
  <c r="W462" i="1"/>
  <c r="X467" i="1"/>
  <c r="W465" i="1"/>
</calcChain>
</file>

<file path=xl/sharedStrings.xml><?xml version="1.0" encoding="utf-8"?>
<sst xmlns="http://schemas.openxmlformats.org/spreadsheetml/2006/main" count="1943" uniqueCount="661">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</sst>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2"/>
  <sheetViews>
    <sheetView showGridLines="0" tabSelected="1" topLeftCell="A2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30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5" customWidth="1"/>
    <col min="17" max="17" width="6.140625" style="30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5" customWidth="1"/>
    <col min="23" max="23" width="11" style="305" customWidth="1"/>
    <col min="24" max="24" width="10" style="305" customWidth="1"/>
    <col min="25" max="25" width="11.5703125" style="305" customWidth="1"/>
    <col min="26" max="26" width="10.42578125" style="30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5" customWidth="1"/>
    <col min="31" max="31" width="9.140625" style="305" customWidth="1"/>
    <col min="32" max="16384" width="9.140625" style="305"/>
  </cols>
  <sheetData>
    <row r="1" spans="1:29" s="300" customFormat="1" ht="45" customHeight="1" x14ac:dyDescent="0.2">
      <c r="A1" s="41"/>
      <c r="B1" s="41"/>
      <c r="C1" s="41"/>
      <c r="D1" s="409" t="s">
        <v>0</v>
      </c>
      <c r="E1" s="410"/>
      <c r="F1" s="410"/>
      <c r="G1" s="12" t="s">
        <v>1</v>
      </c>
      <c r="H1" s="409" t="s">
        <v>2</v>
      </c>
      <c r="I1" s="410"/>
      <c r="J1" s="410"/>
      <c r="K1" s="410"/>
      <c r="L1" s="410"/>
      <c r="M1" s="410"/>
      <c r="N1" s="410"/>
      <c r="O1" s="410"/>
      <c r="P1" s="639" t="s">
        <v>3</v>
      </c>
      <c r="Q1" s="410"/>
      <c r="R1" s="41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439" t="s">
        <v>8</v>
      </c>
      <c r="B5" s="349"/>
      <c r="C5" s="350"/>
      <c r="D5" s="341"/>
      <c r="E5" s="343"/>
      <c r="F5" s="598" t="s">
        <v>9</v>
      </c>
      <c r="G5" s="350"/>
      <c r="H5" s="341"/>
      <c r="I5" s="342"/>
      <c r="J5" s="342"/>
      <c r="K5" s="342"/>
      <c r="L5" s="343"/>
      <c r="N5" s="24" t="s">
        <v>10</v>
      </c>
      <c r="O5" s="538">
        <v>45263</v>
      </c>
      <c r="P5" s="398"/>
      <c r="R5" s="622" t="s">
        <v>11</v>
      </c>
      <c r="S5" s="371"/>
      <c r="T5" s="483" t="s">
        <v>12</v>
      </c>
      <c r="U5" s="398"/>
      <c r="Z5" s="51"/>
      <c r="AA5" s="51"/>
      <c r="AB5" s="51"/>
    </row>
    <row r="6" spans="1:29" s="300" customFormat="1" ht="24" customHeight="1" x14ac:dyDescent="0.2">
      <c r="A6" s="439" t="s">
        <v>13</v>
      </c>
      <c r="B6" s="349"/>
      <c r="C6" s="350"/>
      <c r="D6" s="563" t="s">
        <v>14</v>
      </c>
      <c r="E6" s="564"/>
      <c r="F6" s="564"/>
      <c r="G6" s="564"/>
      <c r="H6" s="564"/>
      <c r="I6" s="564"/>
      <c r="J6" s="564"/>
      <c r="K6" s="564"/>
      <c r="L6" s="398"/>
      <c r="N6" s="24" t="s">
        <v>15</v>
      </c>
      <c r="O6" s="422" t="str">
        <f>IF(O5=0," ",CHOOSE(WEEKDAY(O5,2),"Понедельник","Вторник","Среда","Четверг","Пятница","Суббота","Воскресенье"))</f>
        <v>Воскресенье</v>
      </c>
      <c r="P6" s="313"/>
      <c r="R6" s="370" t="s">
        <v>16</v>
      </c>
      <c r="S6" s="371"/>
      <c r="T6" s="489" t="s">
        <v>17</v>
      </c>
      <c r="U6" s="359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511" t="str">
        <f>IFERROR(VLOOKUP(DeliveryAddress,Table,3,0),1)</f>
        <v>1</v>
      </c>
      <c r="E7" s="512"/>
      <c r="F7" s="512"/>
      <c r="G7" s="512"/>
      <c r="H7" s="512"/>
      <c r="I7" s="512"/>
      <c r="J7" s="512"/>
      <c r="K7" s="512"/>
      <c r="L7" s="513"/>
      <c r="N7" s="24"/>
      <c r="O7" s="42"/>
      <c r="P7" s="42"/>
      <c r="R7" s="320"/>
      <c r="S7" s="371"/>
      <c r="T7" s="490"/>
      <c r="U7" s="491"/>
      <c r="Z7" s="51"/>
      <c r="AA7" s="51"/>
      <c r="AB7" s="51"/>
    </row>
    <row r="8" spans="1:29" s="300" customFormat="1" ht="25.5" customHeight="1" x14ac:dyDescent="0.2">
      <c r="A8" s="632" t="s">
        <v>18</v>
      </c>
      <c r="B8" s="317"/>
      <c r="C8" s="318"/>
      <c r="D8" s="401" t="s">
        <v>19</v>
      </c>
      <c r="E8" s="402"/>
      <c r="F8" s="402"/>
      <c r="G8" s="402"/>
      <c r="H8" s="402"/>
      <c r="I8" s="402"/>
      <c r="J8" s="402"/>
      <c r="K8" s="402"/>
      <c r="L8" s="403"/>
      <c r="N8" s="24" t="s">
        <v>20</v>
      </c>
      <c r="O8" s="397">
        <v>0.5</v>
      </c>
      <c r="P8" s="398"/>
      <c r="R8" s="320"/>
      <c r="S8" s="371"/>
      <c r="T8" s="490"/>
      <c r="U8" s="491"/>
      <c r="Z8" s="51"/>
      <c r="AA8" s="51"/>
      <c r="AB8" s="51"/>
    </row>
    <row r="9" spans="1:29" s="300" customFormat="1" ht="39.950000000000003" customHeight="1" x14ac:dyDescent="0.2">
      <c r="A9" s="4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60"/>
      <c r="E9" s="327"/>
      <c r="F9" s="4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N9" s="26" t="s">
        <v>21</v>
      </c>
      <c r="O9" s="538"/>
      <c r="P9" s="398"/>
      <c r="R9" s="320"/>
      <c r="S9" s="371"/>
      <c r="T9" s="492"/>
      <c r="U9" s="493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4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60"/>
      <c r="E10" s="327"/>
      <c r="F10" s="4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546" t="str">
        <f>IFERROR(VLOOKUP($D$10,Proxy,2,FALSE),"")</f>
        <v/>
      </c>
      <c r="I10" s="320"/>
      <c r="J10" s="320"/>
      <c r="K10" s="320"/>
      <c r="L10" s="320"/>
      <c r="N10" s="26" t="s">
        <v>22</v>
      </c>
      <c r="O10" s="397"/>
      <c r="P10" s="398"/>
      <c r="S10" s="24" t="s">
        <v>23</v>
      </c>
      <c r="T10" s="358" t="s">
        <v>24</v>
      </c>
      <c r="U10" s="359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26</v>
      </c>
      <c r="O11" s="397"/>
      <c r="P11" s="398"/>
      <c r="S11" s="24" t="s">
        <v>27</v>
      </c>
      <c r="T11" s="565" t="s">
        <v>28</v>
      </c>
      <c r="U11" s="566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596" t="s">
        <v>29</v>
      </c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50"/>
      <c r="N12" s="24" t="s">
        <v>30</v>
      </c>
      <c r="O12" s="558"/>
      <c r="P12" s="513"/>
      <c r="Q12" s="23"/>
      <c r="S12" s="24"/>
      <c r="T12" s="410"/>
      <c r="U12" s="320"/>
      <c r="Z12" s="51"/>
      <c r="AA12" s="51"/>
      <c r="AB12" s="51"/>
    </row>
    <row r="13" spans="1:29" s="300" customFormat="1" ht="23.25" customHeight="1" x14ac:dyDescent="0.2">
      <c r="A13" s="596" t="s">
        <v>31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50"/>
      <c r="M13" s="26"/>
      <c r="N13" s="26" t="s">
        <v>32</v>
      </c>
      <c r="O13" s="565"/>
      <c r="P13" s="566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596" t="s">
        <v>33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50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620" t="s">
        <v>34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50"/>
      <c r="N15" s="471" t="s">
        <v>35</v>
      </c>
      <c r="O15" s="410"/>
      <c r="P15" s="410"/>
      <c r="Q15" s="410"/>
      <c r="R15" s="41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2"/>
      <c r="O16" s="472"/>
      <c r="P16" s="472"/>
      <c r="Q16" s="472"/>
      <c r="R16" s="47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36</v>
      </c>
      <c r="B17" s="353" t="s">
        <v>37</v>
      </c>
      <c r="C17" s="457" t="s">
        <v>38</v>
      </c>
      <c r="D17" s="353" t="s">
        <v>39</v>
      </c>
      <c r="E17" s="417"/>
      <c r="F17" s="353" t="s">
        <v>40</v>
      </c>
      <c r="G17" s="353" t="s">
        <v>41</v>
      </c>
      <c r="H17" s="353" t="s">
        <v>42</v>
      </c>
      <c r="I17" s="353" t="s">
        <v>43</v>
      </c>
      <c r="J17" s="353" t="s">
        <v>44</v>
      </c>
      <c r="K17" s="353" t="s">
        <v>45</v>
      </c>
      <c r="L17" s="353" t="s">
        <v>46</v>
      </c>
      <c r="M17" s="353" t="s">
        <v>47</v>
      </c>
      <c r="N17" s="353" t="s">
        <v>48</v>
      </c>
      <c r="O17" s="416"/>
      <c r="P17" s="416"/>
      <c r="Q17" s="416"/>
      <c r="R17" s="417"/>
      <c r="S17" s="630" t="s">
        <v>49</v>
      </c>
      <c r="T17" s="350"/>
      <c r="U17" s="353" t="s">
        <v>50</v>
      </c>
      <c r="V17" s="353" t="s">
        <v>51</v>
      </c>
      <c r="W17" s="362" t="s">
        <v>52</v>
      </c>
      <c r="X17" s="353" t="s">
        <v>53</v>
      </c>
      <c r="Y17" s="378" t="s">
        <v>54</v>
      </c>
      <c r="Z17" s="378" t="s">
        <v>55</v>
      </c>
      <c r="AA17" s="378" t="s">
        <v>56</v>
      </c>
      <c r="AB17" s="379"/>
      <c r="AC17" s="380"/>
      <c r="AD17" s="440"/>
      <c r="BA17" s="375" t="s">
        <v>57</v>
      </c>
    </row>
    <row r="18" spans="1:53" ht="14.25" customHeight="1" x14ac:dyDescent="0.2">
      <c r="A18" s="354"/>
      <c r="B18" s="354"/>
      <c r="C18" s="354"/>
      <c r="D18" s="418"/>
      <c r="E18" s="420"/>
      <c r="F18" s="354"/>
      <c r="G18" s="354"/>
      <c r="H18" s="354"/>
      <c r="I18" s="354"/>
      <c r="J18" s="354"/>
      <c r="K18" s="354"/>
      <c r="L18" s="354"/>
      <c r="M18" s="354"/>
      <c r="N18" s="418"/>
      <c r="O18" s="419"/>
      <c r="P18" s="419"/>
      <c r="Q18" s="419"/>
      <c r="R18" s="420"/>
      <c r="S18" s="301" t="s">
        <v>58</v>
      </c>
      <c r="T18" s="301" t="s">
        <v>59</v>
      </c>
      <c r="U18" s="354"/>
      <c r="V18" s="354"/>
      <c r="W18" s="363"/>
      <c r="X18" s="354"/>
      <c r="Y18" s="539"/>
      <c r="Z18" s="539"/>
      <c r="AA18" s="381"/>
      <c r="AB18" s="382"/>
      <c r="AC18" s="383"/>
      <c r="AD18" s="441"/>
      <c r="BA18" s="320"/>
    </row>
    <row r="19" spans="1:53" ht="27.75" customHeight="1" x14ac:dyDescent="0.2">
      <c r="A19" s="364" t="s">
        <v>60</v>
      </c>
      <c r="B19" s="365"/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5"/>
      <c r="S19" s="365"/>
      <c r="T19" s="365"/>
      <c r="U19" s="365"/>
      <c r="V19" s="365"/>
      <c r="W19" s="365"/>
      <c r="X19" s="365"/>
      <c r="Y19" s="48"/>
      <c r="Z19" s="48"/>
    </row>
    <row r="20" spans="1:53" ht="16.5" customHeight="1" x14ac:dyDescent="0.25">
      <c r="A20" s="351" t="s">
        <v>60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2"/>
      <c r="Z20" s="302"/>
    </row>
    <row r="21" spans="1:53" ht="14.25" customHeight="1" x14ac:dyDescent="0.25">
      <c r="A21" s="335" t="s">
        <v>61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3"/>
      <c r="Z21" s="303"/>
    </row>
    <row r="22" spans="1:53" ht="27" customHeight="1" x14ac:dyDescent="0.25">
      <c r="A22" s="54" t="s">
        <v>62</v>
      </c>
      <c r="B22" s="54" t="s">
        <v>63</v>
      </c>
      <c r="C22" s="31">
        <v>4301031106</v>
      </c>
      <c r="D22" s="315">
        <v>4607091389258</v>
      </c>
      <c r="E22" s="313"/>
      <c r="F22" s="306">
        <v>0.3</v>
      </c>
      <c r="G22" s="32">
        <v>6</v>
      </c>
      <c r="H22" s="306">
        <v>1.8</v>
      </c>
      <c r="I22" s="306">
        <v>2</v>
      </c>
      <c r="J22" s="32">
        <v>156</v>
      </c>
      <c r="K22" s="32" t="s">
        <v>64</v>
      </c>
      <c r="L22" s="33" t="s">
        <v>65</v>
      </c>
      <c r="M22" s="32">
        <v>35</v>
      </c>
      <c r="N22" s="53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2"/>
      <c r="P22" s="312"/>
      <c r="Q22" s="312"/>
      <c r="R22" s="313"/>
      <c r="S22" s="34"/>
      <c r="T22" s="34"/>
      <c r="U22" s="35" t="s">
        <v>66</v>
      </c>
      <c r="V22" s="307">
        <v>0</v>
      </c>
      <c r="W22" s="30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16" t="s">
        <v>67</v>
      </c>
      <c r="O23" s="317"/>
      <c r="P23" s="317"/>
      <c r="Q23" s="317"/>
      <c r="R23" s="317"/>
      <c r="S23" s="317"/>
      <c r="T23" s="318"/>
      <c r="U23" s="37" t="s">
        <v>68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16" t="s">
        <v>67</v>
      </c>
      <c r="O24" s="317"/>
      <c r="P24" s="317"/>
      <c r="Q24" s="317"/>
      <c r="R24" s="317"/>
      <c r="S24" s="317"/>
      <c r="T24" s="318"/>
      <c r="U24" s="37" t="s">
        <v>66</v>
      </c>
      <c r="V24" s="309">
        <f>IFERROR(SUM(V22:V22),"0")</f>
        <v>0</v>
      </c>
      <c r="W24" s="309">
        <f>IFERROR(SUM(W22:W22),"0")</f>
        <v>0</v>
      </c>
      <c r="X24" s="37"/>
      <c r="Y24" s="310"/>
      <c r="Z24" s="310"/>
    </row>
    <row r="25" spans="1:53" ht="14.25" customHeight="1" x14ac:dyDescent="0.25">
      <c r="A25" s="335" t="s">
        <v>69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3"/>
      <c r="Z25" s="303"/>
    </row>
    <row r="26" spans="1:53" ht="27" customHeight="1" x14ac:dyDescent="0.25">
      <c r="A26" s="54" t="s">
        <v>70</v>
      </c>
      <c r="B26" s="54" t="s">
        <v>71</v>
      </c>
      <c r="C26" s="31">
        <v>4301051176</v>
      </c>
      <c r="D26" s="315">
        <v>4607091383881</v>
      </c>
      <c r="E26" s="313"/>
      <c r="F26" s="306">
        <v>0.33</v>
      </c>
      <c r="G26" s="32">
        <v>6</v>
      </c>
      <c r="H26" s="306">
        <v>1.98</v>
      </c>
      <c r="I26" s="306">
        <v>2.246</v>
      </c>
      <c r="J26" s="32">
        <v>156</v>
      </c>
      <c r="K26" s="32" t="s">
        <v>64</v>
      </c>
      <c r="L26" s="33" t="s">
        <v>65</v>
      </c>
      <c r="M26" s="32">
        <v>35</v>
      </c>
      <c r="N26" s="50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2"/>
      <c r="P26" s="312"/>
      <c r="Q26" s="312"/>
      <c r="R26" s="313"/>
      <c r="S26" s="34"/>
      <c r="T26" s="34"/>
      <c r="U26" s="35" t="s">
        <v>66</v>
      </c>
      <c r="V26" s="307">
        <v>0</v>
      </c>
      <c r="W26" s="308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72</v>
      </c>
      <c r="B27" s="54" t="s">
        <v>73</v>
      </c>
      <c r="C27" s="31">
        <v>4301051172</v>
      </c>
      <c r="D27" s="315">
        <v>4607091388237</v>
      </c>
      <c r="E27" s="313"/>
      <c r="F27" s="306">
        <v>0.42</v>
      </c>
      <c r="G27" s="32">
        <v>6</v>
      </c>
      <c r="H27" s="306">
        <v>2.52</v>
      </c>
      <c r="I27" s="306">
        <v>2.786</v>
      </c>
      <c r="J27" s="32">
        <v>156</v>
      </c>
      <c r="K27" s="32" t="s">
        <v>64</v>
      </c>
      <c r="L27" s="33" t="s">
        <v>65</v>
      </c>
      <c r="M27" s="32">
        <v>35</v>
      </c>
      <c r="N27" s="62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2"/>
      <c r="P27" s="312"/>
      <c r="Q27" s="312"/>
      <c r="R27" s="313"/>
      <c r="S27" s="34"/>
      <c r="T27" s="34"/>
      <c r="U27" s="35" t="s">
        <v>66</v>
      </c>
      <c r="V27" s="307">
        <v>0</v>
      </c>
      <c r="W27" s="30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4301051180</v>
      </c>
      <c r="D28" s="315">
        <v>4607091383935</v>
      </c>
      <c r="E28" s="313"/>
      <c r="F28" s="306">
        <v>0.33</v>
      </c>
      <c r="G28" s="32">
        <v>6</v>
      </c>
      <c r="H28" s="306">
        <v>1.98</v>
      </c>
      <c r="I28" s="306">
        <v>2.246</v>
      </c>
      <c r="J28" s="32">
        <v>156</v>
      </c>
      <c r="K28" s="32" t="s">
        <v>64</v>
      </c>
      <c r="L28" s="33" t="s">
        <v>65</v>
      </c>
      <c r="M28" s="32">
        <v>30</v>
      </c>
      <c r="N28" s="33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2"/>
      <c r="P28" s="312"/>
      <c r="Q28" s="312"/>
      <c r="R28" s="313"/>
      <c r="S28" s="34"/>
      <c r="T28" s="34"/>
      <c r="U28" s="35" t="s">
        <v>66</v>
      </c>
      <c r="V28" s="307">
        <v>0</v>
      </c>
      <c r="W28" s="30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4301051426</v>
      </c>
      <c r="D29" s="315">
        <v>4680115881853</v>
      </c>
      <c r="E29" s="313"/>
      <c r="F29" s="306">
        <v>0.33</v>
      </c>
      <c r="G29" s="32">
        <v>6</v>
      </c>
      <c r="H29" s="306">
        <v>1.98</v>
      </c>
      <c r="I29" s="306">
        <v>2.246</v>
      </c>
      <c r="J29" s="32">
        <v>156</v>
      </c>
      <c r="K29" s="32" t="s">
        <v>64</v>
      </c>
      <c r="L29" s="33" t="s">
        <v>65</v>
      </c>
      <c r="M29" s="32">
        <v>30</v>
      </c>
      <c r="N29" s="4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2"/>
      <c r="P29" s="312"/>
      <c r="Q29" s="312"/>
      <c r="R29" s="313"/>
      <c r="S29" s="34"/>
      <c r="T29" s="34"/>
      <c r="U29" s="35" t="s">
        <v>66</v>
      </c>
      <c r="V29" s="307">
        <v>0</v>
      </c>
      <c r="W29" s="30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4301051178</v>
      </c>
      <c r="D30" s="315">
        <v>4607091383911</v>
      </c>
      <c r="E30" s="313"/>
      <c r="F30" s="306">
        <v>0.33</v>
      </c>
      <c r="G30" s="32">
        <v>6</v>
      </c>
      <c r="H30" s="306">
        <v>1.98</v>
      </c>
      <c r="I30" s="306">
        <v>2.246</v>
      </c>
      <c r="J30" s="32">
        <v>156</v>
      </c>
      <c r="K30" s="32" t="s">
        <v>64</v>
      </c>
      <c r="L30" s="33" t="s">
        <v>65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2"/>
      <c r="P30" s="312"/>
      <c r="Q30" s="312"/>
      <c r="R30" s="313"/>
      <c r="S30" s="34"/>
      <c r="T30" s="34"/>
      <c r="U30" s="35" t="s">
        <v>66</v>
      </c>
      <c r="V30" s="307">
        <v>0</v>
      </c>
      <c r="W30" s="30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4301051174</v>
      </c>
      <c r="D31" s="315">
        <v>4607091388244</v>
      </c>
      <c r="E31" s="313"/>
      <c r="F31" s="306">
        <v>0.42</v>
      </c>
      <c r="G31" s="32">
        <v>6</v>
      </c>
      <c r="H31" s="306">
        <v>2.52</v>
      </c>
      <c r="I31" s="306">
        <v>2.786</v>
      </c>
      <c r="J31" s="32">
        <v>156</v>
      </c>
      <c r="K31" s="32" t="s">
        <v>64</v>
      </c>
      <c r="L31" s="33" t="s">
        <v>65</v>
      </c>
      <c r="M31" s="32">
        <v>35</v>
      </c>
      <c r="N31" s="50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2"/>
      <c r="P31" s="312"/>
      <c r="Q31" s="312"/>
      <c r="R31" s="313"/>
      <c r="S31" s="34"/>
      <c r="T31" s="34"/>
      <c r="U31" s="35" t="s">
        <v>66</v>
      </c>
      <c r="V31" s="307">
        <v>0</v>
      </c>
      <c r="W31" s="30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16" t="s">
        <v>67</v>
      </c>
      <c r="O32" s="317"/>
      <c r="P32" s="317"/>
      <c r="Q32" s="317"/>
      <c r="R32" s="317"/>
      <c r="S32" s="317"/>
      <c r="T32" s="318"/>
      <c r="U32" s="37" t="s">
        <v>68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16" t="s">
        <v>67</v>
      </c>
      <c r="O33" s="317"/>
      <c r="P33" s="317"/>
      <c r="Q33" s="317"/>
      <c r="R33" s="317"/>
      <c r="S33" s="317"/>
      <c r="T33" s="318"/>
      <c r="U33" s="37" t="s">
        <v>66</v>
      </c>
      <c r="V33" s="309">
        <f>IFERROR(SUM(V26:V31),"0")</f>
        <v>0</v>
      </c>
      <c r="W33" s="309">
        <f>IFERROR(SUM(W26:W31),"0")</f>
        <v>0</v>
      </c>
      <c r="X33" s="37"/>
      <c r="Y33" s="310"/>
      <c r="Z33" s="310"/>
    </row>
    <row r="34" spans="1:53" ht="14.25" customHeight="1" x14ac:dyDescent="0.25">
      <c r="A34" s="335" t="s">
        <v>82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3"/>
      <c r="Z34" s="303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15">
        <v>4607091388503</v>
      </c>
      <c r="E35" s="313"/>
      <c r="F35" s="306">
        <v>0.05</v>
      </c>
      <c r="G35" s="32">
        <v>12</v>
      </c>
      <c r="H35" s="306">
        <v>0.6</v>
      </c>
      <c r="I35" s="306">
        <v>0.84199999999999997</v>
      </c>
      <c r="J35" s="32">
        <v>156</v>
      </c>
      <c r="K35" s="32" t="s">
        <v>64</v>
      </c>
      <c r="L35" s="33" t="s">
        <v>85</v>
      </c>
      <c r="M35" s="32">
        <v>120</v>
      </c>
      <c r="N35" s="5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2"/>
      <c r="P35" s="312"/>
      <c r="Q35" s="312"/>
      <c r="R35" s="313"/>
      <c r="S35" s="34"/>
      <c r="T35" s="34"/>
      <c r="U35" s="35" t="s">
        <v>66</v>
      </c>
      <c r="V35" s="307">
        <v>0</v>
      </c>
      <c r="W35" s="308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16" t="s">
        <v>67</v>
      </c>
      <c r="O36" s="317"/>
      <c r="P36" s="317"/>
      <c r="Q36" s="317"/>
      <c r="R36" s="317"/>
      <c r="S36" s="317"/>
      <c r="T36" s="318"/>
      <c r="U36" s="37" t="s">
        <v>68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16" t="s">
        <v>67</v>
      </c>
      <c r="O37" s="317"/>
      <c r="P37" s="317"/>
      <c r="Q37" s="317"/>
      <c r="R37" s="317"/>
      <c r="S37" s="317"/>
      <c r="T37" s="318"/>
      <c r="U37" s="37" t="s">
        <v>66</v>
      </c>
      <c r="V37" s="309">
        <f>IFERROR(SUM(V35:V35),"0")</f>
        <v>0</v>
      </c>
      <c r="W37" s="309">
        <f>IFERROR(SUM(W35:W35),"0")</f>
        <v>0</v>
      </c>
      <c r="X37" s="37"/>
      <c r="Y37" s="310"/>
      <c r="Z37" s="310"/>
    </row>
    <row r="38" spans="1:53" ht="14.25" customHeight="1" x14ac:dyDescent="0.25">
      <c r="A38" s="335" t="s">
        <v>87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3"/>
      <c r="Z38" s="303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15">
        <v>4607091388282</v>
      </c>
      <c r="E39" s="313"/>
      <c r="F39" s="306">
        <v>0.3</v>
      </c>
      <c r="G39" s="32">
        <v>6</v>
      </c>
      <c r="H39" s="306">
        <v>1.8</v>
      </c>
      <c r="I39" s="306">
        <v>2.0840000000000001</v>
      </c>
      <c r="J39" s="32">
        <v>156</v>
      </c>
      <c r="K39" s="32" t="s">
        <v>64</v>
      </c>
      <c r="L39" s="33" t="s">
        <v>85</v>
      </c>
      <c r="M39" s="32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2"/>
      <c r="P39" s="312"/>
      <c r="Q39" s="312"/>
      <c r="R39" s="313"/>
      <c r="S39" s="34"/>
      <c r="T39" s="34"/>
      <c r="U39" s="35" t="s">
        <v>66</v>
      </c>
      <c r="V39" s="307">
        <v>6</v>
      </c>
      <c r="W39" s="308">
        <f>IFERROR(IF(V39="",0,CEILING((V39/$H39),1)*$H39),"")</f>
        <v>7.2</v>
      </c>
      <c r="X39" s="36">
        <f>IFERROR(IF(W39=0,"",ROUNDUP(W39/H39,0)*0.00753),"")</f>
        <v>3.0120000000000001E-2</v>
      </c>
      <c r="Y39" s="56" t="s">
        <v>90</v>
      </c>
      <c r="Z39" s="57"/>
      <c r="AD39" s="58"/>
      <c r="BA39" s="67" t="s">
        <v>1</v>
      </c>
    </row>
    <row r="40" spans="1:53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16" t="s">
        <v>67</v>
      </c>
      <c r="O40" s="317"/>
      <c r="P40" s="317"/>
      <c r="Q40" s="317"/>
      <c r="R40" s="317"/>
      <c r="S40" s="317"/>
      <c r="T40" s="318"/>
      <c r="U40" s="37" t="s">
        <v>68</v>
      </c>
      <c r="V40" s="309">
        <f>IFERROR(V39/H39,"0")</f>
        <v>3.333333333333333</v>
      </c>
      <c r="W40" s="309">
        <f>IFERROR(W39/H39,"0")</f>
        <v>4</v>
      </c>
      <c r="X40" s="309">
        <f>IFERROR(IF(X39="",0,X39),"0")</f>
        <v>3.0120000000000001E-2</v>
      </c>
      <c r="Y40" s="310"/>
      <c r="Z40" s="310"/>
    </row>
    <row r="41" spans="1:53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16" t="s">
        <v>67</v>
      </c>
      <c r="O41" s="317"/>
      <c r="P41" s="317"/>
      <c r="Q41" s="317"/>
      <c r="R41" s="317"/>
      <c r="S41" s="317"/>
      <c r="T41" s="318"/>
      <c r="U41" s="37" t="s">
        <v>66</v>
      </c>
      <c r="V41" s="309">
        <f>IFERROR(SUM(V39:V39),"0")</f>
        <v>6</v>
      </c>
      <c r="W41" s="309">
        <f>IFERROR(SUM(W39:W39),"0")</f>
        <v>7.2</v>
      </c>
      <c r="X41" s="37"/>
      <c r="Y41" s="310"/>
      <c r="Z41" s="310"/>
    </row>
    <row r="42" spans="1:53" ht="14.25" customHeight="1" x14ac:dyDescent="0.25">
      <c r="A42" s="335" t="s">
        <v>91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3"/>
      <c r="Z42" s="303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15">
        <v>4607091389111</v>
      </c>
      <c r="E43" s="313"/>
      <c r="F43" s="306">
        <v>2.5000000000000001E-2</v>
      </c>
      <c r="G43" s="32">
        <v>10</v>
      </c>
      <c r="H43" s="306">
        <v>0.25</v>
      </c>
      <c r="I43" s="306">
        <v>0.49199999999999999</v>
      </c>
      <c r="J43" s="32">
        <v>156</v>
      </c>
      <c r="K43" s="32" t="s">
        <v>64</v>
      </c>
      <c r="L43" s="33" t="s">
        <v>85</v>
      </c>
      <c r="M43" s="32">
        <v>120</v>
      </c>
      <c r="N43" s="57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2"/>
      <c r="P43" s="312"/>
      <c r="Q43" s="312"/>
      <c r="R43" s="313"/>
      <c r="S43" s="34"/>
      <c r="T43" s="34"/>
      <c r="U43" s="35" t="s">
        <v>66</v>
      </c>
      <c r="V43" s="307">
        <v>0</v>
      </c>
      <c r="W43" s="308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16" t="s">
        <v>67</v>
      </c>
      <c r="O44" s="317"/>
      <c r="P44" s="317"/>
      <c r="Q44" s="317"/>
      <c r="R44" s="317"/>
      <c r="S44" s="317"/>
      <c r="T44" s="318"/>
      <c r="U44" s="37" t="s">
        <v>68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16" t="s">
        <v>67</v>
      </c>
      <c r="O45" s="317"/>
      <c r="P45" s="317"/>
      <c r="Q45" s="317"/>
      <c r="R45" s="317"/>
      <c r="S45" s="317"/>
      <c r="T45" s="318"/>
      <c r="U45" s="37" t="s">
        <v>66</v>
      </c>
      <c r="V45" s="309">
        <f>IFERROR(SUM(V43:V43),"0")</f>
        <v>0</v>
      </c>
      <c r="W45" s="309">
        <f>IFERROR(SUM(W43:W43),"0")</f>
        <v>0</v>
      </c>
      <c r="X45" s="37"/>
      <c r="Y45" s="310"/>
      <c r="Z45" s="310"/>
    </row>
    <row r="46" spans="1:53" ht="27.75" customHeight="1" x14ac:dyDescent="0.2">
      <c r="A46" s="364" t="s">
        <v>94</v>
      </c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365"/>
      <c r="W46" s="365"/>
      <c r="X46" s="365"/>
      <c r="Y46" s="48"/>
      <c r="Z46" s="48"/>
    </row>
    <row r="47" spans="1:53" ht="16.5" customHeight="1" x14ac:dyDescent="0.25">
      <c r="A47" s="351" t="s">
        <v>95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2"/>
      <c r="Z47" s="302"/>
    </row>
    <row r="48" spans="1:53" ht="14.25" customHeight="1" x14ac:dyDescent="0.25">
      <c r="A48" s="335" t="s">
        <v>96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3"/>
      <c r="Z48" s="303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15">
        <v>4680115881440</v>
      </c>
      <c r="E49" s="313"/>
      <c r="F49" s="306">
        <v>1.35</v>
      </c>
      <c r="G49" s="32">
        <v>8</v>
      </c>
      <c r="H49" s="306">
        <v>10.8</v>
      </c>
      <c r="I49" s="306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2"/>
      <c r="P49" s="312"/>
      <c r="Q49" s="312"/>
      <c r="R49" s="313"/>
      <c r="S49" s="34"/>
      <c r="T49" s="34"/>
      <c r="U49" s="35" t="s">
        <v>66</v>
      </c>
      <c r="V49" s="307">
        <v>64</v>
      </c>
      <c r="W49" s="308">
        <f>IFERROR(IF(V49="",0,CEILING((V49/$H49),1)*$H49),"")</f>
        <v>64.800000000000011</v>
      </c>
      <c r="X49" s="36">
        <f>IFERROR(IF(W49=0,"",ROUNDUP(W49/H49,0)*0.02175),"")</f>
        <v>0.1305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15">
        <v>4680115881433</v>
      </c>
      <c r="E50" s="313"/>
      <c r="F50" s="306">
        <v>0.45</v>
      </c>
      <c r="G50" s="32">
        <v>6</v>
      </c>
      <c r="H50" s="306">
        <v>2.7</v>
      </c>
      <c r="I50" s="306">
        <v>2.9</v>
      </c>
      <c r="J50" s="32">
        <v>156</v>
      </c>
      <c r="K50" s="32" t="s">
        <v>64</v>
      </c>
      <c r="L50" s="33" t="s">
        <v>100</v>
      </c>
      <c r="M50" s="32">
        <v>50</v>
      </c>
      <c r="N50" s="42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2"/>
      <c r="P50" s="312"/>
      <c r="Q50" s="312"/>
      <c r="R50" s="313"/>
      <c r="S50" s="34"/>
      <c r="T50" s="34"/>
      <c r="U50" s="35" t="s">
        <v>66</v>
      </c>
      <c r="V50" s="307">
        <v>49.5</v>
      </c>
      <c r="W50" s="308">
        <f>IFERROR(IF(V50="",0,CEILING((V50/$H50),1)*$H50),"")</f>
        <v>51.300000000000004</v>
      </c>
      <c r="X50" s="36">
        <f>IFERROR(IF(W50=0,"",ROUNDUP(W50/H50,0)*0.00753),"")</f>
        <v>0.14307</v>
      </c>
      <c r="Y50" s="56"/>
      <c r="Z50" s="57"/>
      <c r="AD50" s="58"/>
      <c r="BA50" s="70" t="s">
        <v>1</v>
      </c>
    </row>
    <row r="51" spans="1:53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16" t="s">
        <v>67</v>
      </c>
      <c r="O51" s="317"/>
      <c r="P51" s="317"/>
      <c r="Q51" s="317"/>
      <c r="R51" s="317"/>
      <c r="S51" s="317"/>
      <c r="T51" s="318"/>
      <c r="U51" s="37" t="s">
        <v>68</v>
      </c>
      <c r="V51" s="309">
        <f>IFERROR(V49/H49,"0")+IFERROR(V50/H50,"0")</f>
        <v>24.25925925925926</v>
      </c>
      <c r="W51" s="309">
        <f>IFERROR(W49/H49,"0")+IFERROR(W50/H50,"0")</f>
        <v>25</v>
      </c>
      <c r="X51" s="309">
        <f>IFERROR(IF(X49="",0,X49),"0")+IFERROR(IF(X50="",0,X50),"0")</f>
        <v>0.27356999999999998</v>
      </c>
      <c r="Y51" s="310"/>
      <c r="Z51" s="310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16" t="s">
        <v>67</v>
      </c>
      <c r="O52" s="317"/>
      <c r="P52" s="317"/>
      <c r="Q52" s="317"/>
      <c r="R52" s="317"/>
      <c r="S52" s="317"/>
      <c r="T52" s="318"/>
      <c r="U52" s="37" t="s">
        <v>66</v>
      </c>
      <c r="V52" s="309">
        <f>IFERROR(SUM(V49:V50),"0")</f>
        <v>113.5</v>
      </c>
      <c r="W52" s="309">
        <f>IFERROR(SUM(W49:W50),"0")</f>
        <v>116.10000000000002</v>
      </c>
      <c r="X52" s="37"/>
      <c r="Y52" s="310"/>
      <c r="Z52" s="310"/>
    </row>
    <row r="53" spans="1:53" ht="16.5" customHeight="1" x14ac:dyDescent="0.25">
      <c r="A53" s="351" t="s">
        <v>103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2"/>
      <c r="Z53" s="302"/>
    </row>
    <row r="54" spans="1:53" ht="14.25" customHeight="1" x14ac:dyDescent="0.25">
      <c r="A54" s="335" t="s">
        <v>104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3"/>
      <c r="Z54" s="303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15">
        <v>4680115881426</v>
      </c>
      <c r="E55" s="313"/>
      <c r="F55" s="306">
        <v>1.35</v>
      </c>
      <c r="G55" s="32">
        <v>8</v>
      </c>
      <c r="H55" s="306">
        <v>10.8</v>
      </c>
      <c r="I55" s="306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4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2"/>
      <c r="P55" s="312"/>
      <c r="Q55" s="312"/>
      <c r="R55" s="313"/>
      <c r="S55" s="34"/>
      <c r="T55" s="34"/>
      <c r="U55" s="35" t="s">
        <v>66</v>
      </c>
      <c r="V55" s="307">
        <v>120</v>
      </c>
      <c r="W55" s="308">
        <f>IFERROR(IF(V55="",0,CEILING((V55/$H55),1)*$H55),"")</f>
        <v>129.60000000000002</v>
      </c>
      <c r="X55" s="36">
        <f>IFERROR(IF(W55=0,"",ROUNDUP(W55/H55,0)*0.02175),"")</f>
        <v>0.26100000000000001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15">
        <v>4680115881426</v>
      </c>
      <c r="E56" s="313"/>
      <c r="F56" s="306">
        <v>1.35</v>
      </c>
      <c r="G56" s="32">
        <v>8</v>
      </c>
      <c r="H56" s="306">
        <v>10.8</v>
      </c>
      <c r="I56" s="306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57" t="s">
        <v>109</v>
      </c>
      <c r="O56" s="312"/>
      <c r="P56" s="312"/>
      <c r="Q56" s="312"/>
      <c r="R56" s="313"/>
      <c r="S56" s="34"/>
      <c r="T56" s="34"/>
      <c r="U56" s="35" t="s">
        <v>66</v>
      </c>
      <c r="V56" s="307">
        <v>0</v>
      </c>
      <c r="W56" s="308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110</v>
      </c>
      <c r="B57" s="54" t="s">
        <v>111</v>
      </c>
      <c r="C57" s="31">
        <v>4301011437</v>
      </c>
      <c r="D57" s="315">
        <v>4680115881419</v>
      </c>
      <c r="E57" s="313"/>
      <c r="F57" s="306">
        <v>0.45</v>
      </c>
      <c r="G57" s="32">
        <v>10</v>
      </c>
      <c r="H57" s="306">
        <v>4.5</v>
      </c>
      <c r="I57" s="306">
        <v>4.74</v>
      </c>
      <c r="J57" s="32">
        <v>120</v>
      </c>
      <c r="K57" s="32" t="s">
        <v>64</v>
      </c>
      <c r="L57" s="33" t="s">
        <v>100</v>
      </c>
      <c r="M57" s="32">
        <v>50</v>
      </c>
      <c r="N57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2"/>
      <c r="P57" s="312"/>
      <c r="Q57" s="312"/>
      <c r="R57" s="313"/>
      <c r="S57" s="34"/>
      <c r="T57" s="34"/>
      <c r="U57" s="35" t="s">
        <v>66</v>
      </c>
      <c r="V57" s="307">
        <v>225</v>
      </c>
      <c r="W57" s="308">
        <f>IFERROR(IF(V57="",0,CEILING((V57/$H57),1)*$H57),"")</f>
        <v>225</v>
      </c>
      <c r="X57" s="36">
        <f>IFERROR(IF(W57=0,"",ROUNDUP(W57/H57,0)*0.00937),"")</f>
        <v>0.46849999999999997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112</v>
      </c>
      <c r="B58" s="54" t="s">
        <v>113</v>
      </c>
      <c r="C58" s="31">
        <v>4301011458</v>
      </c>
      <c r="D58" s="315">
        <v>4680115881525</v>
      </c>
      <c r="E58" s="313"/>
      <c r="F58" s="306">
        <v>0.4</v>
      </c>
      <c r="G58" s="32">
        <v>10</v>
      </c>
      <c r="H58" s="306">
        <v>4</v>
      </c>
      <c r="I58" s="306">
        <v>4.24</v>
      </c>
      <c r="J58" s="32">
        <v>120</v>
      </c>
      <c r="K58" s="32" t="s">
        <v>64</v>
      </c>
      <c r="L58" s="33" t="s">
        <v>100</v>
      </c>
      <c r="M58" s="32">
        <v>50</v>
      </c>
      <c r="N58" s="451" t="s">
        <v>114</v>
      </c>
      <c r="O58" s="312"/>
      <c r="P58" s="312"/>
      <c r="Q58" s="312"/>
      <c r="R58" s="313"/>
      <c r="S58" s="34"/>
      <c r="T58" s="34"/>
      <c r="U58" s="35" t="s">
        <v>66</v>
      </c>
      <c r="V58" s="307">
        <v>0</v>
      </c>
      <c r="W58" s="30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16" t="s">
        <v>67</v>
      </c>
      <c r="O59" s="317"/>
      <c r="P59" s="317"/>
      <c r="Q59" s="317"/>
      <c r="R59" s="317"/>
      <c r="S59" s="317"/>
      <c r="T59" s="318"/>
      <c r="U59" s="37" t="s">
        <v>68</v>
      </c>
      <c r="V59" s="309">
        <f>IFERROR(V55/H55,"0")+IFERROR(V56/H56,"0")+IFERROR(V57/H57,"0")+IFERROR(V58/H58,"0")</f>
        <v>61.111111111111114</v>
      </c>
      <c r="W59" s="309">
        <f>IFERROR(W55/H55,"0")+IFERROR(W56/H56,"0")+IFERROR(W57/H57,"0")+IFERROR(W58/H58,"0")</f>
        <v>62</v>
      </c>
      <c r="X59" s="309">
        <f>IFERROR(IF(X55="",0,X55),"0")+IFERROR(IF(X56="",0,X56),"0")+IFERROR(IF(X57="",0,X57),"0")+IFERROR(IF(X58="",0,X58),"0")</f>
        <v>0.72950000000000004</v>
      </c>
      <c r="Y59" s="310"/>
      <c r="Z59" s="310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16" t="s">
        <v>67</v>
      </c>
      <c r="O60" s="317"/>
      <c r="P60" s="317"/>
      <c r="Q60" s="317"/>
      <c r="R60" s="317"/>
      <c r="S60" s="317"/>
      <c r="T60" s="318"/>
      <c r="U60" s="37" t="s">
        <v>66</v>
      </c>
      <c r="V60" s="309">
        <f>IFERROR(SUM(V55:V58),"0")</f>
        <v>345</v>
      </c>
      <c r="W60" s="309">
        <f>IFERROR(SUM(W55:W58),"0")</f>
        <v>354.6</v>
      </c>
      <c r="X60" s="37"/>
      <c r="Y60" s="310"/>
      <c r="Z60" s="310"/>
    </row>
    <row r="61" spans="1:53" ht="16.5" customHeight="1" x14ac:dyDescent="0.25">
      <c r="A61" s="351" t="s">
        <v>94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2"/>
      <c r="Z61" s="302"/>
    </row>
    <row r="62" spans="1:53" ht="14.25" customHeight="1" x14ac:dyDescent="0.25">
      <c r="A62" s="335" t="s">
        <v>104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3"/>
      <c r="Z62" s="303"/>
    </row>
    <row r="63" spans="1:53" ht="27" customHeight="1" x14ac:dyDescent="0.25">
      <c r="A63" s="54" t="s">
        <v>115</v>
      </c>
      <c r="B63" s="54" t="s">
        <v>116</v>
      </c>
      <c r="C63" s="31">
        <v>4301011623</v>
      </c>
      <c r="D63" s="315">
        <v>4607091382945</v>
      </c>
      <c r="E63" s="313"/>
      <c r="F63" s="306">
        <v>1.4</v>
      </c>
      <c r="G63" s="32">
        <v>8</v>
      </c>
      <c r="H63" s="306">
        <v>11.2</v>
      </c>
      <c r="I63" s="306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21" t="s">
        <v>117</v>
      </c>
      <c r="O63" s="312"/>
      <c r="P63" s="312"/>
      <c r="Q63" s="312"/>
      <c r="R63" s="313"/>
      <c r="S63" s="34"/>
      <c r="T63" s="34"/>
      <c r="U63" s="35" t="s">
        <v>66</v>
      </c>
      <c r="V63" s="307">
        <v>15</v>
      </c>
      <c r="W63" s="308">
        <f t="shared" ref="W63:W78" si="2">IFERROR(IF(V63="",0,CEILING((V63/$H63),1)*$H63),"")</f>
        <v>22.4</v>
      </c>
      <c r="X63" s="36">
        <f>IFERROR(IF(W63=0,"",ROUNDUP(W63/H63,0)*0.02175),"")</f>
        <v>4.3499999999999997E-2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4301011540</v>
      </c>
      <c r="D64" s="315">
        <v>4607091385670</v>
      </c>
      <c r="E64" s="313"/>
      <c r="F64" s="306">
        <v>1.4</v>
      </c>
      <c r="G64" s="32">
        <v>8</v>
      </c>
      <c r="H64" s="306">
        <v>11.2</v>
      </c>
      <c r="I64" s="306">
        <v>11.68</v>
      </c>
      <c r="J64" s="32">
        <v>56</v>
      </c>
      <c r="K64" s="32" t="s">
        <v>99</v>
      </c>
      <c r="L64" s="33" t="s">
        <v>120</v>
      </c>
      <c r="M64" s="32">
        <v>50</v>
      </c>
      <c r="N64" s="388" t="s">
        <v>121</v>
      </c>
      <c r="O64" s="312"/>
      <c r="P64" s="312"/>
      <c r="Q64" s="312"/>
      <c r="R64" s="313"/>
      <c r="S64" s="34"/>
      <c r="T64" s="34"/>
      <c r="U64" s="35" t="s">
        <v>66</v>
      </c>
      <c r="V64" s="307">
        <v>0</v>
      </c>
      <c r="W64" s="308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122</v>
      </c>
      <c r="B65" s="54" t="s">
        <v>123</v>
      </c>
      <c r="C65" s="31">
        <v>4301011468</v>
      </c>
      <c r="D65" s="315">
        <v>4680115881327</v>
      </c>
      <c r="E65" s="313"/>
      <c r="F65" s="306">
        <v>1.35</v>
      </c>
      <c r="G65" s="32">
        <v>8</v>
      </c>
      <c r="H65" s="306">
        <v>10.8</v>
      </c>
      <c r="I65" s="306">
        <v>11.28</v>
      </c>
      <c r="J65" s="32">
        <v>56</v>
      </c>
      <c r="K65" s="32" t="s">
        <v>99</v>
      </c>
      <c r="L65" s="33" t="s">
        <v>124</v>
      </c>
      <c r="M65" s="32">
        <v>50</v>
      </c>
      <c r="N65" s="41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2"/>
      <c r="P65" s="312"/>
      <c r="Q65" s="312"/>
      <c r="R65" s="313"/>
      <c r="S65" s="34"/>
      <c r="T65" s="34"/>
      <c r="U65" s="35" t="s">
        <v>66</v>
      </c>
      <c r="V65" s="307">
        <v>150</v>
      </c>
      <c r="W65" s="308">
        <f t="shared" si="2"/>
        <v>151.20000000000002</v>
      </c>
      <c r="X65" s="36">
        <f>IFERROR(IF(W65=0,"",ROUNDUP(W65/H65,0)*0.02175),"")</f>
        <v>0.30449999999999999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125</v>
      </c>
      <c r="B66" s="54" t="s">
        <v>126</v>
      </c>
      <c r="C66" s="31">
        <v>4301011703</v>
      </c>
      <c r="D66" s="315">
        <v>4680115882133</v>
      </c>
      <c r="E66" s="313"/>
      <c r="F66" s="306">
        <v>1.4</v>
      </c>
      <c r="G66" s="32">
        <v>8</v>
      </c>
      <c r="H66" s="306">
        <v>11.2</v>
      </c>
      <c r="I66" s="306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547" t="s">
        <v>127</v>
      </c>
      <c r="O66" s="312"/>
      <c r="P66" s="312"/>
      <c r="Q66" s="312"/>
      <c r="R66" s="313"/>
      <c r="S66" s="34"/>
      <c r="T66" s="34"/>
      <c r="U66" s="35" t="s">
        <v>66</v>
      </c>
      <c r="V66" s="307">
        <v>30</v>
      </c>
      <c r="W66" s="308">
        <f t="shared" si="2"/>
        <v>33.599999999999994</v>
      </c>
      <c r="X66" s="36">
        <f>IFERROR(IF(W66=0,"",ROUNDUP(W66/H66,0)*0.02175),"")</f>
        <v>6.5250000000000002E-2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128</v>
      </c>
      <c r="B67" s="54" t="s">
        <v>129</v>
      </c>
      <c r="C67" s="31">
        <v>4301011192</v>
      </c>
      <c r="D67" s="315">
        <v>4607091382952</v>
      </c>
      <c r="E67" s="313"/>
      <c r="F67" s="306">
        <v>0.5</v>
      </c>
      <c r="G67" s="32">
        <v>6</v>
      </c>
      <c r="H67" s="306">
        <v>3</v>
      </c>
      <c r="I67" s="306">
        <v>3.2</v>
      </c>
      <c r="J67" s="32">
        <v>156</v>
      </c>
      <c r="K67" s="32" t="s">
        <v>64</v>
      </c>
      <c r="L67" s="33" t="s">
        <v>100</v>
      </c>
      <c r="M67" s="32">
        <v>50</v>
      </c>
      <c r="N67" s="5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2"/>
      <c r="P67" s="312"/>
      <c r="Q67" s="312"/>
      <c r="R67" s="313"/>
      <c r="S67" s="34"/>
      <c r="T67" s="34"/>
      <c r="U67" s="35" t="s">
        <v>66</v>
      </c>
      <c r="V67" s="307">
        <v>24</v>
      </c>
      <c r="W67" s="308">
        <f t="shared" si="2"/>
        <v>24</v>
      </c>
      <c r="X67" s="36">
        <f>IFERROR(IF(W67=0,"",ROUNDUP(W67/H67,0)*0.00753),"")</f>
        <v>6.0240000000000002E-2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4301011382</v>
      </c>
      <c r="D68" s="315">
        <v>4607091385687</v>
      </c>
      <c r="E68" s="313"/>
      <c r="F68" s="306">
        <v>0.4</v>
      </c>
      <c r="G68" s="32">
        <v>10</v>
      </c>
      <c r="H68" s="306">
        <v>4</v>
      </c>
      <c r="I68" s="306">
        <v>4.24</v>
      </c>
      <c r="J68" s="32">
        <v>120</v>
      </c>
      <c r="K68" s="32" t="s">
        <v>64</v>
      </c>
      <c r="L68" s="33" t="s">
        <v>120</v>
      </c>
      <c r="M68" s="32">
        <v>50</v>
      </c>
      <c r="N68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2"/>
      <c r="P68" s="312"/>
      <c r="Q68" s="312"/>
      <c r="R68" s="313"/>
      <c r="S68" s="34"/>
      <c r="T68" s="34"/>
      <c r="U68" s="35" t="s">
        <v>66</v>
      </c>
      <c r="V68" s="307">
        <v>126</v>
      </c>
      <c r="W68" s="308">
        <f t="shared" si="2"/>
        <v>128</v>
      </c>
      <c r="X68" s="36">
        <f t="shared" ref="X68:X74" si="3">IFERROR(IF(W68=0,"",ROUNDUP(W68/H68,0)*0.00937),"")</f>
        <v>0.29984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132</v>
      </c>
      <c r="B69" s="54" t="s">
        <v>133</v>
      </c>
      <c r="C69" s="31">
        <v>4301011565</v>
      </c>
      <c r="D69" s="315">
        <v>4680115882539</v>
      </c>
      <c r="E69" s="313"/>
      <c r="F69" s="306">
        <v>0.37</v>
      </c>
      <c r="G69" s="32">
        <v>10</v>
      </c>
      <c r="H69" s="306">
        <v>3.7</v>
      </c>
      <c r="I69" s="306">
        <v>3.94</v>
      </c>
      <c r="J69" s="32">
        <v>120</v>
      </c>
      <c r="K69" s="32" t="s">
        <v>64</v>
      </c>
      <c r="L69" s="33" t="s">
        <v>120</v>
      </c>
      <c r="M69" s="32">
        <v>50</v>
      </c>
      <c r="N69" s="5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2"/>
      <c r="P69" s="312"/>
      <c r="Q69" s="312"/>
      <c r="R69" s="313"/>
      <c r="S69" s="34"/>
      <c r="T69" s="34"/>
      <c r="U69" s="35" t="s">
        <v>66</v>
      </c>
      <c r="V69" s="307">
        <v>0</v>
      </c>
      <c r="W69" s="30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4301011344</v>
      </c>
      <c r="D70" s="315">
        <v>4607091384604</v>
      </c>
      <c r="E70" s="313"/>
      <c r="F70" s="306">
        <v>0.4</v>
      </c>
      <c r="G70" s="32">
        <v>10</v>
      </c>
      <c r="H70" s="306">
        <v>4</v>
      </c>
      <c r="I70" s="306">
        <v>4.24</v>
      </c>
      <c r="J70" s="32">
        <v>120</v>
      </c>
      <c r="K70" s="32" t="s">
        <v>64</v>
      </c>
      <c r="L70" s="33" t="s">
        <v>100</v>
      </c>
      <c r="M70" s="32">
        <v>50</v>
      </c>
      <c r="N70" s="52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2"/>
      <c r="P70" s="312"/>
      <c r="Q70" s="312"/>
      <c r="R70" s="313"/>
      <c r="S70" s="34"/>
      <c r="T70" s="34"/>
      <c r="U70" s="35" t="s">
        <v>66</v>
      </c>
      <c r="V70" s="307">
        <v>0</v>
      </c>
      <c r="W70" s="30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136</v>
      </c>
      <c r="B71" s="54" t="s">
        <v>137</v>
      </c>
      <c r="C71" s="31">
        <v>4301011386</v>
      </c>
      <c r="D71" s="315">
        <v>4680115880283</v>
      </c>
      <c r="E71" s="313"/>
      <c r="F71" s="306">
        <v>0.6</v>
      </c>
      <c r="G71" s="32">
        <v>8</v>
      </c>
      <c r="H71" s="306">
        <v>4.8</v>
      </c>
      <c r="I71" s="306">
        <v>5.04</v>
      </c>
      <c r="J71" s="32">
        <v>120</v>
      </c>
      <c r="K71" s="32" t="s">
        <v>64</v>
      </c>
      <c r="L71" s="33" t="s">
        <v>100</v>
      </c>
      <c r="M71" s="32">
        <v>45</v>
      </c>
      <c r="N71" s="4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2"/>
      <c r="P71" s="312"/>
      <c r="Q71" s="312"/>
      <c r="R71" s="313"/>
      <c r="S71" s="34"/>
      <c r="T71" s="34"/>
      <c r="U71" s="35" t="s">
        <v>66</v>
      </c>
      <c r="V71" s="307">
        <v>0</v>
      </c>
      <c r="W71" s="30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138</v>
      </c>
      <c r="B72" s="54" t="s">
        <v>139</v>
      </c>
      <c r="C72" s="31">
        <v>4301011476</v>
      </c>
      <c r="D72" s="315">
        <v>4680115881518</v>
      </c>
      <c r="E72" s="313"/>
      <c r="F72" s="306">
        <v>0.4</v>
      </c>
      <c r="G72" s="32">
        <v>10</v>
      </c>
      <c r="H72" s="306">
        <v>4</v>
      </c>
      <c r="I72" s="306">
        <v>4.24</v>
      </c>
      <c r="J72" s="32">
        <v>120</v>
      </c>
      <c r="K72" s="32" t="s">
        <v>64</v>
      </c>
      <c r="L72" s="33" t="s">
        <v>120</v>
      </c>
      <c r="M72" s="32">
        <v>50</v>
      </c>
      <c r="N72" s="6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2"/>
      <c r="P72" s="312"/>
      <c r="Q72" s="312"/>
      <c r="R72" s="313"/>
      <c r="S72" s="34"/>
      <c r="T72" s="34"/>
      <c r="U72" s="35" t="s">
        <v>66</v>
      </c>
      <c r="V72" s="307">
        <v>0</v>
      </c>
      <c r="W72" s="30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4301011443</v>
      </c>
      <c r="D73" s="315">
        <v>4680115881303</v>
      </c>
      <c r="E73" s="313"/>
      <c r="F73" s="306">
        <v>0.45</v>
      </c>
      <c r="G73" s="32">
        <v>10</v>
      </c>
      <c r="H73" s="306">
        <v>4.5</v>
      </c>
      <c r="I73" s="306">
        <v>4.71</v>
      </c>
      <c r="J73" s="32">
        <v>120</v>
      </c>
      <c r="K73" s="32" t="s">
        <v>64</v>
      </c>
      <c r="L73" s="33" t="s">
        <v>124</v>
      </c>
      <c r="M73" s="32">
        <v>50</v>
      </c>
      <c r="N73" s="4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2"/>
      <c r="P73" s="312"/>
      <c r="Q73" s="312"/>
      <c r="R73" s="313"/>
      <c r="S73" s="34"/>
      <c r="T73" s="34"/>
      <c r="U73" s="35" t="s">
        <v>66</v>
      </c>
      <c r="V73" s="307">
        <v>238.5</v>
      </c>
      <c r="W73" s="308">
        <f t="shared" si="2"/>
        <v>238.5</v>
      </c>
      <c r="X73" s="36">
        <f t="shared" si="3"/>
        <v>0.49661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4301011432</v>
      </c>
      <c r="D74" s="315">
        <v>4680115882720</v>
      </c>
      <c r="E74" s="313"/>
      <c r="F74" s="306">
        <v>0.45</v>
      </c>
      <c r="G74" s="32">
        <v>10</v>
      </c>
      <c r="H74" s="306">
        <v>4.5</v>
      </c>
      <c r="I74" s="306">
        <v>4.74</v>
      </c>
      <c r="J74" s="32">
        <v>120</v>
      </c>
      <c r="K74" s="32" t="s">
        <v>64</v>
      </c>
      <c r="L74" s="33" t="s">
        <v>100</v>
      </c>
      <c r="M74" s="32">
        <v>90</v>
      </c>
      <c r="N74" s="476" t="s">
        <v>144</v>
      </c>
      <c r="O74" s="312"/>
      <c r="P74" s="312"/>
      <c r="Q74" s="312"/>
      <c r="R74" s="313"/>
      <c r="S74" s="34"/>
      <c r="T74" s="34"/>
      <c r="U74" s="35" t="s">
        <v>66</v>
      </c>
      <c r="V74" s="307">
        <v>0</v>
      </c>
      <c r="W74" s="308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145</v>
      </c>
      <c r="B75" s="54" t="s">
        <v>146</v>
      </c>
      <c r="C75" s="31">
        <v>4301011352</v>
      </c>
      <c r="D75" s="315">
        <v>4607091388466</v>
      </c>
      <c r="E75" s="313"/>
      <c r="F75" s="306">
        <v>0.45</v>
      </c>
      <c r="G75" s="32">
        <v>6</v>
      </c>
      <c r="H75" s="306">
        <v>2.7</v>
      </c>
      <c r="I75" s="306">
        <v>2.9</v>
      </c>
      <c r="J75" s="32">
        <v>156</v>
      </c>
      <c r="K75" s="32" t="s">
        <v>64</v>
      </c>
      <c r="L75" s="33" t="s">
        <v>120</v>
      </c>
      <c r="M75" s="32">
        <v>45</v>
      </c>
      <c r="N75" s="39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12"/>
      <c r="P75" s="312"/>
      <c r="Q75" s="312"/>
      <c r="R75" s="313"/>
      <c r="S75" s="34"/>
      <c r="T75" s="34"/>
      <c r="U75" s="35" t="s">
        <v>66</v>
      </c>
      <c r="V75" s="307">
        <v>0</v>
      </c>
      <c r="W75" s="308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4301011417</v>
      </c>
      <c r="D76" s="315">
        <v>4680115880269</v>
      </c>
      <c r="E76" s="313"/>
      <c r="F76" s="306">
        <v>0.375</v>
      </c>
      <c r="G76" s="32">
        <v>10</v>
      </c>
      <c r="H76" s="306">
        <v>3.75</v>
      </c>
      <c r="I76" s="306">
        <v>3.99</v>
      </c>
      <c r="J76" s="32">
        <v>120</v>
      </c>
      <c r="K76" s="32" t="s">
        <v>64</v>
      </c>
      <c r="L76" s="33" t="s">
        <v>120</v>
      </c>
      <c r="M76" s="32">
        <v>50</v>
      </c>
      <c r="N76" s="48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12"/>
      <c r="P76" s="312"/>
      <c r="Q76" s="312"/>
      <c r="R76" s="313"/>
      <c r="S76" s="34"/>
      <c r="T76" s="34"/>
      <c r="U76" s="35" t="s">
        <v>66</v>
      </c>
      <c r="V76" s="307">
        <v>0</v>
      </c>
      <c r="W76" s="308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149</v>
      </c>
      <c r="B77" s="54" t="s">
        <v>150</v>
      </c>
      <c r="C77" s="31">
        <v>4301011415</v>
      </c>
      <c r="D77" s="315">
        <v>4680115880429</v>
      </c>
      <c r="E77" s="313"/>
      <c r="F77" s="306">
        <v>0.45</v>
      </c>
      <c r="G77" s="32">
        <v>10</v>
      </c>
      <c r="H77" s="306">
        <v>4.5</v>
      </c>
      <c r="I77" s="306">
        <v>4.74</v>
      </c>
      <c r="J77" s="32">
        <v>120</v>
      </c>
      <c r="K77" s="32" t="s">
        <v>64</v>
      </c>
      <c r="L77" s="33" t="s">
        <v>120</v>
      </c>
      <c r="M77" s="32">
        <v>50</v>
      </c>
      <c r="N77" s="4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12"/>
      <c r="P77" s="312"/>
      <c r="Q77" s="312"/>
      <c r="R77" s="313"/>
      <c r="S77" s="34"/>
      <c r="T77" s="34"/>
      <c r="U77" s="35" t="s">
        <v>66</v>
      </c>
      <c r="V77" s="307">
        <v>148.5</v>
      </c>
      <c r="W77" s="308">
        <f t="shared" si="2"/>
        <v>148.5</v>
      </c>
      <c r="X77" s="36">
        <f>IFERROR(IF(W77=0,"",ROUNDUP(W77/H77,0)*0.00937),"")</f>
        <v>0.30920999999999998</v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4301011462</v>
      </c>
      <c r="D78" s="315">
        <v>4680115881457</v>
      </c>
      <c r="E78" s="313"/>
      <c r="F78" s="306">
        <v>0.75</v>
      </c>
      <c r="G78" s="32">
        <v>6</v>
      </c>
      <c r="H78" s="306">
        <v>4.5</v>
      </c>
      <c r="I78" s="306">
        <v>4.74</v>
      </c>
      <c r="J78" s="32">
        <v>120</v>
      </c>
      <c r="K78" s="32" t="s">
        <v>64</v>
      </c>
      <c r="L78" s="33" t="s">
        <v>120</v>
      </c>
      <c r="M78" s="32">
        <v>50</v>
      </c>
      <c r="N78" s="4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12"/>
      <c r="P78" s="312"/>
      <c r="Q78" s="312"/>
      <c r="R78" s="313"/>
      <c r="S78" s="34"/>
      <c r="T78" s="34"/>
      <c r="U78" s="35" t="s">
        <v>66</v>
      </c>
      <c r="V78" s="307">
        <v>0</v>
      </c>
      <c r="W78" s="30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9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0"/>
      <c r="M79" s="321"/>
      <c r="N79" s="316" t="s">
        <v>67</v>
      </c>
      <c r="O79" s="317"/>
      <c r="P79" s="317"/>
      <c r="Q79" s="317"/>
      <c r="R79" s="317"/>
      <c r="S79" s="317"/>
      <c r="T79" s="318"/>
      <c r="U79" s="37" t="s">
        <v>68</v>
      </c>
      <c r="V79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143.40674603174602</v>
      </c>
      <c r="W79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145</v>
      </c>
      <c r="X79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1.5791500000000001</v>
      </c>
      <c r="Y79" s="310"/>
      <c r="Z79" s="310"/>
    </row>
    <row r="80" spans="1:53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16" t="s">
        <v>67</v>
      </c>
      <c r="O80" s="317"/>
      <c r="P80" s="317"/>
      <c r="Q80" s="317"/>
      <c r="R80" s="317"/>
      <c r="S80" s="317"/>
      <c r="T80" s="318"/>
      <c r="U80" s="37" t="s">
        <v>66</v>
      </c>
      <c r="V80" s="309">
        <f>IFERROR(SUM(V63:V78),"0")</f>
        <v>732</v>
      </c>
      <c r="W80" s="309">
        <f>IFERROR(SUM(W63:W78),"0")</f>
        <v>746.2</v>
      </c>
      <c r="X80" s="37"/>
      <c r="Y80" s="310"/>
      <c r="Z80" s="310"/>
    </row>
    <row r="81" spans="1:53" ht="14.25" customHeight="1" x14ac:dyDescent="0.25">
      <c r="A81" s="335" t="s">
        <v>96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20"/>
      <c r="Y81" s="303"/>
      <c r="Z81" s="303"/>
    </row>
    <row r="82" spans="1:53" ht="27" customHeight="1" x14ac:dyDescent="0.25">
      <c r="A82" s="54" t="s">
        <v>153</v>
      </c>
      <c r="B82" s="54" t="s">
        <v>154</v>
      </c>
      <c r="C82" s="31">
        <v>4301020189</v>
      </c>
      <c r="D82" s="315">
        <v>4607091384789</v>
      </c>
      <c r="E82" s="313"/>
      <c r="F82" s="306">
        <v>1</v>
      </c>
      <c r="G82" s="32">
        <v>6</v>
      </c>
      <c r="H82" s="306">
        <v>6</v>
      </c>
      <c r="I82" s="306">
        <v>6.36</v>
      </c>
      <c r="J82" s="32">
        <v>104</v>
      </c>
      <c r="K82" s="32" t="s">
        <v>99</v>
      </c>
      <c r="L82" s="33" t="s">
        <v>100</v>
      </c>
      <c r="M82" s="32">
        <v>45</v>
      </c>
      <c r="N82" s="603" t="s">
        <v>155</v>
      </c>
      <c r="O82" s="312"/>
      <c r="P82" s="312"/>
      <c r="Q82" s="312"/>
      <c r="R82" s="313"/>
      <c r="S82" s="34"/>
      <c r="T82" s="34"/>
      <c r="U82" s="35" t="s">
        <v>66</v>
      </c>
      <c r="V82" s="307">
        <v>0</v>
      </c>
      <c r="W82" s="308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156</v>
      </c>
      <c r="B83" s="54" t="s">
        <v>157</v>
      </c>
      <c r="C83" s="31">
        <v>4301020235</v>
      </c>
      <c r="D83" s="315">
        <v>4680115881488</v>
      </c>
      <c r="E83" s="313"/>
      <c r="F83" s="306">
        <v>1.35</v>
      </c>
      <c r="G83" s="32">
        <v>8</v>
      </c>
      <c r="H83" s="306">
        <v>10.8</v>
      </c>
      <c r="I83" s="306">
        <v>11.28</v>
      </c>
      <c r="J83" s="32">
        <v>48</v>
      </c>
      <c r="K83" s="32" t="s">
        <v>99</v>
      </c>
      <c r="L83" s="33" t="s">
        <v>100</v>
      </c>
      <c r="M83" s="32">
        <v>50</v>
      </c>
      <c r="N83" s="6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2"/>
      <c r="P83" s="312"/>
      <c r="Q83" s="312"/>
      <c r="R83" s="313"/>
      <c r="S83" s="34"/>
      <c r="T83" s="34"/>
      <c r="U83" s="35" t="s">
        <v>66</v>
      </c>
      <c r="V83" s="307">
        <v>0</v>
      </c>
      <c r="W83" s="308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158</v>
      </c>
      <c r="B84" s="54" t="s">
        <v>159</v>
      </c>
      <c r="C84" s="31">
        <v>4301020183</v>
      </c>
      <c r="D84" s="315">
        <v>4607091384765</v>
      </c>
      <c r="E84" s="313"/>
      <c r="F84" s="306">
        <v>0.42</v>
      </c>
      <c r="G84" s="32">
        <v>6</v>
      </c>
      <c r="H84" s="306">
        <v>2.52</v>
      </c>
      <c r="I84" s="306">
        <v>2.72</v>
      </c>
      <c r="J84" s="32">
        <v>156</v>
      </c>
      <c r="K84" s="32" t="s">
        <v>64</v>
      </c>
      <c r="L84" s="33" t="s">
        <v>100</v>
      </c>
      <c r="M84" s="32">
        <v>45</v>
      </c>
      <c r="N84" s="637" t="s">
        <v>160</v>
      </c>
      <c r="O84" s="312"/>
      <c r="P84" s="312"/>
      <c r="Q84" s="312"/>
      <c r="R84" s="313"/>
      <c r="S84" s="34"/>
      <c r="T84" s="34"/>
      <c r="U84" s="35" t="s">
        <v>66</v>
      </c>
      <c r="V84" s="307">
        <v>0</v>
      </c>
      <c r="W84" s="308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161</v>
      </c>
      <c r="B85" s="54" t="s">
        <v>162</v>
      </c>
      <c r="C85" s="31">
        <v>4301020228</v>
      </c>
      <c r="D85" s="315">
        <v>4680115882751</v>
      </c>
      <c r="E85" s="313"/>
      <c r="F85" s="306">
        <v>0.45</v>
      </c>
      <c r="G85" s="32">
        <v>10</v>
      </c>
      <c r="H85" s="306">
        <v>4.5</v>
      </c>
      <c r="I85" s="306">
        <v>4.74</v>
      </c>
      <c r="J85" s="32">
        <v>120</v>
      </c>
      <c r="K85" s="32" t="s">
        <v>64</v>
      </c>
      <c r="L85" s="33" t="s">
        <v>100</v>
      </c>
      <c r="M85" s="32">
        <v>90</v>
      </c>
      <c r="N85" s="628" t="s">
        <v>163</v>
      </c>
      <c r="O85" s="312"/>
      <c r="P85" s="312"/>
      <c r="Q85" s="312"/>
      <c r="R85" s="313"/>
      <c r="S85" s="34"/>
      <c r="T85" s="34"/>
      <c r="U85" s="35" t="s">
        <v>66</v>
      </c>
      <c r="V85" s="307">
        <v>0</v>
      </c>
      <c r="W85" s="308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164</v>
      </c>
      <c r="B86" s="54" t="s">
        <v>165</v>
      </c>
      <c r="C86" s="31">
        <v>4301020258</v>
      </c>
      <c r="D86" s="315">
        <v>4680115882775</v>
      </c>
      <c r="E86" s="313"/>
      <c r="F86" s="306">
        <v>0.3</v>
      </c>
      <c r="G86" s="32">
        <v>8</v>
      </c>
      <c r="H86" s="306">
        <v>2.4</v>
      </c>
      <c r="I86" s="306">
        <v>2.5</v>
      </c>
      <c r="J86" s="32">
        <v>234</v>
      </c>
      <c r="K86" s="32" t="s">
        <v>166</v>
      </c>
      <c r="L86" s="33" t="s">
        <v>120</v>
      </c>
      <c r="M86" s="32">
        <v>50</v>
      </c>
      <c r="N86" s="463" t="s">
        <v>167</v>
      </c>
      <c r="O86" s="312"/>
      <c r="P86" s="312"/>
      <c r="Q86" s="312"/>
      <c r="R86" s="313"/>
      <c r="S86" s="34"/>
      <c r="T86" s="34"/>
      <c r="U86" s="35" t="s">
        <v>66</v>
      </c>
      <c r="V86" s="307">
        <v>0</v>
      </c>
      <c r="W86" s="308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168</v>
      </c>
      <c r="B87" s="54" t="s">
        <v>169</v>
      </c>
      <c r="C87" s="31">
        <v>4301020217</v>
      </c>
      <c r="D87" s="315">
        <v>4680115880658</v>
      </c>
      <c r="E87" s="313"/>
      <c r="F87" s="306">
        <v>0.4</v>
      </c>
      <c r="G87" s="32">
        <v>6</v>
      </c>
      <c r="H87" s="306">
        <v>2.4</v>
      </c>
      <c r="I87" s="306">
        <v>2.6</v>
      </c>
      <c r="J87" s="32">
        <v>156</v>
      </c>
      <c r="K87" s="32" t="s">
        <v>64</v>
      </c>
      <c r="L87" s="33" t="s">
        <v>100</v>
      </c>
      <c r="M87" s="32">
        <v>50</v>
      </c>
      <c r="N87" s="5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2"/>
      <c r="P87" s="312"/>
      <c r="Q87" s="312"/>
      <c r="R87" s="313"/>
      <c r="S87" s="34"/>
      <c r="T87" s="34"/>
      <c r="U87" s="35" t="s">
        <v>66</v>
      </c>
      <c r="V87" s="307">
        <v>0</v>
      </c>
      <c r="W87" s="308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4301020223</v>
      </c>
      <c r="D88" s="315">
        <v>4607091381962</v>
      </c>
      <c r="E88" s="313"/>
      <c r="F88" s="306">
        <v>0.5</v>
      </c>
      <c r="G88" s="32">
        <v>6</v>
      </c>
      <c r="H88" s="306">
        <v>3</v>
      </c>
      <c r="I88" s="306">
        <v>3.2</v>
      </c>
      <c r="J88" s="32">
        <v>156</v>
      </c>
      <c r="K88" s="32" t="s">
        <v>64</v>
      </c>
      <c r="L88" s="33" t="s">
        <v>100</v>
      </c>
      <c r="M88" s="32">
        <v>50</v>
      </c>
      <c r="N88" s="61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12"/>
      <c r="P88" s="312"/>
      <c r="Q88" s="312"/>
      <c r="R88" s="313"/>
      <c r="S88" s="34"/>
      <c r="T88" s="34"/>
      <c r="U88" s="35" t="s">
        <v>66</v>
      </c>
      <c r="V88" s="307">
        <v>0</v>
      </c>
      <c r="W88" s="308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9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16" t="s">
        <v>67</v>
      </c>
      <c r="O89" s="317"/>
      <c r="P89" s="317"/>
      <c r="Q89" s="317"/>
      <c r="R89" s="317"/>
      <c r="S89" s="317"/>
      <c r="T89" s="318"/>
      <c r="U89" s="37" t="s">
        <v>68</v>
      </c>
      <c r="V89" s="309">
        <f>IFERROR(V82/H82,"0")+IFERROR(V83/H83,"0")+IFERROR(V84/H84,"0")+IFERROR(V85/H85,"0")+IFERROR(V86/H86,"0")+IFERROR(V87/H87,"0")+IFERROR(V88/H88,"0")</f>
        <v>0</v>
      </c>
      <c r="W89" s="309">
        <f>IFERROR(W82/H82,"0")+IFERROR(W83/H83,"0")+IFERROR(W84/H84,"0")+IFERROR(W85/H85,"0")+IFERROR(W86/H86,"0")+IFERROR(W87/H87,"0")+IFERROR(W88/H88,"0")</f>
        <v>0</v>
      </c>
      <c r="X89" s="309">
        <f>IFERROR(IF(X82="",0,X82),"0")+IFERROR(IF(X83="",0,X83),"0")+IFERROR(IF(X84="",0,X84),"0")+IFERROR(IF(X85="",0,X85),"0")+IFERROR(IF(X86="",0,X86),"0")+IFERROR(IF(X87="",0,X87),"0")+IFERROR(IF(X88="",0,X88),"0")</f>
        <v>0</v>
      </c>
      <c r="Y89" s="310"/>
      <c r="Z89" s="310"/>
    </row>
    <row r="90" spans="1:53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1"/>
      <c r="N90" s="316" t="s">
        <v>67</v>
      </c>
      <c r="O90" s="317"/>
      <c r="P90" s="317"/>
      <c r="Q90" s="317"/>
      <c r="R90" s="317"/>
      <c r="S90" s="317"/>
      <c r="T90" s="318"/>
      <c r="U90" s="37" t="s">
        <v>66</v>
      </c>
      <c r="V90" s="309">
        <f>IFERROR(SUM(V82:V88),"0")</f>
        <v>0</v>
      </c>
      <c r="W90" s="309">
        <f>IFERROR(SUM(W82:W88),"0")</f>
        <v>0</v>
      </c>
      <c r="X90" s="37"/>
      <c r="Y90" s="310"/>
      <c r="Z90" s="310"/>
    </row>
    <row r="91" spans="1:53" ht="14.25" customHeight="1" x14ac:dyDescent="0.25">
      <c r="A91" s="335" t="s">
        <v>61</v>
      </c>
      <c r="B91" s="320"/>
      <c r="C91" s="320"/>
      <c r="D91" s="320"/>
      <c r="E91" s="320"/>
      <c r="F91" s="320"/>
      <c r="G91" s="320"/>
      <c r="H91" s="320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20"/>
      <c r="T91" s="320"/>
      <c r="U91" s="320"/>
      <c r="V91" s="320"/>
      <c r="W91" s="320"/>
      <c r="X91" s="320"/>
      <c r="Y91" s="303"/>
      <c r="Z91" s="303"/>
    </row>
    <row r="92" spans="1:53" ht="16.5" customHeight="1" x14ac:dyDescent="0.25">
      <c r="A92" s="54" t="s">
        <v>172</v>
      </c>
      <c r="B92" s="54" t="s">
        <v>173</v>
      </c>
      <c r="C92" s="31">
        <v>4301030895</v>
      </c>
      <c r="D92" s="315">
        <v>4607091387667</v>
      </c>
      <c r="E92" s="313"/>
      <c r="F92" s="306">
        <v>0.9</v>
      </c>
      <c r="G92" s="32">
        <v>10</v>
      </c>
      <c r="H92" s="306">
        <v>9</v>
      </c>
      <c r="I92" s="306">
        <v>9.6300000000000008</v>
      </c>
      <c r="J92" s="32">
        <v>56</v>
      </c>
      <c r="K92" s="32" t="s">
        <v>99</v>
      </c>
      <c r="L92" s="33" t="s">
        <v>100</v>
      </c>
      <c r="M92" s="32">
        <v>40</v>
      </c>
      <c r="N92" s="4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12"/>
      <c r="P92" s="312"/>
      <c r="Q92" s="312"/>
      <c r="R92" s="313"/>
      <c r="S92" s="34"/>
      <c r="T92" s="34"/>
      <c r="U92" s="35" t="s">
        <v>66</v>
      </c>
      <c r="V92" s="307">
        <v>0</v>
      </c>
      <c r="W92" s="308">
        <f t="shared" ref="W92:W99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174</v>
      </c>
      <c r="B93" s="54" t="s">
        <v>175</v>
      </c>
      <c r="C93" s="31">
        <v>4301030961</v>
      </c>
      <c r="D93" s="315">
        <v>4607091387636</v>
      </c>
      <c r="E93" s="313"/>
      <c r="F93" s="306">
        <v>0.7</v>
      </c>
      <c r="G93" s="32">
        <v>6</v>
      </c>
      <c r="H93" s="306">
        <v>4.2</v>
      </c>
      <c r="I93" s="306">
        <v>4.5</v>
      </c>
      <c r="J93" s="32">
        <v>120</v>
      </c>
      <c r="K93" s="32" t="s">
        <v>64</v>
      </c>
      <c r="L93" s="33" t="s">
        <v>65</v>
      </c>
      <c r="M93" s="32">
        <v>40</v>
      </c>
      <c r="N93" s="3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12"/>
      <c r="P93" s="312"/>
      <c r="Q93" s="312"/>
      <c r="R93" s="313"/>
      <c r="S93" s="34"/>
      <c r="T93" s="34"/>
      <c r="U93" s="35" t="s">
        <v>66</v>
      </c>
      <c r="V93" s="307">
        <v>0</v>
      </c>
      <c r="W93" s="308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4301031078</v>
      </c>
      <c r="D94" s="315">
        <v>4607091384727</v>
      </c>
      <c r="E94" s="313"/>
      <c r="F94" s="306">
        <v>0.8</v>
      </c>
      <c r="G94" s="32">
        <v>6</v>
      </c>
      <c r="H94" s="306">
        <v>4.8</v>
      </c>
      <c r="I94" s="306">
        <v>5.16</v>
      </c>
      <c r="J94" s="32">
        <v>104</v>
      </c>
      <c r="K94" s="32" t="s">
        <v>99</v>
      </c>
      <c r="L94" s="33" t="s">
        <v>65</v>
      </c>
      <c r="M94" s="32">
        <v>45</v>
      </c>
      <c r="N94" s="37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12"/>
      <c r="P94" s="312"/>
      <c r="Q94" s="312"/>
      <c r="R94" s="313"/>
      <c r="S94" s="34"/>
      <c r="T94" s="34"/>
      <c r="U94" s="35" t="s">
        <v>66</v>
      </c>
      <c r="V94" s="307">
        <v>0</v>
      </c>
      <c r="W94" s="308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4301031080</v>
      </c>
      <c r="D95" s="315">
        <v>4607091386745</v>
      </c>
      <c r="E95" s="313"/>
      <c r="F95" s="306">
        <v>0.8</v>
      </c>
      <c r="G95" s="32">
        <v>6</v>
      </c>
      <c r="H95" s="306">
        <v>4.8</v>
      </c>
      <c r="I95" s="306">
        <v>5.16</v>
      </c>
      <c r="J95" s="32">
        <v>104</v>
      </c>
      <c r="K95" s="32" t="s">
        <v>99</v>
      </c>
      <c r="L95" s="33" t="s">
        <v>65</v>
      </c>
      <c r="M95" s="32">
        <v>45</v>
      </c>
      <c r="N95" s="5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12"/>
      <c r="P95" s="312"/>
      <c r="Q95" s="312"/>
      <c r="R95" s="313"/>
      <c r="S95" s="34"/>
      <c r="T95" s="34"/>
      <c r="U95" s="35" t="s">
        <v>66</v>
      </c>
      <c r="V95" s="307">
        <v>0</v>
      </c>
      <c r="W95" s="308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180</v>
      </c>
      <c r="B96" s="54" t="s">
        <v>181</v>
      </c>
      <c r="C96" s="31">
        <v>4301030963</v>
      </c>
      <c r="D96" s="315">
        <v>4607091382426</v>
      </c>
      <c r="E96" s="313"/>
      <c r="F96" s="306">
        <v>0.9</v>
      </c>
      <c r="G96" s="32">
        <v>10</v>
      </c>
      <c r="H96" s="306">
        <v>9</v>
      </c>
      <c r="I96" s="306">
        <v>9.6300000000000008</v>
      </c>
      <c r="J96" s="32">
        <v>56</v>
      </c>
      <c r="K96" s="32" t="s">
        <v>99</v>
      </c>
      <c r="L96" s="33" t="s">
        <v>65</v>
      </c>
      <c r="M96" s="32">
        <v>40</v>
      </c>
      <c r="N96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12"/>
      <c r="P96" s="312"/>
      <c r="Q96" s="312"/>
      <c r="R96" s="313"/>
      <c r="S96" s="34"/>
      <c r="T96" s="34"/>
      <c r="U96" s="35" t="s">
        <v>66</v>
      </c>
      <c r="V96" s="307">
        <v>0</v>
      </c>
      <c r="W96" s="308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182</v>
      </c>
      <c r="B97" s="54" t="s">
        <v>183</v>
      </c>
      <c r="C97" s="31">
        <v>4301030962</v>
      </c>
      <c r="D97" s="315">
        <v>4607091386547</v>
      </c>
      <c r="E97" s="313"/>
      <c r="F97" s="306">
        <v>0.35</v>
      </c>
      <c r="G97" s="32">
        <v>8</v>
      </c>
      <c r="H97" s="306">
        <v>2.8</v>
      </c>
      <c r="I97" s="306">
        <v>2.94</v>
      </c>
      <c r="J97" s="32">
        <v>234</v>
      </c>
      <c r="K97" s="32" t="s">
        <v>166</v>
      </c>
      <c r="L97" s="33" t="s">
        <v>65</v>
      </c>
      <c r="M97" s="32">
        <v>40</v>
      </c>
      <c r="N97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12"/>
      <c r="P97" s="312"/>
      <c r="Q97" s="312"/>
      <c r="R97" s="313"/>
      <c r="S97" s="34"/>
      <c r="T97" s="34"/>
      <c r="U97" s="35" t="s">
        <v>66</v>
      </c>
      <c r="V97" s="307">
        <v>0</v>
      </c>
      <c r="W97" s="308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4301031079</v>
      </c>
      <c r="D98" s="315">
        <v>4607091384734</v>
      </c>
      <c r="E98" s="313"/>
      <c r="F98" s="306">
        <v>0.35</v>
      </c>
      <c r="G98" s="32">
        <v>6</v>
      </c>
      <c r="H98" s="306">
        <v>2.1</v>
      </c>
      <c r="I98" s="306">
        <v>2.2000000000000002</v>
      </c>
      <c r="J98" s="32">
        <v>234</v>
      </c>
      <c r="K98" s="32" t="s">
        <v>166</v>
      </c>
      <c r="L98" s="33" t="s">
        <v>65</v>
      </c>
      <c r="M98" s="32">
        <v>45</v>
      </c>
      <c r="N98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12"/>
      <c r="P98" s="312"/>
      <c r="Q98" s="312"/>
      <c r="R98" s="313"/>
      <c r="S98" s="34"/>
      <c r="T98" s="34"/>
      <c r="U98" s="35" t="s">
        <v>66</v>
      </c>
      <c r="V98" s="307">
        <v>0</v>
      </c>
      <c r="W98" s="30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4301030964</v>
      </c>
      <c r="D99" s="315">
        <v>4607091382464</v>
      </c>
      <c r="E99" s="313"/>
      <c r="F99" s="306">
        <v>0.35</v>
      </c>
      <c r="G99" s="32">
        <v>8</v>
      </c>
      <c r="H99" s="306">
        <v>2.8</v>
      </c>
      <c r="I99" s="306">
        <v>2.964</v>
      </c>
      <c r="J99" s="32">
        <v>234</v>
      </c>
      <c r="K99" s="32" t="s">
        <v>166</v>
      </c>
      <c r="L99" s="33" t="s">
        <v>65</v>
      </c>
      <c r="M99" s="32">
        <v>40</v>
      </c>
      <c r="N99" s="4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12"/>
      <c r="P99" s="312"/>
      <c r="Q99" s="312"/>
      <c r="R99" s="313"/>
      <c r="S99" s="34"/>
      <c r="T99" s="34"/>
      <c r="U99" s="35" t="s">
        <v>66</v>
      </c>
      <c r="V99" s="307">
        <v>0</v>
      </c>
      <c r="W99" s="30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x14ac:dyDescent="0.2">
      <c r="A100" s="319"/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1"/>
      <c r="N100" s="316" t="s">
        <v>67</v>
      </c>
      <c r="O100" s="317"/>
      <c r="P100" s="317"/>
      <c r="Q100" s="317"/>
      <c r="R100" s="317"/>
      <c r="S100" s="317"/>
      <c r="T100" s="318"/>
      <c r="U100" s="37" t="s">
        <v>68</v>
      </c>
      <c r="V100" s="309">
        <f>IFERROR(V92/H92,"0")+IFERROR(V93/H93,"0")+IFERROR(V94/H94,"0")+IFERROR(V95/H95,"0")+IFERROR(V96/H96,"0")+IFERROR(V97/H97,"0")+IFERROR(V98/H98,"0")+IFERROR(V99/H99,"0")</f>
        <v>0</v>
      </c>
      <c r="W100" s="309">
        <f>IFERROR(W92/H92,"0")+IFERROR(W93/H93,"0")+IFERROR(W94/H94,"0")+IFERROR(W95/H95,"0")+IFERROR(W96/H96,"0")+IFERROR(W97/H97,"0")+IFERROR(W98/H98,"0")+IFERROR(W99/H99,"0")</f>
        <v>0</v>
      </c>
      <c r="X100" s="309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0"/>
      <c r="Z100" s="310"/>
    </row>
    <row r="101" spans="1:53" x14ac:dyDescent="0.2">
      <c r="A101" s="320"/>
      <c r="B101" s="320"/>
      <c r="C101" s="320"/>
      <c r="D101" s="320"/>
      <c r="E101" s="320"/>
      <c r="F101" s="320"/>
      <c r="G101" s="320"/>
      <c r="H101" s="320"/>
      <c r="I101" s="320"/>
      <c r="J101" s="320"/>
      <c r="K101" s="320"/>
      <c r="L101" s="320"/>
      <c r="M101" s="321"/>
      <c r="N101" s="316" t="s">
        <v>67</v>
      </c>
      <c r="O101" s="317"/>
      <c r="P101" s="317"/>
      <c r="Q101" s="317"/>
      <c r="R101" s="317"/>
      <c r="S101" s="317"/>
      <c r="T101" s="318"/>
      <c r="U101" s="37" t="s">
        <v>66</v>
      </c>
      <c r="V101" s="309">
        <f>IFERROR(SUM(V92:V99),"0")</f>
        <v>0</v>
      </c>
      <c r="W101" s="309">
        <f>IFERROR(SUM(W92:W99),"0")</f>
        <v>0</v>
      </c>
      <c r="X101" s="37"/>
      <c r="Y101" s="310"/>
      <c r="Z101" s="310"/>
    </row>
    <row r="102" spans="1:53" ht="14.25" customHeight="1" x14ac:dyDescent="0.25">
      <c r="A102" s="335" t="s">
        <v>69</v>
      </c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0"/>
      <c r="M102" s="320"/>
      <c r="N102" s="320"/>
      <c r="O102" s="320"/>
      <c r="P102" s="320"/>
      <c r="Q102" s="320"/>
      <c r="R102" s="320"/>
      <c r="S102" s="320"/>
      <c r="T102" s="320"/>
      <c r="U102" s="320"/>
      <c r="V102" s="320"/>
      <c r="W102" s="320"/>
      <c r="X102" s="320"/>
      <c r="Y102" s="303"/>
      <c r="Z102" s="303"/>
    </row>
    <row r="103" spans="1:53" ht="27" customHeight="1" x14ac:dyDescent="0.25">
      <c r="A103" s="54" t="s">
        <v>188</v>
      </c>
      <c r="B103" s="54" t="s">
        <v>189</v>
      </c>
      <c r="C103" s="31">
        <v>4301051437</v>
      </c>
      <c r="D103" s="315">
        <v>4607091386967</v>
      </c>
      <c r="E103" s="313"/>
      <c r="F103" s="306">
        <v>1.35</v>
      </c>
      <c r="G103" s="32">
        <v>6</v>
      </c>
      <c r="H103" s="306">
        <v>8.1</v>
      </c>
      <c r="I103" s="306">
        <v>8.6639999999999997</v>
      </c>
      <c r="J103" s="32">
        <v>56</v>
      </c>
      <c r="K103" s="32" t="s">
        <v>99</v>
      </c>
      <c r="L103" s="33" t="s">
        <v>120</v>
      </c>
      <c r="M103" s="32">
        <v>45</v>
      </c>
      <c r="N103" s="407" t="s">
        <v>190</v>
      </c>
      <c r="O103" s="312"/>
      <c r="P103" s="312"/>
      <c r="Q103" s="312"/>
      <c r="R103" s="313"/>
      <c r="S103" s="34"/>
      <c r="T103" s="34"/>
      <c r="U103" s="35" t="s">
        <v>66</v>
      </c>
      <c r="V103" s="307">
        <v>0</v>
      </c>
      <c r="W103" s="308">
        <f t="shared" ref="W103:W111" si="6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customHeight="1" x14ac:dyDescent="0.25">
      <c r="A104" s="54" t="s">
        <v>188</v>
      </c>
      <c r="B104" s="54" t="s">
        <v>191</v>
      </c>
      <c r="C104" s="31">
        <v>4301051543</v>
      </c>
      <c r="D104" s="315">
        <v>4607091386967</v>
      </c>
      <c r="E104" s="313"/>
      <c r="F104" s="306">
        <v>1.4</v>
      </c>
      <c r="G104" s="32">
        <v>6</v>
      </c>
      <c r="H104" s="306">
        <v>8.4</v>
      </c>
      <c r="I104" s="306">
        <v>8.9640000000000004</v>
      </c>
      <c r="J104" s="32">
        <v>56</v>
      </c>
      <c r="K104" s="32" t="s">
        <v>99</v>
      </c>
      <c r="L104" s="33" t="s">
        <v>65</v>
      </c>
      <c r="M104" s="32">
        <v>45</v>
      </c>
      <c r="N104" s="346" t="s">
        <v>192</v>
      </c>
      <c r="O104" s="312"/>
      <c r="P104" s="312"/>
      <c r="Q104" s="312"/>
      <c r="R104" s="313"/>
      <c r="S104" s="34"/>
      <c r="T104" s="34"/>
      <c r="U104" s="35" t="s">
        <v>66</v>
      </c>
      <c r="V104" s="307">
        <v>168</v>
      </c>
      <c r="W104" s="308">
        <f t="shared" si="6"/>
        <v>168</v>
      </c>
      <c r="X104" s="36">
        <f>IFERROR(IF(W104=0,"",ROUNDUP(W104/H104,0)*0.02175),"")</f>
        <v>0.43499999999999994</v>
      </c>
      <c r="Y104" s="56"/>
      <c r="Z104" s="57"/>
      <c r="AD104" s="58"/>
      <c r="BA104" s="107" t="s">
        <v>1</v>
      </c>
    </row>
    <row r="105" spans="1:53" ht="16.5" customHeight="1" x14ac:dyDescent="0.25">
      <c r="A105" s="54" t="s">
        <v>193</v>
      </c>
      <c r="B105" s="54" t="s">
        <v>194</v>
      </c>
      <c r="C105" s="31">
        <v>4301051611</v>
      </c>
      <c r="D105" s="315">
        <v>4607091385304</v>
      </c>
      <c r="E105" s="313"/>
      <c r="F105" s="306">
        <v>1.4</v>
      </c>
      <c r="G105" s="32">
        <v>6</v>
      </c>
      <c r="H105" s="306">
        <v>8.4</v>
      </c>
      <c r="I105" s="306">
        <v>8.9640000000000004</v>
      </c>
      <c r="J105" s="32">
        <v>56</v>
      </c>
      <c r="K105" s="32" t="s">
        <v>99</v>
      </c>
      <c r="L105" s="33" t="s">
        <v>65</v>
      </c>
      <c r="M105" s="32">
        <v>40</v>
      </c>
      <c r="N105" s="574" t="s">
        <v>195</v>
      </c>
      <c r="O105" s="312"/>
      <c r="P105" s="312"/>
      <c r="Q105" s="312"/>
      <c r="R105" s="313"/>
      <c r="S105" s="34"/>
      <c r="T105" s="34"/>
      <c r="U105" s="35" t="s">
        <v>66</v>
      </c>
      <c r="V105" s="307">
        <v>54</v>
      </c>
      <c r="W105" s="308">
        <f t="shared" si="6"/>
        <v>58.800000000000004</v>
      </c>
      <c r="X105" s="36">
        <f>IFERROR(IF(W105=0,"",ROUNDUP(W105/H105,0)*0.02175),"")</f>
        <v>0.15225</v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196</v>
      </c>
      <c r="B106" s="54" t="s">
        <v>197</v>
      </c>
      <c r="C106" s="31">
        <v>4301051306</v>
      </c>
      <c r="D106" s="315">
        <v>4607091386264</v>
      </c>
      <c r="E106" s="313"/>
      <c r="F106" s="306">
        <v>0.5</v>
      </c>
      <c r="G106" s="32">
        <v>6</v>
      </c>
      <c r="H106" s="306">
        <v>3</v>
      </c>
      <c r="I106" s="306">
        <v>3.278</v>
      </c>
      <c r="J106" s="32">
        <v>156</v>
      </c>
      <c r="K106" s="32" t="s">
        <v>64</v>
      </c>
      <c r="L106" s="33" t="s">
        <v>65</v>
      </c>
      <c r="M106" s="32">
        <v>31</v>
      </c>
      <c r="N106" s="35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12"/>
      <c r="P106" s="312"/>
      <c r="Q106" s="312"/>
      <c r="R106" s="313"/>
      <c r="S106" s="34"/>
      <c r="T106" s="34"/>
      <c r="U106" s="35" t="s">
        <v>66</v>
      </c>
      <c r="V106" s="307">
        <v>0</v>
      </c>
      <c r="W106" s="308">
        <f t="shared" si="6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198</v>
      </c>
      <c r="B107" s="54" t="s">
        <v>199</v>
      </c>
      <c r="C107" s="31">
        <v>4301051436</v>
      </c>
      <c r="D107" s="315">
        <v>4607091385731</v>
      </c>
      <c r="E107" s="313"/>
      <c r="F107" s="306">
        <v>0.45</v>
      </c>
      <c r="G107" s="32">
        <v>6</v>
      </c>
      <c r="H107" s="306">
        <v>2.7</v>
      </c>
      <c r="I107" s="306">
        <v>2.972</v>
      </c>
      <c r="J107" s="32">
        <v>156</v>
      </c>
      <c r="K107" s="32" t="s">
        <v>64</v>
      </c>
      <c r="L107" s="33" t="s">
        <v>120</v>
      </c>
      <c r="M107" s="32">
        <v>45</v>
      </c>
      <c r="N107" s="577" t="s">
        <v>200</v>
      </c>
      <c r="O107" s="312"/>
      <c r="P107" s="312"/>
      <c r="Q107" s="312"/>
      <c r="R107" s="313"/>
      <c r="S107" s="34"/>
      <c r="T107" s="34"/>
      <c r="U107" s="35" t="s">
        <v>66</v>
      </c>
      <c r="V107" s="307">
        <v>103.5</v>
      </c>
      <c r="W107" s="308">
        <f t="shared" si="6"/>
        <v>105.30000000000001</v>
      </c>
      <c r="X107" s="36">
        <f>IFERROR(IF(W107=0,"",ROUNDUP(W107/H107,0)*0.00753),"")</f>
        <v>0.29366999999999999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201</v>
      </c>
      <c r="B108" s="54" t="s">
        <v>202</v>
      </c>
      <c r="C108" s="31">
        <v>4301051439</v>
      </c>
      <c r="D108" s="315">
        <v>4680115880214</v>
      </c>
      <c r="E108" s="313"/>
      <c r="F108" s="306">
        <v>0.45</v>
      </c>
      <c r="G108" s="32">
        <v>6</v>
      </c>
      <c r="H108" s="306">
        <v>2.7</v>
      </c>
      <c r="I108" s="306">
        <v>2.988</v>
      </c>
      <c r="J108" s="32">
        <v>120</v>
      </c>
      <c r="K108" s="32" t="s">
        <v>64</v>
      </c>
      <c r="L108" s="33" t="s">
        <v>120</v>
      </c>
      <c r="M108" s="32">
        <v>45</v>
      </c>
      <c r="N108" s="519" t="s">
        <v>203</v>
      </c>
      <c r="O108" s="312"/>
      <c r="P108" s="312"/>
      <c r="Q108" s="312"/>
      <c r="R108" s="313"/>
      <c r="S108" s="34"/>
      <c r="T108" s="34"/>
      <c r="U108" s="35" t="s">
        <v>66</v>
      </c>
      <c r="V108" s="307">
        <v>0</v>
      </c>
      <c r="W108" s="308">
        <f t="shared" si="6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204</v>
      </c>
      <c r="B109" s="54" t="s">
        <v>205</v>
      </c>
      <c r="C109" s="31">
        <v>4301051438</v>
      </c>
      <c r="D109" s="315">
        <v>4680115880894</v>
      </c>
      <c r="E109" s="313"/>
      <c r="F109" s="306">
        <v>0.33</v>
      </c>
      <c r="G109" s="32">
        <v>6</v>
      </c>
      <c r="H109" s="306">
        <v>1.98</v>
      </c>
      <c r="I109" s="306">
        <v>2.258</v>
      </c>
      <c r="J109" s="32">
        <v>156</v>
      </c>
      <c r="K109" s="32" t="s">
        <v>64</v>
      </c>
      <c r="L109" s="33" t="s">
        <v>120</v>
      </c>
      <c r="M109" s="32">
        <v>45</v>
      </c>
      <c r="N109" s="535" t="s">
        <v>206</v>
      </c>
      <c r="O109" s="312"/>
      <c r="P109" s="312"/>
      <c r="Q109" s="312"/>
      <c r="R109" s="313"/>
      <c r="S109" s="34"/>
      <c r="T109" s="34"/>
      <c r="U109" s="35" t="s">
        <v>66</v>
      </c>
      <c r="V109" s="307">
        <v>0</v>
      </c>
      <c r="W109" s="30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207</v>
      </c>
      <c r="B110" s="54" t="s">
        <v>208</v>
      </c>
      <c r="C110" s="31">
        <v>4301051313</v>
      </c>
      <c r="D110" s="315">
        <v>4607091385427</v>
      </c>
      <c r="E110" s="313"/>
      <c r="F110" s="306">
        <v>0.5</v>
      </c>
      <c r="G110" s="32">
        <v>6</v>
      </c>
      <c r="H110" s="306">
        <v>3</v>
      </c>
      <c r="I110" s="306">
        <v>3.2719999999999998</v>
      </c>
      <c r="J110" s="32">
        <v>156</v>
      </c>
      <c r="K110" s="32" t="s">
        <v>64</v>
      </c>
      <c r="L110" s="33" t="s">
        <v>65</v>
      </c>
      <c r="M110" s="32">
        <v>40</v>
      </c>
      <c r="N110" s="59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12"/>
      <c r="P110" s="312"/>
      <c r="Q110" s="312"/>
      <c r="R110" s="313"/>
      <c r="S110" s="34"/>
      <c r="T110" s="34"/>
      <c r="U110" s="35" t="s">
        <v>66</v>
      </c>
      <c r="V110" s="307">
        <v>0</v>
      </c>
      <c r="W110" s="30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209</v>
      </c>
      <c r="B111" s="54" t="s">
        <v>210</v>
      </c>
      <c r="C111" s="31">
        <v>4301051480</v>
      </c>
      <c r="D111" s="315">
        <v>4680115882645</v>
      </c>
      <c r="E111" s="313"/>
      <c r="F111" s="306">
        <v>0.3</v>
      </c>
      <c r="G111" s="32">
        <v>6</v>
      </c>
      <c r="H111" s="306">
        <v>1.8</v>
      </c>
      <c r="I111" s="306">
        <v>2.66</v>
      </c>
      <c r="J111" s="32">
        <v>156</v>
      </c>
      <c r="K111" s="32" t="s">
        <v>64</v>
      </c>
      <c r="L111" s="33" t="s">
        <v>65</v>
      </c>
      <c r="M111" s="32">
        <v>40</v>
      </c>
      <c r="N111" s="540" t="s">
        <v>211</v>
      </c>
      <c r="O111" s="312"/>
      <c r="P111" s="312"/>
      <c r="Q111" s="312"/>
      <c r="R111" s="313"/>
      <c r="S111" s="34"/>
      <c r="T111" s="34"/>
      <c r="U111" s="35" t="s">
        <v>66</v>
      </c>
      <c r="V111" s="307">
        <v>0</v>
      </c>
      <c r="W111" s="30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x14ac:dyDescent="0.2">
      <c r="A112" s="319"/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1"/>
      <c r="N112" s="316" t="s">
        <v>67</v>
      </c>
      <c r="O112" s="317"/>
      <c r="P112" s="317"/>
      <c r="Q112" s="317"/>
      <c r="R112" s="317"/>
      <c r="S112" s="317"/>
      <c r="T112" s="318"/>
      <c r="U112" s="37" t="s">
        <v>68</v>
      </c>
      <c r="V112" s="309">
        <f>IFERROR(V103/H103,"0")+IFERROR(V104/H104,"0")+IFERROR(V105/H105,"0")+IFERROR(V106/H106,"0")+IFERROR(V107/H107,"0")+IFERROR(V108/H108,"0")+IFERROR(V109/H109,"0")+IFERROR(V110/H110,"0")+IFERROR(V111/H111,"0")</f>
        <v>64.761904761904759</v>
      </c>
      <c r="W112" s="309">
        <f>IFERROR(W103/H103,"0")+IFERROR(W104/H104,"0")+IFERROR(W105/H105,"0")+IFERROR(W106/H106,"0")+IFERROR(W107/H107,"0")+IFERROR(W108/H108,"0")+IFERROR(W109/H109,"0")+IFERROR(W110/H110,"0")+IFERROR(W111/H111,"0")</f>
        <v>66</v>
      </c>
      <c r="X112" s="309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0.88091999999999993</v>
      </c>
      <c r="Y112" s="310"/>
      <c r="Z112" s="310"/>
    </row>
    <row r="113" spans="1:53" x14ac:dyDescent="0.2">
      <c r="A113" s="320"/>
      <c r="B113" s="320"/>
      <c r="C113" s="320"/>
      <c r="D113" s="320"/>
      <c r="E113" s="320"/>
      <c r="F113" s="320"/>
      <c r="G113" s="320"/>
      <c r="H113" s="320"/>
      <c r="I113" s="320"/>
      <c r="J113" s="320"/>
      <c r="K113" s="320"/>
      <c r="L113" s="320"/>
      <c r="M113" s="321"/>
      <c r="N113" s="316" t="s">
        <v>67</v>
      </c>
      <c r="O113" s="317"/>
      <c r="P113" s="317"/>
      <c r="Q113" s="317"/>
      <c r="R113" s="317"/>
      <c r="S113" s="317"/>
      <c r="T113" s="318"/>
      <c r="U113" s="37" t="s">
        <v>66</v>
      </c>
      <c r="V113" s="309">
        <f>IFERROR(SUM(V103:V111),"0")</f>
        <v>325.5</v>
      </c>
      <c r="W113" s="309">
        <f>IFERROR(SUM(W103:W111),"0")</f>
        <v>332.1</v>
      </c>
      <c r="X113" s="37"/>
      <c r="Y113" s="310"/>
      <c r="Z113" s="310"/>
    </row>
    <row r="114" spans="1:53" ht="14.25" customHeight="1" x14ac:dyDescent="0.25">
      <c r="A114" s="335" t="s">
        <v>212</v>
      </c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20"/>
      <c r="M114" s="320"/>
      <c r="N114" s="320"/>
      <c r="O114" s="320"/>
      <c r="P114" s="320"/>
      <c r="Q114" s="320"/>
      <c r="R114" s="320"/>
      <c r="S114" s="320"/>
      <c r="T114" s="320"/>
      <c r="U114" s="320"/>
      <c r="V114" s="320"/>
      <c r="W114" s="320"/>
      <c r="X114" s="320"/>
      <c r="Y114" s="303"/>
      <c r="Z114" s="303"/>
    </row>
    <row r="115" spans="1:53" ht="27" customHeight="1" x14ac:dyDescent="0.25">
      <c r="A115" s="54" t="s">
        <v>213</v>
      </c>
      <c r="B115" s="54" t="s">
        <v>214</v>
      </c>
      <c r="C115" s="31">
        <v>4301060296</v>
      </c>
      <c r="D115" s="315">
        <v>4607091383065</v>
      </c>
      <c r="E115" s="313"/>
      <c r="F115" s="306">
        <v>0.83</v>
      </c>
      <c r="G115" s="32">
        <v>4</v>
      </c>
      <c r="H115" s="306">
        <v>3.32</v>
      </c>
      <c r="I115" s="306">
        <v>3.5819999999999999</v>
      </c>
      <c r="J115" s="32">
        <v>120</v>
      </c>
      <c r="K115" s="32" t="s">
        <v>64</v>
      </c>
      <c r="L115" s="33" t="s">
        <v>65</v>
      </c>
      <c r="M115" s="32">
        <v>30</v>
      </c>
      <c r="N115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12"/>
      <c r="P115" s="312"/>
      <c r="Q115" s="312"/>
      <c r="R115" s="313"/>
      <c r="S115" s="34"/>
      <c r="T115" s="34"/>
      <c r="U115" s="35" t="s">
        <v>66</v>
      </c>
      <c r="V115" s="307">
        <v>0</v>
      </c>
      <c r="W115" s="308">
        <f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customHeight="1" x14ac:dyDescent="0.25">
      <c r="A116" s="54" t="s">
        <v>215</v>
      </c>
      <c r="B116" s="54" t="s">
        <v>216</v>
      </c>
      <c r="C116" s="31">
        <v>4301060350</v>
      </c>
      <c r="D116" s="315">
        <v>4680115881532</v>
      </c>
      <c r="E116" s="313"/>
      <c r="F116" s="306">
        <v>1.35</v>
      </c>
      <c r="G116" s="32">
        <v>6</v>
      </c>
      <c r="H116" s="306">
        <v>8.1</v>
      </c>
      <c r="I116" s="306">
        <v>8.58</v>
      </c>
      <c r="J116" s="32">
        <v>56</v>
      </c>
      <c r="K116" s="32" t="s">
        <v>99</v>
      </c>
      <c r="L116" s="33" t="s">
        <v>120</v>
      </c>
      <c r="M116" s="32">
        <v>30</v>
      </c>
      <c r="N116" s="4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6" s="312"/>
      <c r="P116" s="312"/>
      <c r="Q116" s="312"/>
      <c r="R116" s="313"/>
      <c r="S116" s="34"/>
      <c r="T116" s="34"/>
      <c r="U116" s="35" t="s">
        <v>66</v>
      </c>
      <c r="V116" s="307">
        <v>24</v>
      </c>
      <c r="W116" s="308">
        <f>IFERROR(IF(V116="",0,CEILING((V116/$H116),1)*$H116),"")</f>
        <v>24.299999999999997</v>
      </c>
      <c r="X116" s="36">
        <f>IFERROR(IF(W116=0,"",ROUNDUP(W116/H116,0)*0.02175),"")</f>
        <v>6.5250000000000002E-2</v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4301060356</v>
      </c>
      <c r="D117" s="315">
        <v>4680115882652</v>
      </c>
      <c r="E117" s="313"/>
      <c r="F117" s="306">
        <v>0.33</v>
      </c>
      <c r="G117" s="32">
        <v>6</v>
      </c>
      <c r="H117" s="306">
        <v>1.98</v>
      </c>
      <c r="I117" s="306">
        <v>2.84</v>
      </c>
      <c r="J117" s="32">
        <v>156</v>
      </c>
      <c r="K117" s="32" t="s">
        <v>64</v>
      </c>
      <c r="L117" s="33" t="s">
        <v>65</v>
      </c>
      <c r="M117" s="32">
        <v>40</v>
      </c>
      <c r="N117" s="552" t="s">
        <v>219</v>
      </c>
      <c r="O117" s="312"/>
      <c r="P117" s="312"/>
      <c r="Q117" s="312"/>
      <c r="R117" s="313"/>
      <c r="S117" s="34"/>
      <c r="T117" s="34"/>
      <c r="U117" s="35" t="s">
        <v>66</v>
      </c>
      <c r="V117" s="307">
        <v>0</v>
      </c>
      <c r="W117" s="308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ht="16.5" customHeight="1" x14ac:dyDescent="0.25">
      <c r="A118" s="54" t="s">
        <v>220</v>
      </c>
      <c r="B118" s="54" t="s">
        <v>221</v>
      </c>
      <c r="C118" s="31">
        <v>4301060309</v>
      </c>
      <c r="D118" s="315">
        <v>4680115880238</v>
      </c>
      <c r="E118" s="313"/>
      <c r="F118" s="306">
        <v>0.33</v>
      </c>
      <c r="G118" s="32">
        <v>6</v>
      </c>
      <c r="H118" s="306">
        <v>1.98</v>
      </c>
      <c r="I118" s="306">
        <v>2.258</v>
      </c>
      <c r="J118" s="32">
        <v>156</v>
      </c>
      <c r="K118" s="32" t="s">
        <v>64</v>
      </c>
      <c r="L118" s="33" t="s">
        <v>65</v>
      </c>
      <c r="M118" s="32">
        <v>40</v>
      </c>
      <c r="N118" s="43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8" s="312"/>
      <c r="P118" s="312"/>
      <c r="Q118" s="312"/>
      <c r="R118" s="313"/>
      <c r="S118" s="34"/>
      <c r="T118" s="34"/>
      <c r="U118" s="35" t="s">
        <v>66</v>
      </c>
      <c r="V118" s="307">
        <v>0</v>
      </c>
      <c r="W118" s="308">
        <f>IFERROR(IF(V118="",0,CEILING((V118/$H118),1)*$H118),"")</f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222</v>
      </c>
      <c r="B119" s="54" t="s">
        <v>223</v>
      </c>
      <c r="C119" s="31">
        <v>4301060351</v>
      </c>
      <c r="D119" s="315">
        <v>4680115881464</v>
      </c>
      <c r="E119" s="313"/>
      <c r="F119" s="306">
        <v>0.4</v>
      </c>
      <c r="G119" s="32">
        <v>6</v>
      </c>
      <c r="H119" s="306">
        <v>2.4</v>
      </c>
      <c r="I119" s="306">
        <v>2.6</v>
      </c>
      <c r="J119" s="32">
        <v>156</v>
      </c>
      <c r="K119" s="32" t="s">
        <v>64</v>
      </c>
      <c r="L119" s="33" t="s">
        <v>120</v>
      </c>
      <c r="M119" s="32">
        <v>30</v>
      </c>
      <c r="N119" s="541" t="s">
        <v>224</v>
      </c>
      <c r="O119" s="312"/>
      <c r="P119" s="312"/>
      <c r="Q119" s="312"/>
      <c r="R119" s="313"/>
      <c r="S119" s="34"/>
      <c r="T119" s="34"/>
      <c r="U119" s="35" t="s">
        <v>66</v>
      </c>
      <c r="V119" s="307">
        <v>0</v>
      </c>
      <c r="W119" s="308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x14ac:dyDescent="0.2">
      <c r="A120" s="319"/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1"/>
      <c r="N120" s="316" t="s">
        <v>67</v>
      </c>
      <c r="O120" s="317"/>
      <c r="P120" s="317"/>
      <c r="Q120" s="317"/>
      <c r="R120" s="317"/>
      <c r="S120" s="317"/>
      <c r="T120" s="318"/>
      <c r="U120" s="37" t="s">
        <v>68</v>
      </c>
      <c r="V120" s="309">
        <f>IFERROR(V115/H115,"0")+IFERROR(V116/H116,"0")+IFERROR(V117/H117,"0")+IFERROR(V118/H118,"0")+IFERROR(V119/H119,"0")</f>
        <v>2.9629629629629632</v>
      </c>
      <c r="W120" s="309">
        <f>IFERROR(W115/H115,"0")+IFERROR(W116/H116,"0")+IFERROR(W117/H117,"0")+IFERROR(W118/H118,"0")+IFERROR(W119/H119,"0")</f>
        <v>3</v>
      </c>
      <c r="X120" s="309">
        <f>IFERROR(IF(X115="",0,X115),"0")+IFERROR(IF(X116="",0,X116),"0")+IFERROR(IF(X117="",0,X117),"0")+IFERROR(IF(X118="",0,X118),"0")+IFERROR(IF(X119="",0,X119),"0")</f>
        <v>6.5250000000000002E-2</v>
      </c>
      <c r="Y120" s="310"/>
      <c r="Z120" s="310"/>
    </row>
    <row r="121" spans="1:53" x14ac:dyDescent="0.2">
      <c r="A121" s="320"/>
      <c r="B121" s="320"/>
      <c r="C121" s="320"/>
      <c r="D121" s="320"/>
      <c r="E121" s="320"/>
      <c r="F121" s="320"/>
      <c r="G121" s="320"/>
      <c r="H121" s="320"/>
      <c r="I121" s="320"/>
      <c r="J121" s="320"/>
      <c r="K121" s="320"/>
      <c r="L121" s="320"/>
      <c r="M121" s="321"/>
      <c r="N121" s="316" t="s">
        <v>67</v>
      </c>
      <c r="O121" s="317"/>
      <c r="P121" s="317"/>
      <c r="Q121" s="317"/>
      <c r="R121" s="317"/>
      <c r="S121" s="317"/>
      <c r="T121" s="318"/>
      <c r="U121" s="37" t="s">
        <v>66</v>
      </c>
      <c r="V121" s="309">
        <f>IFERROR(SUM(V115:V119),"0")</f>
        <v>24</v>
      </c>
      <c r="W121" s="309">
        <f>IFERROR(SUM(W115:W119),"0")</f>
        <v>24.299999999999997</v>
      </c>
      <c r="X121" s="37"/>
      <c r="Y121" s="310"/>
      <c r="Z121" s="310"/>
    </row>
    <row r="122" spans="1:53" ht="16.5" customHeight="1" x14ac:dyDescent="0.25">
      <c r="A122" s="351" t="s">
        <v>225</v>
      </c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20"/>
      <c r="M122" s="320"/>
      <c r="N122" s="320"/>
      <c r="O122" s="320"/>
      <c r="P122" s="320"/>
      <c r="Q122" s="320"/>
      <c r="R122" s="320"/>
      <c r="S122" s="320"/>
      <c r="T122" s="320"/>
      <c r="U122" s="320"/>
      <c r="V122" s="320"/>
      <c r="W122" s="320"/>
      <c r="X122" s="320"/>
      <c r="Y122" s="302"/>
      <c r="Z122" s="302"/>
    </row>
    <row r="123" spans="1:53" ht="14.25" customHeight="1" x14ac:dyDescent="0.25">
      <c r="A123" s="335" t="s">
        <v>69</v>
      </c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0"/>
      <c r="M123" s="320"/>
      <c r="N123" s="320"/>
      <c r="O123" s="320"/>
      <c r="P123" s="320"/>
      <c r="Q123" s="320"/>
      <c r="R123" s="320"/>
      <c r="S123" s="320"/>
      <c r="T123" s="320"/>
      <c r="U123" s="320"/>
      <c r="V123" s="320"/>
      <c r="W123" s="320"/>
      <c r="X123" s="320"/>
      <c r="Y123" s="303"/>
      <c r="Z123" s="303"/>
    </row>
    <row r="124" spans="1:53" ht="27" customHeight="1" x14ac:dyDescent="0.25">
      <c r="A124" s="54" t="s">
        <v>226</v>
      </c>
      <c r="B124" s="54" t="s">
        <v>227</v>
      </c>
      <c r="C124" s="31">
        <v>4301051612</v>
      </c>
      <c r="D124" s="315">
        <v>4607091385168</v>
      </c>
      <c r="E124" s="313"/>
      <c r="F124" s="306">
        <v>1.4</v>
      </c>
      <c r="G124" s="32">
        <v>6</v>
      </c>
      <c r="H124" s="306">
        <v>8.4</v>
      </c>
      <c r="I124" s="306">
        <v>8.9580000000000002</v>
      </c>
      <c r="J124" s="32">
        <v>56</v>
      </c>
      <c r="K124" s="32" t="s">
        <v>99</v>
      </c>
      <c r="L124" s="33" t="s">
        <v>65</v>
      </c>
      <c r="M124" s="32">
        <v>45</v>
      </c>
      <c r="N124" s="435" t="s">
        <v>228</v>
      </c>
      <c r="O124" s="312"/>
      <c r="P124" s="312"/>
      <c r="Q124" s="312"/>
      <c r="R124" s="313"/>
      <c r="S124" s="34"/>
      <c r="T124" s="34"/>
      <c r="U124" s="35" t="s">
        <v>66</v>
      </c>
      <c r="V124" s="307">
        <v>260</v>
      </c>
      <c r="W124" s="308">
        <f>IFERROR(IF(V124="",0,CEILING((V124/$H124),1)*$H124),"")</f>
        <v>260.40000000000003</v>
      </c>
      <c r="X124" s="36">
        <f>IFERROR(IF(W124=0,"",ROUNDUP(W124/H124,0)*0.02175),"")</f>
        <v>0.6742499999999999</v>
      </c>
      <c r="Y124" s="56"/>
      <c r="Z124" s="57"/>
      <c r="AD124" s="58"/>
      <c r="BA124" s="120" t="s">
        <v>1</v>
      </c>
    </row>
    <row r="125" spans="1:53" ht="16.5" customHeight="1" x14ac:dyDescent="0.25">
      <c r="A125" s="54" t="s">
        <v>229</v>
      </c>
      <c r="B125" s="54" t="s">
        <v>230</v>
      </c>
      <c r="C125" s="31">
        <v>4301051362</v>
      </c>
      <c r="D125" s="315">
        <v>4607091383256</v>
      </c>
      <c r="E125" s="313"/>
      <c r="F125" s="306">
        <v>0.33</v>
      </c>
      <c r="G125" s="32">
        <v>6</v>
      </c>
      <c r="H125" s="306">
        <v>1.98</v>
      </c>
      <c r="I125" s="306">
        <v>2.246</v>
      </c>
      <c r="J125" s="32">
        <v>156</v>
      </c>
      <c r="K125" s="32" t="s">
        <v>64</v>
      </c>
      <c r="L125" s="33" t="s">
        <v>120</v>
      </c>
      <c r="M125" s="32">
        <v>45</v>
      </c>
      <c r="N125" s="3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12"/>
      <c r="P125" s="312"/>
      <c r="Q125" s="312"/>
      <c r="R125" s="313"/>
      <c r="S125" s="34"/>
      <c r="T125" s="34"/>
      <c r="U125" s="35" t="s">
        <v>66</v>
      </c>
      <c r="V125" s="307">
        <v>0</v>
      </c>
      <c r="W125" s="308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1" t="s">
        <v>1</v>
      </c>
    </row>
    <row r="126" spans="1:53" ht="16.5" customHeight="1" x14ac:dyDescent="0.25">
      <c r="A126" s="54" t="s">
        <v>231</v>
      </c>
      <c r="B126" s="54" t="s">
        <v>232</v>
      </c>
      <c r="C126" s="31">
        <v>4301051358</v>
      </c>
      <c r="D126" s="315">
        <v>4607091385748</v>
      </c>
      <c r="E126" s="313"/>
      <c r="F126" s="306">
        <v>0.45</v>
      </c>
      <c r="G126" s="32">
        <v>6</v>
      </c>
      <c r="H126" s="306">
        <v>2.7</v>
      </c>
      <c r="I126" s="306">
        <v>2.972</v>
      </c>
      <c r="J126" s="32">
        <v>156</v>
      </c>
      <c r="K126" s="32" t="s">
        <v>64</v>
      </c>
      <c r="L126" s="33" t="s">
        <v>120</v>
      </c>
      <c r="M126" s="32">
        <v>45</v>
      </c>
      <c r="N126" s="44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12"/>
      <c r="P126" s="312"/>
      <c r="Q126" s="312"/>
      <c r="R126" s="313"/>
      <c r="S126" s="34"/>
      <c r="T126" s="34"/>
      <c r="U126" s="35" t="s">
        <v>66</v>
      </c>
      <c r="V126" s="307">
        <v>112.5</v>
      </c>
      <c r="W126" s="308">
        <f>IFERROR(IF(V126="",0,CEILING((V126/$H126),1)*$H126),"")</f>
        <v>113.4</v>
      </c>
      <c r="X126" s="36">
        <f>IFERROR(IF(W126=0,"",ROUNDUP(W126/H126,0)*0.00753),"")</f>
        <v>0.31625999999999999</v>
      </c>
      <c r="Y126" s="56"/>
      <c r="Z126" s="57"/>
      <c r="AD126" s="58"/>
      <c r="BA126" s="122" t="s">
        <v>1</v>
      </c>
    </row>
    <row r="127" spans="1:53" x14ac:dyDescent="0.2">
      <c r="A127" s="319"/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1"/>
      <c r="N127" s="316" t="s">
        <v>67</v>
      </c>
      <c r="O127" s="317"/>
      <c r="P127" s="317"/>
      <c r="Q127" s="317"/>
      <c r="R127" s="317"/>
      <c r="S127" s="317"/>
      <c r="T127" s="318"/>
      <c r="U127" s="37" t="s">
        <v>68</v>
      </c>
      <c r="V127" s="309">
        <f>IFERROR(V124/H124,"0")+IFERROR(V125/H125,"0")+IFERROR(V126/H126,"0")</f>
        <v>72.61904761904762</v>
      </c>
      <c r="W127" s="309">
        <f>IFERROR(W124/H124,"0")+IFERROR(W125/H125,"0")+IFERROR(W126/H126,"0")</f>
        <v>73</v>
      </c>
      <c r="X127" s="309">
        <f>IFERROR(IF(X124="",0,X124),"0")+IFERROR(IF(X125="",0,X125),"0")+IFERROR(IF(X126="",0,X126),"0")</f>
        <v>0.99050999999999989</v>
      </c>
      <c r="Y127" s="310"/>
      <c r="Z127" s="310"/>
    </row>
    <row r="128" spans="1:53" x14ac:dyDescent="0.2">
      <c r="A128" s="320"/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1"/>
      <c r="N128" s="316" t="s">
        <v>67</v>
      </c>
      <c r="O128" s="317"/>
      <c r="P128" s="317"/>
      <c r="Q128" s="317"/>
      <c r="R128" s="317"/>
      <c r="S128" s="317"/>
      <c r="T128" s="318"/>
      <c r="U128" s="37" t="s">
        <v>66</v>
      </c>
      <c r="V128" s="309">
        <f>IFERROR(SUM(V124:V126),"0")</f>
        <v>372.5</v>
      </c>
      <c r="W128" s="309">
        <f>IFERROR(SUM(W124:W126),"0")</f>
        <v>373.80000000000007</v>
      </c>
      <c r="X128" s="37"/>
      <c r="Y128" s="310"/>
      <c r="Z128" s="310"/>
    </row>
    <row r="129" spans="1:53" ht="27.75" customHeight="1" x14ac:dyDescent="0.2">
      <c r="A129" s="364" t="s">
        <v>233</v>
      </c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65"/>
      <c r="N129" s="365"/>
      <c r="O129" s="365"/>
      <c r="P129" s="365"/>
      <c r="Q129" s="365"/>
      <c r="R129" s="365"/>
      <c r="S129" s="365"/>
      <c r="T129" s="365"/>
      <c r="U129" s="365"/>
      <c r="V129" s="365"/>
      <c r="W129" s="365"/>
      <c r="X129" s="365"/>
      <c r="Y129" s="48"/>
      <c r="Z129" s="48"/>
    </row>
    <row r="130" spans="1:53" ht="16.5" customHeight="1" x14ac:dyDescent="0.25">
      <c r="A130" s="351" t="s">
        <v>234</v>
      </c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20"/>
      <c r="M130" s="320"/>
      <c r="N130" s="320"/>
      <c r="O130" s="320"/>
      <c r="P130" s="320"/>
      <c r="Q130" s="320"/>
      <c r="R130" s="320"/>
      <c r="S130" s="320"/>
      <c r="T130" s="320"/>
      <c r="U130" s="320"/>
      <c r="V130" s="320"/>
      <c r="W130" s="320"/>
      <c r="X130" s="320"/>
      <c r="Y130" s="302"/>
      <c r="Z130" s="302"/>
    </row>
    <row r="131" spans="1:53" ht="14.25" customHeight="1" x14ac:dyDescent="0.25">
      <c r="A131" s="335" t="s">
        <v>104</v>
      </c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0"/>
      <c r="M131" s="320"/>
      <c r="N131" s="320"/>
      <c r="O131" s="320"/>
      <c r="P131" s="320"/>
      <c r="Q131" s="320"/>
      <c r="R131" s="320"/>
      <c r="S131" s="320"/>
      <c r="T131" s="320"/>
      <c r="U131" s="320"/>
      <c r="V131" s="320"/>
      <c r="W131" s="320"/>
      <c r="X131" s="320"/>
      <c r="Y131" s="303"/>
      <c r="Z131" s="303"/>
    </row>
    <row r="132" spans="1:53" ht="27" customHeight="1" x14ac:dyDescent="0.25">
      <c r="A132" s="54" t="s">
        <v>235</v>
      </c>
      <c r="B132" s="54" t="s">
        <v>236</v>
      </c>
      <c r="C132" s="31">
        <v>4301011223</v>
      </c>
      <c r="D132" s="315">
        <v>4607091383423</v>
      </c>
      <c r="E132" s="313"/>
      <c r="F132" s="306">
        <v>1.35</v>
      </c>
      <c r="G132" s="32">
        <v>8</v>
      </c>
      <c r="H132" s="306">
        <v>10.8</v>
      </c>
      <c r="I132" s="306">
        <v>11.375999999999999</v>
      </c>
      <c r="J132" s="32">
        <v>56</v>
      </c>
      <c r="K132" s="32" t="s">
        <v>99</v>
      </c>
      <c r="L132" s="33" t="s">
        <v>120</v>
      </c>
      <c r="M132" s="32">
        <v>35</v>
      </c>
      <c r="N132" s="57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12"/>
      <c r="P132" s="312"/>
      <c r="Q132" s="312"/>
      <c r="R132" s="313"/>
      <c r="S132" s="34"/>
      <c r="T132" s="34"/>
      <c r="U132" s="35" t="s">
        <v>66</v>
      </c>
      <c r="V132" s="307">
        <v>0</v>
      </c>
      <c r="W132" s="30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t="27" customHeight="1" x14ac:dyDescent="0.25">
      <c r="A133" s="54" t="s">
        <v>237</v>
      </c>
      <c r="B133" s="54" t="s">
        <v>238</v>
      </c>
      <c r="C133" s="31">
        <v>4301011338</v>
      </c>
      <c r="D133" s="315">
        <v>4607091381405</v>
      </c>
      <c r="E133" s="313"/>
      <c r="F133" s="306">
        <v>1.35</v>
      </c>
      <c r="G133" s="32">
        <v>8</v>
      </c>
      <c r="H133" s="306">
        <v>10.8</v>
      </c>
      <c r="I133" s="306">
        <v>11.375999999999999</v>
      </c>
      <c r="J133" s="32">
        <v>56</v>
      </c>
      <c r="K133" s="32" t="s">
        <v>99</v>
      </c>
      <c r="L133" s="33" t="s">
        <v>65</v>
      </c>
      <c r="M133" s="32">
        <v>35</v>
      </c>
      <c r="N133" s="5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12"/>
      <c r="P133" s="312"/>
      <c r="Q133" s="312"/>
      <c r="R133" s="313"/>
      <c r="S133" s="34"/>
      <c r="T133" s="34"/>
      <c r="U133" s="35" t="s">
        <v>66</v>
      </c>
      <c r="V133" s="307">
        <v>0</v>
      </c>
      <c r="W133" s="308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customHeight="1" x14ac:dyDescent="0.25">
      <c r="A134" s="54" t="s">
        <v>239</v>
      </c>
      <c r="B134" s="54" t="s">
        <v>240</v>
      </c>
      <c r="C134" s="31">
        <v>4301011333</v>
      </c>
      <c r="D134" s="315">
        <v>4607091386516</v>
      </c>
      <c r="E134" s="313"/>
      <c r="F134" s="306">
        <v>1.4</v>
      </c>
      <c r="G134" s="32">
        <v>8</v>
      </c>
      <c r="H134" s="306">
        <v>11.2</v>
      </c>
      <c r="I134" s="306">
        <v>11.776</v>
      </c>
      <c r="J134" s="32">
        <v>56</v>
      </c>
      <c r="K134" s="32" t="s">
        <v>99</v>
      </c>
      <c r="L134" s="33" t="s">
        <v>65</v>
      </c>
      <c r="M134" s="32">
        <v>30</v>
      </c>
      <c r="N134" s="4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12"/>
      <c r="P134" s="312"/>
      <c r="Q134" s="312"/>
      <c r="R134" s="313"/>
      <c r="S134" s="34"/>
      <c r="T134" s="34"/>
      <c r="U134" s="35" t="s">
        <v>66</v>
      </c>
      <c r="V134" s="307">
        <v>0</v>
      </c>
      <c r="W134" s="308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x14ac:dyDescent="0.2">
      <c r="A135" s="319"/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1"/>
      <c r="N135" s="316" t="s">
        <v>67</v>
      </c>
      <c r="O135" s="317"/>
      <c r="P135" s="317"/>
      <c r="Q135" s="317"/>
      <c r="R135" s="317"/>
      <c r="S135" s="317"/>
      <c r="T135" s="318"/>
      <c r="U135" s="37" t="s">
        <v>68</v>
      </c>
      <c r="V135" s="309">
        <f>IFERROR(V132/H132,"0")+IFERROR(V133/H133,"0")+IFERROR(V134/H134,"0")</f>
        <v>0</v>
      </c>
      <c r="W135" s="309">
        <f>IFERROR(W132/H132,"0")+IFERROR(W133/H133,"0")+IFERROR(W134/H134,"0")</f>
        <v>0</v>
      </c>
      <c r="X135" s="309">
        <f>IFERROR(IF(X132="",0,X132),"0")+IFERROR(IF(X133="",0,X133),"0")+IFERROR(IF(X134="",0,X134),"0")</f>
        <v>0</v>
      </c>
      <c r="Y135" s="310"/>
      <c r="Z135" s="310"/>
    </row>
    <row r="136" spans="1:53" x14ac:dyDescent="0.2">
      <c r="A136" s="320"/>
      <c r="B136" s="320"/>
      <c r="C136" s="320"/>
      <c r="D136" s="320"/>
      <c r="E136" s="320"/>
      <c r="F136" s="320"/>
      <c r="G136" s="320"/>
      <c r="H136" s="320"/>
      <c r="I136" s="320"/>
      <c r="J136" s="320"/>
      <c r="K136" s="320"/>
      <c r="L136" s="320"/>
      <c r="M136" s="321"/>
      <c r="N136" s="316" t="s">
        <v>67</v>
      </c>
      <c r="O136" s="317"/>
      <c r="P136" s="317"/>
      <c r="Q136" s="317"/>
      <c r="R136" s="317"/>
      <c r="S136" s="317"/>
      <c r="T136" s="318"/>
      <c r="U136" s="37" t="s">
        <v>66</v>
      </c>
      <c r="V136" s="309">
        <f>IFERROR(SUM(V132:V134),"0")</f>
        <v>0</v>
      </c>
      <c r="W136" s="309">
        <f>IFERROR(SUM(W132:W134),"0")</f>
        <v>0</v>
      </c>
      <c r="X136" s="37"/>
      <c r="Y136" s="310"/>
      <c r="Z136" s="310"/>
    </row>
    <row r="137" spans="1:53" ht="16.5" customHeight="1" x14ac:dyDescent="0.25">
      <c r="A137" s="351" t="s">
        <v>241</v>
      </c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20"/>
      <c r="M137" s="320"/>
      <c r="N137" s="320"/>
      <c r="O137" s="320"/>
      <c r="P137" s="320"/>
      <c r="Q137" s="320"/>
      <c r="R137" s="320"/>
      <c r="S137" s="320"/>
      <c r="T137" s="320"/>
      <c r="U137" s="320"/>
      <c r="V137" s="320"/>
      <c r="W137" s="320"/>
      <c r="X137" s="320"/>
      <c r="Y137" s="302"/>
      <c r="Z137" s="302"/>
    </row>
    <row r="138" spans="1:53" ht="14.25" customHeight="1" x14ac:dyDescent="0.25">
      <c r="A138" s="335" t="s">
        <v>61</v>
      </c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20"/>
      <c r="M138" s="320"/>
      <c r="N138" s="320"/>
      <c r="O138" s="320"/>
      <c r="P138" s="320"/>
      <c r="Q138" s="320"/>
      <c r="R138" s="320"/>
      <c r="S138" s="320"/>
      <c r="T138" s="320"/>
      <c r="U138" s="320"/>
      <c r="V138" s="320"/>
      <c r="W138" s="320"/>
      <c r="X138" s="320"/>
      <c r="Y138" s="303"/>
      <c r="Z138" s="303"/>
    </row>
    <row r="139" spans="1:53" ht="16.5" customHeight="1" x14ac:dyDescent="0.25">
      <c r="A139" s="54" t="s">
        <v>242</v>
      </c>
      <c r="B139" s="54" t="s">
        <v>243</v>
      </c>
      <c r="C139" s="31">
        <v>4301031245</v>
      </c>
      <c r="D139" s="315">
        <v>4680115883963</v>
      </c>
      <c r="E139" s="313"/>
      <c r="F139" s="306">
        <v>0.28000000000000003</v>
      </c>
      <c r="G139" s="32">
        <v>6</v>
      </c>
      <c r="H139" s="306">
        <v>1.68</v>
      </c>
      <c r="I139" s="306">
        <v>1.78</v>
      </c>
      <c r="J139" s="32">
        <v>234</v>
      </c>
      <c r="K139" s="32" t="s">
        <v>166</v>
      </c>
      <c r="L139" s="33" t="s">
        <v>65</v>
      </c>
      <c r="M139" s="32">
        <v>40</v>
      </c>
      <c r="N139" s="568" t="s">
        <v>244</v>
      </c>
      <c r="O139" s="312"/>
      <c r="P139" s="312"/>
      <c r="Q139" s="312"/>
      <c r="R139" s="313"/>
      <c r="S139" s="34"/>
      <c r="T139" s="34"/>
      <c r="U139" s="35" t="s">
        <v>66</v>
      </c>
      <c r="V139" s="307">
        <v>0</v>
      </c>
      <c r="W139" s="308">
        <f t="shared" ref="W139:W147" si="7">IFERROR(IF(V139="",0,CEILING((V139/$H139),1)*$H139),"")</f>
        <v>0</v>
      </c>
      <c r="X139" s="36" t="str">
        <f>IFERROR(IF(W139=0,"",ROUNDUP(W139/H139,0)*0.00502),"")</f>
        <v/>
      </c>
      <c r="Y139" s="56"/>
      <c r="Z139" s="57" t="s">
        <v>245</v>
      </c>
      <c r="AD139" s="58"/>
      <c r="BA139" s="126" t="s">
        <v>1</v>
      </c>
    </row>
    <row r="140" spans="1:53" ht="27" customHeight="1" x14ac:dyDescent="0.25">
      <c r="A140" s="54" t="s">
        <v>246</v>
      </c>
      <c r="B140" s="54" t="s">
        <v>247</v>
      </c>
      <c r="C140" s="31">
        <v>4301031191</v>
      </c>
      <c r="D140" s="315">
        <v>4680115880993</v>
      </c>
      <c r="E140" s="313"/>
      <c r="F140" s="306">
        <v>0.7</v>
      </c>
      <c r="G140" s="32">
        <v>6</v>
      </c>
      <c r="H140" s="306">
        <v>4.2</v>
      </c>
      <c r="I140" s="306">
        <v>4.46</v>
      </c>
      <c r="J140" s="32">
        <v>156</v>
      </c>
      <c r="K140" s="32" t="s">
        <v>64</v>
      </c>
      <c r="L140" s="33" t="s">
        <v>65</v>
      </c>
      <c r="M140" s="32">
        <v>40</v>
      </c>
      <c r="N140" s="4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0" s="312"/>
      <c r="P140" s="312"/>
      <c r="Q140" s="312"/>
      <c r="R140" s="313"/>
      <c r="S140" s="34"/>
      <c r="T140" s="34"/>
      <c r="U140" s="35" t="s">
        <v>66</v>
      </c>
      <c r="V140" s="307">
        <v>0</v>
      </c>
      <c r="W140" s="308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248</v>
      </c>
      <c r="B141" s="54" t="s">
        <v>249</v>
      </c>
      <c r="C141" s="31">
        <v>4301031204</v>
      </c>
      <c r="D141" s="315">
        <v>4680115881761</v>
      </c>
      <c r="E141" s="313"/>
      <c r="F141" s="306">
        <v>0.7</v>
      </c>
      <c r="G141" s="32">
        <v>6</v>
      </c>
      <c r="H141" s="306">
        <v>4.2</v>
      </c>
      <c r="I141" s="306">
        <v>4.46</v>
      </c>
      <c r="J141" s="32">
        <v>156</v>
      </c>
      <c r="K141" s="32" t="s">
        <v>64</v>
      </c>
      <c r="L141" s="33" t="s">
        <v>65</v>
      </c>
      <c r="M141" s="32">
        <v>40</v>
      </c>
      <c r="N141" s="6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1" s="312"/>
      <c r="P141" s="312"/>
      <c r="Q141" s="312"/>
      <c r="R141" s="313"/>
      <c r="S141" s="34"/>
      <c r="T141" s="34"/>
      <c r="U141" s="35" t="s">
        <v>66</v>
      </c>
      <c r="V141" s="307">
        <v>0</v>
      </c>
      <c r="W141" s="308">
        <f t="shared" si="7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250</v>
      </c>
      <c r="B142" s="54" t="s">
        <v>251</v>
      </c>
      <c r="C142" s="31">
        <v>4301031201</v>
      </c>
      <c r="D142" s="315">
        <v>4680115881563</v>
      </c>
      <c r="E142" s="313"/>
      <c r="F142" s="306">
        <v>0.7</v>
      </c>
      <c r="G142" s="32">
        <v>6</v>
      </c>
      <c r="H142" s="306">
        <v>4.2</v>
      </c>
      <c r="I142" s="306">
        <v>4.4000000000000004</v>
      </c>
      <c r="J142" s="32">
        <v>156</v>
      </c>
      <c r="K142" s="32" t="s">
        <v>64</v>
      </c>
      <c r="L142" s="33" t="s">
        <v>65</v>
      </c>
      <c r="M142" s="32">
        <v>40</v>
      </c>
      <c r="N142" s="4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2" s="312"/>
      <c r="P142" s="312"/>
      <c r="Q142" s="312"/>
      <c r="R142" s="313"/>
      <c r="S142" s="34"/>
      <c r="T142" s="34"/>
      <c r="U142" s="35" t="s">
        <v>66</v>
      </c>
      <c r="V142" s="307">
        <v>0</v>
      </c>
      <c r="W142" s="308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252</v>
      </c>
      <c r="B143" s="54" t="s">
        <v>253</v>
      </c>
      <c r="C143" s="31">
        <v>4301031199</v>
      </c>
      <c r="D143" s="315">
        <v>4680115880986</v>
      </c>
      <c r="E143" s="313"/>
      <c r="F143" s="306">
        <v>0.35</v>
      </c>
      <c r="G143" s="32">
        <v>6</v>
      </c>
      <c r="H143" s="306">
        <v>2.1</v>
      </c>
      <c r="I143" s="306">
        <v>2.23</v>
      </c>
      <c r="J143" s="32">
        <v>234</v>
      </c>
      <c r="K143" s="32" t="s">
        <v>166</v>
      </c>
      <c r="L143" s="33" t="s">
        <v>65</v>
      </c>
      <c r="M143" s="32">
        <v>40</v>
      </c>
      <c r="N143" s="6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3" s="312"/>
      <c r="P143" s="312"/>
      <c r="Q143" s="312"/>
      <c r="R143" s="313"/>
      <c r="S143" s="34"/>
      <c r="T143" s="34"/>
      <c r="U143" s="35" t="s">
        <v>66</v>
      </c>
      <c r="V143" s="307">
        <v>42</v>
      </c>
      <c r="W143" s="308">
        <f t="shared" si="7"/>
        <v>42</v>
      </c>
      <c r="X143" s="36">
        <f>IFERROR(IF(W143=0,"",ROUNDUP(W143/H143,0)*0.00502),"")</f>
        <v>0.1004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254</v>
      </c>
      <c r="B144" s="54" t="s">
        <v>255</v>
      </c>
      <c r="C144" s="31">
        <v>4301031190</v>
      </c>
      <c r="D144" s="315">
        <v>4680115880207</v>
      </c>
      <c r="E144" s="313"/>
      <c r="F144" s="306">
        <v>0.4</v>
      </c>
      <c r="G144" s="32">
        <v>6</v>
      </c>
      <c r="H144" s="306">
        <v>2.4</v>
      </c>
      <c r="I144" s="306">
        <v>2.63</v>
      </c>
      <c r="J144" s="32">
        <v>156</v>
      </c>
      <c r="K144" s="32" t="s">
        <v>64</v>
      </c>
      <c r="L144" s="33" t="s">
        <v>65</v>
      </c>
      <c r="M144" s="32">
        <v>40</v>
      </c>
      <c r="N144" s="3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4" s="312"/>
      <c r="P144" s="312"/>
      <c r="Q144" s="312"/>
      <c r="R144" s="313"/>
      <c r="S144" s="34"/>
      <c r="T144" s="34"/>
      <c r="U144" s="35" t="s">
        <v>66</v>
      </c>
      <c r="V144" s="307">
        <v>0</v>
      </c>
      <c r="W144" s="308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256</v>
      </c>
      <c r="B145" s="54" t="s">
        <v>257</v>
      </c>
      <c r="C145" s="31">
        <v>4301031205</v>
      </c>
      <c r="D145" s="315">
        <v>4680115881785</v>
      </c>
      <c r="E145" s="313"/>
      <c r="F145" s="306">
        <v>0.35</v>
      </c>
      <c r="G145" s="32">
        <v>6</v>
      </c>
      <c r="H145" s="306">
        <v>2.1</v>
      </c>
      <c r="I145" s="306">
        <v>2.23</v>
      </c>
      <c r="J145" s="32">
        <v>234</v>
      </c>
      <c r="K145" s="32" t="s">
        <v>166</v>
      </c>
      <c r="L145" s="33" t="s">
        <v>65</v>
      </c>
      <c r="M145" s="32">
        <v>40</v>
      </c>
      <c r="N145" s="4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5" s="312"/>
      <c r="P145" s="312"/>
      <c r="Q145" s="312"/>
      <c r="R145" s="313"/>
      <c r="S145" s="34"/>
      <c r="T145" s="34"/>
      <c r="U145" s="35" t="s">
        <v>66</v>
      </c>
      <c r="V145" s="307">
        <v>49</v>
      </c>
      <c r="W145" s="308">
        <f t="shared" si="7"/>
        <v>50.400000000000006</v>
      </c>
      <c r="X145" s="36">
        <f>IFERROR(IF(W145=0,"",ROUNDUP(W145/H145,0)*0.00502),"")</f>
        <v>0.12048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4301031202</v>
      </c>
      <c r="D146" s="315">
        <v>4680115881679</v>
      </c>
      <c r="E146" s="313"/>
      <c r="F146" s="306">
        <v>0.35</v>
      </c>
      <c r="G146" s="32">
        <v>6</v>
      </c>
      <c r="H146" s="306">
        <v>2.1</v>
      </c>
      <c r="I146" s="306">
        <v>2.2000000000000002</v>
      </c>
      <c r="J146" s="32">
        <v>234</v>
      </c>
      <c r="K146" s="32" t="s">
        <v>166</v>
      </c>
      <c r="L146" s="33" t="s">
        <v>65</v>
      </c>
      <c r="M146" s="32">
        <v>40</v>
      </c>
      <c r="N146" s="6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6" s="312"/>
      <c r="P146" s="312"/>
      <c r="Q146" s="312"/>
      <c r="R146" s="313"/>
      <c r="S146" s="34"/>
      <c r="T146" s="34"/>
      <c r="U146" s="35" t="s">
        <v>66</v>
      </c>
      <c r="V146" s="307">
        <v>56</v>
      </c>
      <c r="W146" s="308">
        <f t="shared" si="7"/>
        <v>56.7</v>
      </c>
      <c r="X146" s="36">
        <f>IFERROR(IF(W146=0,"",ROUNDUP(W146/H146,0)*0.00502),"")</f>
        <v>0.13553999999999999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4301031158</v>
      </c>
      <c r="D147" s="315">
        <v>4680115880191</v>
      </c>
      <c r="E147" s="313"/>
      <c r="F147" s="306">
        <v>0.4</v>
      </c>
      <c r="G147" s="32">
        <v>6</v>
      </c>
      <c r="H147" s="306">
        <v>2.4</v>
      </c>
      <c r="I147" s="306">
        <v>2.6</v>
      </c>
      <c r="J147" s="32">
        <v>156</v>
      </c>
      <c r="K147" s="32" t="s">
        <v>64</v>
      </c>
      <c r="L147" s="33" t="s">
        <v>65</v>
      </c>
      <c r="M147" s="32">
        <v>40</v>
      </c>
      <c r="N147" s="3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7" s="312"/>
      <c r="P147" s="312"/>
      <c r="Q147" s="312"/>
      <c r="R147" s="313"/>
      <c r="S147" s="34"/>
      <c r="T147" s="34"/>
      <c r="U147" s="35" t="s">
        <v>66</v>
      </c>
      <c r="V147" s="307">
        <v>0</v>
      </c>
      <c r="W147" s="308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x14ac:dyDescent="0.2">
      <c r="A148" s="319"/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1"/>
      <c r="N148" s="316" t="s">
        <v>67</v>
      </c>
      <c r="O148" s="317"/>
      <c r="P148" s="317"/>
      <c r="Q148" s="317"/>
      <c r="R148" s="317"/>
      <c r="S148" s="317"/>
      <c r="T148" s="318"/>
      <c r="U148" s="37" t="s">
        <v>68</v>
      </c>
      <c r="V148" s="309">
        <f>IFERROR(V139/H139,"0")+IFERROR(V140/H140,"0")+IFERROR(V141/H141,"0")+IFERROR(V142/H142,"0")+IFERROR(V143/H143,"0")+IFERROR(V144/H144,"0")+IFERROR(V145/H145,"0")+IFERROR(V146/H146,"0")+IFERROR(V147/H147,"0")</f>
        <v>70</v>
      </c>
      <c r="W148" s="309">
        <f>IFERROR(W139/H139,"0")+IFERROR(W140/H140,"0")+IFERROR(W141/H141,"0")+IFERROR(W142/H142,"0")+IFERROR(W143/H143,"0")+IFERROR(W144/H144,"0")+IFERROR(W145/H145,"0")+IFERROR(W146/H146,"0")+IFERROR(W147/H147,"0")</f>
        <v>71</v>
      </c>
      <c r="X148" s="309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>0.35642000000000001</v>
      </c>
      <c r="Y148" s="310"/>
      <c r="Z148" s="310"/>
    </row>
    <row r="149" spans="1:53" x14ac:dyDescent="0.2">
      <c r="A149" s="320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20"/>
      <c r="M149" s="321"/>
      <c r="N149" s="316" t="s">
        <v>67</v>
      </c>
      <c r="O149" s="317"/>
      <c r="P149" s="317"/>
      <c r="Q149" s="317"/>
      <c r="R149" s="317"/>
      <c r="S149" s="317"/>
      <c r="T149" s="318"/>
      <c r="U149" s="37" t="s">
        <v>66</v>
      </c>
      <c r="V149" s="309">
        <f>IFERROR(SUM(V139:V147),"0")</f>
        <v>147</v>
      </c>
      <c r="W149" s="309">
        <f>IFERROR(SUM(W139:W147),"0")</f>
        <v>149.10000000000002</v>
      </c>
      <c r="X149" s="37"/>
      <c r="Y149" s="310"/>
      <c r="Z149" s="310"/>
    </row>
    <row r="150" spans="1:53" ht="16.5" customHeight="1" x14ac:dyDescent="0.25">
      <c r="A150" s="351" t="s">
        <v>262</v>
      </c>
      <c r="B150" s="320"/>
      <c r="C150" s="320"/>
      <c r="D150" s="320"/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02"/>
      <c r="Z150" s="302"/>
    </row>
    <row r="151" spans="1:53" ht="14.25" customHeight="1" x14ac:dyDescent="0.25">
      <c r="A151" s="335" t="s">
        <v>104</v>
      </c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20"/>
      <c r="T151" s="320"/>
      <c r="U151" s="320"/>
      <c r="V151" s="320"/>
      <c r="W151" s="320"/>
      <c r="X151" s="320"/>
      <c r="Y151" s="303"/>
      <c r="Z151" s="303"/>
    </row>
    <row r="152" spans="1:53" ht="16.5" customHeight="1" x14ac:dyDescent="0.25">
      <c r="A152" s="54" t="s">
        <v>263</v>
      </c>
      <c r="B152" s="54" t="s">
        <v>264</v>
      </c>
      <c r="C152" s="31">
        <v>4301011450</v>
      </c>
      <c r="D152" s="315">
        <v>4680115881402</v>
      </c>
      <c r="E152" s="313"/>
      <c r="F152" s="306">
        <v>1.35</v>
      </c>
      <c r="G152" s="32">
        <v>8</v>
      </c>
      <c r="H152" s="306">
        <v>10.8</v>
      </c>
      <c r="I152" s="306">
        <v>11.28</v>
      </c>
      <c r="J152" s="32">
        <v>56</v>
      </c>
      <c r="K152" s="32" t="s">
        <v>99</v>
      </c>
      <c r="L152" s="33" t="s">
        <v>100</v>
      </c>
      <c r="M152" s="32">
        <v>55</v>
      </c>
      <c r="N152" s="4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2" s="312"/>
      <c r="P152" s="312"/>
      <c r="Q152" s="312"/>
      <c r="R152" s="313"/>
      <c r="S152" s="34"/>
      <c r="T152" s="34"/>
      <c r="U152" s="35" t="s">
        <v>66</v>
      </c>
      <c r="V152" s="307">
        <v>0</v>
      </c>
      <c r="W152" s="308">
        <f>IFERROR(IF(V152="",0,CEILING((V152/$H152),1)*$H152),"")</f>
        <v>0</v>
      </c>
      <c r="X152" s="36" t="str">
        <f>IFERROR(IF(W152=0,"",ROUNDUP(W152/H152,0)*0.02175),"")</f>
        <v/>
      </c>
      <c r="Y152" s="56"/>
      <c r="Z152" s="57"/>
      <c r="AD152" s="58"/>
      <c r="BA152" s="135" t="s">
        <v>1</v>
      </c>
    </row>
    <row r="153" spans="1:53" ht="27" customHeight="1" x14ac:dyDescent="0.25">
      <c r="A153" s="54" t="s">
        <v>265</v>
      </c>
      <c r="B153" s="54" t="s">
        <v>266</v>
      </c>
      <c r="C153" s="31">
        <v>4301011454</v>
      </c>
      <c r="D153" s="315">
        <v>4680115881396</v>
      </c>
      <c r="E153" s="313"/>
      <c r="F153" s="306">
        <v>0.45</v>
      </c>
      <c r="G153" s="32">
        <v>6</v>
      </c>
      <c r="H153" s="306">
        <v>2.7</v>
      </c>
      <c r="I153" s="306">
        <v>2.9</v>
      </c>
      <c r="J153" s="32">
        <v>156</v>
      </c>
      <c r="K153" s="32" t="s">
        <v>64</v>
      </c>
      <c r="L153" s="33" t="s">
        <v>65</v>
      </c>
      <c r="M153" s="32">
        <v>55</v>
      </c>
      <c r="N153" s="5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3" s="312"/>
      <c r="P153" s="312"/>
      <c r="Q153" s="312"/>
      <c r="R153" s="313"/>
      <c r="S153" s="34"/>
      <c r="T153" s="34"/>
      <c r="U153" s="35" t="s">
        <v>66</v>
      </c>
      <c r="V153" s="307">
        <v>0</v>
      </c>
      <c r="W153" s="308">
        <f>IFERROR(IF(V153="",0,CEILING((V153/$H153),1)*$H153),"")</f>
        <v>0</v>
      </c>
      <c r="X153" s="36" t="str">
        <f>IFERROR(IF(W153=0,"",ROUNDUP(W153/H153,0)*0.00753),"")</f>
        <v/>
      </c>
      <c r="Y153" s="56"/>
      <c r="Z153" s="57"/>
      <c r="AD153" s="58"/>
      <c r="BA153" s="136" t="s">
        <v>1</v>
      </c>
    </row>
    <row r="154" spans="1:53" x14ac:dyDescent="0.2">
      <c r="A154" s="319"/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0"/>
      <c r="M154" s="321"/>
      <c r="N154" s="316" t="s">
        <v>67</v>
      </c>
      <c r="O154" s="317"/>
      <c r="P154" s="317"/>
      <c r="Q154" s="317"/>
      <c r="R154" s="317"/>
      <c r="S154" s="317"/>
      <c r="T154" s="318"/>
      <c r="U154" s="37" t="s">
        <v>68</v>
      </c>
      <c r="V154" s="309">
        <f>IFERROR(V152/H152,"0")+IFERROR(V153/H153,"0")</f>
        <v>0</v>
      </c>
      <c r="W154" s="309">
        <f>IFERROR(W152/H152,"0")+IFERROR(W153/H153,"0")</f>
        <v>0</v>
      </c>
      <c r="X154" s="309">
        <f>IFERROR(IF(X152="",0,X152),"0")+IFERROR(IF(X153="",0,X153),"0")</f>
        <v>0</v>
      </c>
      <c r="Y154" s="310"/>
      <c r="Z154" s="310"/>
    </row>
    <row r="155" spans="1:53" x14ac:dyDescent="0.2">
      <c r="A155" s="320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20"/>
      <c r="M155" s="321"/>
      <c r="N155" s="316" t="s">
        <v>67</v>
      </c>
      <c r="O155" s="317"/>
      <c r="P155" s="317"/>
      <c r="Q155" s="317"/>
      <c r="R155" s="317"/>
      <c r="S155" s="317"/>
      <c r="T155" s="318"/>
      <c r="U155" s="37" t="s">
        <v>66</v>
      </c>
      <c r="V155" s="309">
        <f>IFERROR(SUM(V152:V153),"0")</f>
        <v>0</v>
      </c>
      <c r="W155" s="309">
        <f>IFERROR(SUM(W152:W153),"0")</f>
        <v>0</v>
      </c>
      <c r="X155" s="37"/>
      <c r="Y155" s="310"/>
      <c r="Z155" s="310"/>
    </row>
    <row r="156" spans="1:53" ht="14.25" customHeight="1" x14ac:dyDescent="0.25">
      <c r="A156" s="335" t="s">
        <v>96</v>
      </c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0"/>
      <c r="N156" s="320"/>
      <c r="O156" s="320"/>
      <c r="P156" s="320"/>
      <c r="Q156" s="320"/>
      <c r="R156" s="320"/>
      <c r="S156" s="320"/>
      <c r="T156" s="320"/>
      <c r="U156" s="320"/>
      <c r="V156" s="320"/>
      <c r="W156" s="320"/>
      <c r="X156" s="320"/>
      <c r="Y156" s="303"/>
      <c r="Z156" s="303"/>
    </row>
    <row r="157" spans="1:53" ht="16.5" customHeight="1" x14ac:dyDescent="0.25">
      <c r="A157" s="54" t="s">
        <v>267</v>
      </c>
      <c r="B157" s="54" t="s">
        <v>268</v>
      </c>
      <c r="C157" s="31">
        <v>4301020262</v>
      </c>
      <c r="D157" s="315">
        <v>4680115882935</v>
      </c>
      <c r="E157" s="313"/>
      <c r="F157" s="306">
        <v>1.35</v>
      </c>
      <c r="G157" s="32">
        <v>8</v>
      </c>
      <c r="H157" s="306">
        <v>10.8</v>
      </c>
      <c r="I157" s="306">
        <v>11.28</v>
      </c>
      <c r="J157" s="32">
        <v>56</v>
      </c>
      <c r="K157" s="32" t="s">
        <v>99</v>
      </c>
      <c r="L157" s="33" t="s">
        <v>120</v>
      </c>
      <c r="M157" s="32">
        <v>50</v>
      </c>
      <c r="N157" s="333" t="s">
        <v>269</v>
      </c>
      <c r="O157" s="312"/>
      <c r="P157" s="312"/>
      <c r="Q157" s="312"/>
      <c r="R157" s="313"/>
      <c r="S157" s="34"/>
      <c r="T157" s="34"/>
      <c r="U157" s="35" t="s">
        <v>66</v>
      </c>
      <c r="V157" s="307">
        <v>0</v>
      </c>
      <c r="W157" s="308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37" t="s">
        <v>1</v>
      </c>
    </row>
    <row r="158" spans="1:53" ht="16.5" customHeight="1" x14ac:dyDescent="0.25">
      <c r="A158" s="54" t="s">
        <v>270</v>
      </c>
      <c r="B158" s="54" t="s">
        <v>271</v>
      </c>
      <c r="C158" s="31">
        <v>4301020220</v>
      </c>
      <c r="D158" s="315">
        <v>4680115880764</v>
      </c>
      <c r="E158" s="313"/>
      <c r="F158" s="306">
        <v>0.35</v>
      </c>
      <c r="G158" s="32">
        <v>6</v>
      </c>
      <c r="H158" s="306">
        <v>2.1</v>
      </c>
      <c r="I158" s="306">
        <v>2.2999999999999998</v>
      </c>
      <c r="J158" s="32">
        <v>156</v>
      </c>
      <c r="K158" s="32" t="s">
        <v>64</v>
      </c>
      <c r="L158" s="33" t="s">
        <v>100</v>
      </c>
      <c r="M158" s="32">
        <v>50</v>
      </c>
      <c r="N158" s="5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8" s="312"/>
      <c r="P158" s="312"/>
      <c r="Q158" s="312"/>
      <c r="R158" s="313"/>
      <c r="S158" s="34"/>
      <c r="T158" s="34"/>
      <c r="U158" s="35" t="s">
        <v>66</v>
      </c>
      <c r="V158" s="307">
        <v>0</v>
      </c>
      <c r="W158" s="308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38" t="s">
        <v>1</v>
      </c>
    </row>
    <row r="159" spans="1:53" x14ac:dyDescent="0.2">
      <c r="A159" s="319"/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20"/>
      <c r="M159" s="321"/>
      <c r="N159" s="316" t="s">
        <v>67</v>
      </c>
      <c r="O159" s="317"/>
      <c r="P159" s="317"/>
      <c r="Q159" s="317"/>
      <c r="R159" s="317"/>
      <c r="S159" s="317"/>
      <c r="T159" s="318"/>
      <c r="U159" s="37" t="s">
        <v>68</v>
      </c>
      <c r="V159" s="309">
        <f>IFERROR(V157/H157,"0")+IFERROR(V158/H158,"0")</f>
        <v>0</v>
      </c>
      <c r="W159" s="309">
        <f>IFERROR(W157/H157,"0")+IFERROR(W158/H158,"0")</f>
        <v>0</v>
      </c>
      <c r="X159" s="309">
        <f>IFERROR(IF(X157="",0,X157),"0")+IFERROR(IF(X158="",0,X158),"0")</f>
        <v>0</v>
      </c>
      <c r="Y159" s="310"/>
      <c r="Z159" s="310"/>
    </row>
    <row r="160" spans="1:53" x14ac:dyDescent="0.2">
      <c r="A160" s="320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20"/>
      <c r="M160" s="321"/>
      <c r="N160" s="316" t="s">
        <v>67</v>
      </c>
      <c r="O160" s="317"/>
      <c r="P160" s="317"/>
      <c r="Q160" s="317"/>
      <c r="R160" s="317"/>
      <c r="S160" s="317"/>
      <c r="T160" s="318"/>
      <c r="U160" s="37" t="s">
        <v>66</v>
      </c>
      <c r="V160" s="309">
        <f>IFERROR(SUM(V157:V158),"0")</f>
        <v>0</v>
      </c>
      <c r="W160" s="309">
        <f>IFERROR(SUM(W157:W158),"0")</f>
        <v>0</v>
      </c>
      <c r="X160" s="37"/>
      <c r="Y160" s="310"/>
      <c r="Z160" s="310"/>
    </row>
    <row r="161" spans="1:53" ht="14.25" customHeight="1" x14ac:dyDescent="0.25">
      <c r="A161" s="335" t="s">
        <v>61</v>
      </c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0"/>
      <c r="M161" s="320"/>
      <c r="N161" s="320"/>
      <c r="O161" s="320"/>
      <c r="P161" s="320"/>
      <c r="Q161" s="320"/>
      <c r="R161" s="320"/>
      <c r="S161" s="320"/>
      <c r="T161" s="320"/>
      <c r="U161" s="320"/>
      <c r="V161" s="320"/>
      <c r="W161" s="320"/>
      <c r="X161" s="320"/>
      <c r="Y161" s="303"/>
      <c r="Z161" s="303"/>
    </row>
    <row r="162" spans="1:53" ht="27" customHeight="1" x14ac:dyDescent="0.25">
      <c r="A162" s="54" t="s">
        <v>272</v>
      </c>
      <c r="B162" s="54" t="s">
        <v>273</v>
      </c>
      <c r="C162" s="31">
        <v>4301031224</v>
      </c>
      <c r="D162" s="315">
        <v>4680115882683</v>
      </c>
      <c r="E162" s="313"/>
      <c r="F162" s="306">
        <v>0.9</v>
      </c>
      <c r="G162" s="32">
        <v>6</v>
      </c>
      <c r="H162" s="306">
        <v>5.4</v>
      </c>
      <c r="I162" s="306">
        <v>5.61</v>
      </c>
      <c r="J162" s="32">
        <v>120</v>
      </c>
      <c r="K162" s="32" t="s">
        <v>64</v>
      </c>
      <c r="L162" s="33" t="s">
        <v>65</v>
      </c>
      <c r="M162" s="32">
        <v>40</v>
      </c>
      <c r="N162" s="5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2" s="312"/>
      <c r="P162" s="312"/>
      <c r="Q162" s="312"/>
      <c r="R162" s="313"/>
      <c r="S162" s="34"/>
      <c r="T162" s="34"/>
      <c r="U162" s="35" t="s">
        <v>66</v>
      </c>
      <c r="V162" s="307">
        <v>140</v>
      </c>
      <c r="W162" s="308">
        <f>IFERROR(IF(V162="",0,CEILING((V162/$H162),1)*$H162),"")</f>
        <v>140.4</v>
      </c>
      <c r="X162" s="36">
        <f>IFERROR(IF(W162=0,"",ROUNDUP(W162/H162,0)*0.00937),"")</f>
        <v>0.24362</v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274</v>
      </c>
      <c r="B163" s="54" t="s">
        <v>275</v>
      </c>
      <c r="C163" s="31">
        <v>4301031230</v>
      </c>
      <c r="D163" s="315">
        <v>4680115882690</v>
      </c>
      <c r="E163" s="313"/>
      <c r="F163" s="306">
        <v>0.9</v>
      </c>
      <c r="G163" s="32">
        <v>6</v>
      </c>
      <c r="H163" s="306">
        <v>5.4</v>
      </c>
      <c r="I163" s="306">
        <v>5.61</v>
      </c>
      <c r="J163" s="32">
        <v>120</v>
      </c>
      <c r="K163" s="32" t="s">
        <v>64</v>
      </c>
      <c r="L163" s="33" t="s">
        <v>65</v>
      </c>
      <c r="M163" s="32">
        <v>40</v>
      </c>
      <c r="N163" s="4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3" s="312"/>
      <c r="P163" s="312"/>
      <c r="Q163" s="312"/>
      <c r="R163" s="313"/>
      <c r="S163" s="34"/>
      <c r="T163" s="34"/>
      <c r="U163" s="35" t="s">
        <v>66</v>
      </c>
      <c r="V163" s="307">
        <v>20</v>
      </c>
      <c r="W163" s="308">
        <f>IFERROR(IF(V163="",0,CEILING((V163/$H163),1)*$H163),"")</f>
        <v>21.6</v>
      </c>
      <c r="X163" s="36">
        <f>IFERROR(IF(W163=0,"",ROUNDUP(W163/H163,0)*0.00937),"")</f>
        <v>3.7479999999999999E-2</v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276</v>
      </c>
      <c r="B164" s="54" t="s">
        <v>277</v>
      </c>
      <c r="C164" s="31">
        <v>4301031220</v>
      </c>
      <c r="D164" s="315">
        <v>4680115882669</v>
      </c>
      <c r="E164" s="313"/>
      <c r="F164" s="306">
        <v>0.9</v>
      </c>
      <c r="G164" s="32">
        <v>6</v>
      </c>
      <c r="H164" s="306">
        <v>5.4</v>
      </c>
      <c r="I164" s="306">
        <v>5.61</v>
      </c>
      <c r="J164" s="32">
        <v>120</v>
      </c>
      <c r="K164" s="32" t="s">
        <v>64</v>
      </c>
      <c r="L164" s="33" t="s">
        <v>65</v>
      </c>
      <c r="M164" s="32">
        <v>40</v>
      </c>
      <c r="N164" s="5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4" s="312"/>
      <c r="P164" s="312"/>
      <c r="Q164" s="312"/>
      <c r="R164" s="313"/>
      <c r="S164" s="34"/>
      <c r="T164" s="34"/>
      <c r="U164" s="35" t="s">
        <v>66</v>
      </c>
      <c r="V164" s="307">
        <v>120</v>
      </c>
      <c r="W164" s="308">
        <f>IFERROR(IF(V164="",0,CEILING((V164/$H164),1)*$H164),"")</f>
        <v>124.2</v>
      </c>
      <c r="X164" s="36">
        <f>IFERROR(IF(W164=0,"",ROUNDUP(W164/H164,0)*0.00937),"")</f>
        <v>0.21551000000000001</v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278</v>
      </c>
      <c r="B165" s="54" t="s">
        <v>279</v>
      </c>
      <c r="C165" s="31">
        <v>4301031221</v>
      </c>
      <c r="D165" s="315">
        <v>4680115882676</v>
      </c>
      <c r="E165" s="313"/>
      <c r="F165" s="306">
        <v>0.9</v>
      </c>
      <c r="G165" s="32">
        <v>6</v>
      </c>
      <c r="H165" s="306">
        <v>5.4</v>
      </c>
      <c r="I165" s="306">
        <v>5.61</v>
      </c>
      <c r="J165" s="32">
        <v>120</v>
      </c>
      <c r="K165" s="32" t="s">
        <v>64</v>
      </c>
      <c r="L165" s="33" t="s">
        <v>65</v>
      </c>
      <c r="M165" s="32">
        <v>40</v>
      </c>
      <c r="N165" s="4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5" s="312"/>
      <c r="P165" s="312"/>
      <c r="Q165" s="312"/>
      <c r="R165" s="313"/>
      <c r="S165" s="34"/>
      <c r="T165" s="34"/>
      <c r="U165" s="35" t="s">
        <v>66</v>
      </c>
      <c r="V165" s="307">
        <v>0</v>
      </c>
      <c r="W165" s="308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x14ac:dyDescent="0.2">
      <c r="A166" s="319"/>
      <c r="B166" s="320"/>
      <c r="C166" s="320"/>
      <c r="D166" s="320"/>
      <c r="E166" s="320"/>
      <c r="F166" s="320"/>
      <c r="G166" s="320"/>
      <c r="H166" s="320"/>
      <c r="I166" s="320"/>
      <c r="J166" s="320"/>
      <c r="K166" s="320"/>
      <c r="L166" s="320"/>
      <c r="M166" s="321"/>
      <c r="N166" s="316" t="s">
        <v>67</v>
      </c>
      <c r="O166" s="317"/>
      <c r="P166" s="317"/>
      <c r="Q166" s="317"/>
      <c r="R166" s="317"/>
      <c r="S166" s="317"/>
      <c r="T166" s="318"/>
      <c r="U166" s="37" t="s">
        <v>68</v>
      </c>
      <c r="V166" s="309">
        <f>IFERROR(V162/H162,"0")+IFERROR(V163/H163,"0")+IFERROR(V164/H164,"0")+IFERROR(V165/H165,"0")</f>
        <v>51.851851851851848</v>
      </c>
      <c r="W166" s="309">
        <f>IFERROR(W162/H162,"0")+IFERROR(W163/H163,"0")+IFERROR(W164/H164,"0")+IFERROR(W165/H165,"0")</f>
        <v>53</v>
      </c>
      <c r="X166" s="309">
        <f>IFERROR(IF(X162="",0,X162),"0")+IFERROR(IF(X163="",0,X163),"0")+IFERROR(IF(X164="",0,X164),"0")+IFERROR(IF(X165="",0,X165),"0")</f>
        <v>0.49661</v>
      </c>
      <c r="Y166" s="310"/>
      <c r="Z166" s="310"/>
    </row>
    <row r="167" spans="1:53" x14ac:dyDescent="0.2">
      <c r="A167" s="320"/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20"/>
      <c r="M167" s="321"/>
      <c r="N167" s="316" t="s">
        <v>67</v>
      </c>
      <c r="O167" s="317"/>
      <c r="P167" s="317"/>
      <c r="Q167" s="317"/>
      <c r="R167" s="317"/>
      <c r="S167" s="317"/>
      <c r="T167" s="318"/>
      <c r="U167" s="37" t="s">
        <v>66</v>
      </c>
      <c r="V167" s="309">
        <f>IFERROR(SUM(V162:V165),"0")</f>
        <v>280</v>
      </c>
      <c r="W167" s="309">
        <f>IFERROR(SUM(W162:W165),"0")</f>
        <v>286.2</v>
      </c>
      <c r="X167" s="37"/>
      <c r="Y167" s="310"/>
      <c r="Z167" s="310"/>
    </row>
    <row r="168" spans="1:53" ht="14.25" customHeight="1" x14ac:dyDescent="0.25">
      <c r="A168" s="335" t="s">
        <v>69</v>
      </c>
      <c r="B168" s="320"/>
      <c r="C168" s="320"/>
      <c r="D168" s="320"/>
      <c r="E168" s="320"/>
      <c r="F168" s="320"/>
      <c r="G168" s="320"/>
      <c r="H168" s="320"/>
      <c r="I168" s="320"/>
      <c r="J168" s="320"/>
      <c r="K168" s="320"/>
      <c r="L168" s="320"/>
      <c r="M168" s="320"/>
      <c r="N168" s="320"/>
      <c r="O168" s="320"/>
      <c r="P168" s="320"/>
      <c r="Q168" s="320"/>
      <c r="R168" s="320"/>
      <c r="S168" s="320"/>
      <c r="T168" s="320"/>
      <c r="U168" s="320"/>
      <c r="V168" s="320"/>
      <c r="W168" s="320"/>
      <c r="X168" s="320"/>
      <c r="Y168" s="303"/>
      <c r="Z168" s="303"/>
    </row>
    <row r="169" spans="1:53" ht="27" customHeight="1" x14ac:dyDescent="0.25">
      <c r="A169" s="54" t="s">
        <v>280</v>
      </c>
      <c r="B169" s="54" t="s">
        <v>281</v>
      </c>
      <c r="C169" s="31">
        <v>4301051409</v>
      </c>
      <c r="D169" s="315">
        <v>4680115881556</v>
      </c>
      <c r="E169" s="313"/>
      <c r="F169" s="306">
        <v>1</v>
      </c>
      <c r="G169" s="32">
        <v>4</v>
      </c>
      <c r="H169" s="306">
        <v>4</v>
      </c>
      <c r="I169" s="306">
        <v>4.4080000000000004</v>
      </c>
      <c r="J169" s="32">
        <v>104</v>
      </c>
      <c r="K169" s="32" t="s">
        <v>99</v>
      </c>
      <c r="L169" s="33" t="s">
        <v>120</v>
      </c>
      <c r="M169" s="32">
        <v>45</v>
      </c>
      <c r="N169" s="4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9" s="312"/>
      <c r="P169" s="312"/>
      <c r="Q169" s="312"/>
      <c r="R169" s="313"/>
      <c r="S169" s="34"/>
      <c r="T169" s="34"/>
      <c r="U169" s="35" t="s">
        <v>66</v>
      </c>
      <c r="V169" s="307">
        <v>0</v>
      </c>
      <c r="W169" s="308">
        <f t="shared" ref="W169:W185" si="8">IFERROR(IF(V169="",0,CEILING((V169/$H169),1)*$H169),"")</f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282</v>
      </c>
      <c r="B170" s="54" t="s">
        <v>283</v>
      </c>
      <c r="C170" s="31">
        <v>4301051538</v>
      </c>
      <c r="D170" s="315">
        <v>4680115880573</v>
      </c>
      <c r="E170" s="313"/>
      <c r="F170" s="306">
        <v>1.45</v>
      </c>
      <c r="G170" s="32">
        <v>6</v>
      </c>
      <c r="H170" s="306">
        <v>8.6999999999999993</v>
      </c>
      <c r="I170" s="306">
        <v>9.2639999999999993</v>
      </c>
      <c r="J170" s="32">
        <v>56</v>
      </c>
      <c r="K170" s="32" t="s">
        <v>99</v>
      </c>
      <c r="L170" s="33" t="s">
        <v>65</v>
      </c>
      <c r="M170" s="32">
        <v>45</v>
      </c>
      <c r="N170" s="331" t="s">
        <v>284</v>
      </c>
      <c r="O170" s="312"/>
      <c r="P170" s="312"/>
      <c r="Q170" s="312"/>
      <c r="R170" s="313"/>
      <c r="S170" s="34"/>
      <c r="T170" s="34"/>
      <c r="U170" s="35" t="s">
        <v>66</v>
      </c>
      <c r="V170" s="307">
        <v>0</v>
      </c>
      <c r="W170" s="308">
        <f t="shared" si="8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285</v>
      </c>
      <c r="B171" s="54" t="s">
        <v>286</v>
      </c>
      <c r="C171" s="31">
        <v>4301051408</v>
      </c>
      <c r="D171" s="315">
        <v>4680115881594</v>
      </c>
      <c r="E171" s="313"/>
      <c r="F171" s="306">
        <v>1.35</v>
      </c>
      <c r="G171" s="32">
        <v>6</v>
      </c>
      <c r="H171" s="306">
        <v>8.1</v>
      </c>
      <c r="I171" s="306">
        <v>8.6639999999999997</v>
      </c>
      <c r="J171" s="32">
        <v>56</v>
      </c>
      <c r="K171" s="32" t="s">
        <v>99</v>
      </c>
      <c r="L171" s="33" t="s">
        <v>120</v>
      </c>
      <c r="M171" s="32">
        <v>40</v>
      </c>
      <c r="N171" s="51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1" s="312"/>
      <c r="P171" s="312"/>
      <c r="Q171" s="312"/>
      <c r="R171" s="313"/>
      <c r="S171" s="34"/>
      <c r="T171" s="34"/>
      <c r="U171" s="35" t="s">
        <v>66</v>
      </c>
      <c r="V171" s="307">
        <v>0</v>
      </c>
      <c r="W171" s="308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4301051505</v>
      </c>
      <c r="D172" s="315">
        <v>4680115881587</v>
      </c>
      <c r="E172" s="313"/>
      <c r="F172" s="306">
        <v>1</v>
      </c>
      <c r="G172" s="32">
        <v>4</v>
      </c>
      <c r="H172" s="306">
        <v>4</v>
      </c>
      <c r="I172" s="306">
        <v>4.4080000000000004</v>
      </c>
      <c r="J172" s="32">
        <v>104</v>
      </c>
      <c r="K172" s="32" t="s">
        <v>99</v>
      </c>
      <c r="L172" s="33" t="s">
        <v>65</v>
      </c>
      <c r="M172" s="32">
        <v>40</v>
      </c>
      <c r="N172" s="336" t="s">
        <v>289</v>
      </c>
      <c r="O172" s="312"/>
      <c r="P172" s="312"/>
      <c r="Q172" s="312"/>
      <c r="R172" s="313"/>
      <c r="S172" s="34"/>
      <c r="T172" s="34"/>
      <c r="U172" s="35" t="s">
        <v>66</v>
      </c>
      <c r="V172" s="307">
        <v>0</v>
      </c>
      <c r="W172" s="308">
        <f t="shared" si="8"/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290</v>
      </c>
      <c r="B173" s="54" t="s">
        <v>291</v>
      </c>
      <c r="C173" s="31">
        <v>4301051380</v>
      </c>
      <c r="D173" s="315">
        <v>4680115880962</v>
      </c>
      <c r="E173" s="313"/>
      <c r="F173" s="306">
        <v>1.3</v>
      </c>
      <c r="G173" s="32">
        <v>6</v>
      </c>
      <c r="H173" s="306">
        <v>7.8</v>
      </c>
      <c r="I173" s="306">
        <v>8.3640000000000008</v>
      </c>
      <c r="J173" s="32">
        <v>56</v>
      </c>
      <c r="K173" s="32" t="s">
        <v>99</v>
      </c>
      <c r="L173" s="33" t="s">
        <v>65</v>
      </c>
      <c r="M173" s="32">
        <v>40</v>
      </c>
      <c r="N173" s="3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3" s="312"/>
      <c r="P173" s="312"/>
      <c r="Q173" s="312"/>
      <c r="R173" s="313"/>
      <c r="S173" s="34"/>
      <c r="T173" s="34"/>
      <c r="U173" s="35" t="s">
        <v>66</v>
      </c>
      <c r="V173" s="307">
        <v>0</v>
      </c>
      <c r="W173" s="308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4301051411</v>
      </c>
      <c r="D174" s="315">
        <v>4680115881617</v>
      </c>
      <c r="E174" s="313"/>
      <c r="F174" s="306">
        <v>1.35</v>
      </c>
      <c r="G174" s="32">
        <v>6</v>
      </c>
      <c r="H174" s="306">
        <v>8.1</v>
      </c>
      <c r="I174" s="306">
        <v>8.6460000000000008</v>
      </c>
      <c r="J174" s="32">
        <v>56</v>
      </c>
      <c r="K174" s="32" t="s">
        <v>99</v>
      </c>
      <c r="L174" s="33" t="s">
        <v>120</v>
      </c>
      <c r="M174" s="32">
        <v>40</v>
      </c>
      <c r="N174" s="4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4" s="312"/>
      <c r="P174" s="312"/>
      <c r="Q174" s="312"/>
      <c r="R174" s="313"/>
      <c r="S174" s="34"/>
      <c r="T174" s="34"/>
      <c r="U174" s="35" t="s">
        <v>66</v>
      </c>
      <c r="V174" s="307">
        <v>0</v>
      </c>
      <c r="W174" s="308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294</v>
      </c>
      <c r="B175" s="54" t="s">
        <v>295</v>
      </c>
      <c r="C175" s="31">
        <v>4301051487</v>
      </c>
      <c r="D175" s="315">
        <v>4680115881228</v>
      </c>
      <c r="E175" s="313"/>
      <c r="F175" s="306">
        <v>0.4</v>
      </c>
      <c r="G175" s="32">
        <v>6</v>
      </c>
      <c r="H175" s="306">
        <v>2.4</v>
      </c>
      <c r="I175" s="306">
        <v>2.6720000000000002</v>
      </c>
      <c r="J175" s="32">
        <v>156</v>
      </c>
      <c r="K175" s="32" t="s">
        <v>64</v>
      </c>
      <c r="L175" s="33" t="s">
        <v>65</v>
      </c>
      <c r="M175" s="32">
        <v>40</v>
      </c>
      <c r="N175" s="352" t="s">
        <v>296</v>
      </c>
      <c r="O175" s="312"/>
      <c r="P175" s="312"/>
      <c r="Q175" s="312"/>
      <c r="R175" s="313"/>
      <c r="S175" s="34"/>
      <c r="T175" s="34"/>
      <c r="U175" s="35" t="s">
        <v>66</v>
      </c>
      <c r="V175" s="307">
        <v>84</v>
      </c>
      <c r="W175" s="308">
        <f t="shared" si="8"/>
        <v>84</v>
      </c>
      <c r="X175" s="36">
        <f>IFERROR(IF(W175=0,"",ROUNDUP(W175/H175,0)*0.00753),"")</f>
        <v>0.26355000000000001</v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4301051506</v>
      </c>
      <c r="D176" s="315">
        <v>4680115881037</v>
      </c>
      <c r="E176" s="313"/>
      <c r="F176" s="306">
        <v>0.84</v>
      </c>
      <c r="G176" s="32">
        <v>4</v>
      </c>
      <c r="H176" s="306">
        <v>3.36</v>
      </c>
      <c r="I176" s="306">
        <v>3.6179999999999999</v>
      </c>
      <c r="J176" s="32">
        <v>120</v>
      </c>
      <c r="K176" s="32" t="s">
        <v>64</v>
      </c>
      <c r="L176" s="33" t="s">
        <v>65</v>
      </c>
      <c r="M176" s="32">
        <v>40</v>
      </c>
      <c r="N176" s="386" t="s">
        <v>299</v>
      </c>
      <c r="O176" s="312"/>
      <c r="P176" s="312"/>
      <c r="Q176" s="312"/>
      <c r="R176" s="313"/>
      <c r="S176" s="34"/>
      <c r="T176" s="34"/>
      <c r="U176" s="35" t="s">
        <v>66</v>
      </c>
      <c r="V176" s="307">
        <v>0</v>
      </c>
      <c r="W176" s="308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300</v>
      </c>
      <c r="B177" s="54" t="s">
        <v>301</v>
      </c>
      <c r="C177" s="31">
        <v>4301051384</v>
      </c>
      <c r="D177" s="315">
        <v>4680115881211</v>
      </c>
      <c r="E177" s="313"/>
      <c r="F177" s="306">
        <v>0.4</v>
      </c>
      <c r="G177" s="32">
        <v>6</v>
      </c>
      <c r="H177" s="306">
        <v>2.4</v>
      </c>
      <c r="I177" s="306">
        <v>2.6</v>
      </c>
      <c r="J177" s="32">
        <v>156</v>
      </c>
      <c r="K177" s="32" t="s">
        <v>64</v>
      </c>
      <c r="L177" s="33" t="s">
        <v>65</v>
      </c>
      <c r="M177" s="32">
        <v>45</v>
      </c>
      <c r="N177" s="54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7" s="312"/>
      <c r="P177" s="312"/>
      <c r="Q177" s="312"/>
      <c r="R177" s="313"/>
      <c r="S177" s="34"/>
      <c r="T177" s="34"/>
      <c r="U177" s="35" t="s">
        <v>66</v>
      </c>
      <c r="V177" s="307">
        <v>108</v>
      </c>
      <c r="W177" s="308">
        <f t="shared" si="8"/>
        <v>108</v>
      </c>
      <c r="X177" s="36">
        <f>IFERROR(IF(W177=0,"",ROUNDUP(W177/H177,0)*0.00753),"")</f>
        <v>0.33884999999999998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4301051378</v>
      </c>
      <c r="D178" s="315">
        <v>4680115881020</v>
      </c>
      <c r="E178" s="313"/>
      <c r="F178" s="306">
        <v>0.84</v>
      </c>
      <c r="G178" s="32">
        <v>4</v>
      </c>
      <c r="H178" s="306">
        <v>3.36</v>
      </c>
      <c r="I178" s="306">
        <v>3.57</v>
      </c>
      <c r="J178" s="32">
        <v>120</v>
      </c>
      <c r="K178" s="32" t="s">
        <v>64</v>
      </c>
      <c r="L178" s="33" t="s">
        <v>65</v>
      </c>
      <c r="M178" s="32">
        <v>45</v>
      </c>
      <c r="N178" s="3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8" s="312"/>
      <c r="P178" s="312"/>
      <c r="Q178" s="312"/>
      <c r="R178" s="313"/>
      <c r="S178" s="34"/>
      <c r="T178" s="34"/>
      <c r="U178" s="35" t="s">
        <v>66</v>
      </c>
      <c r="V178" s="307">
        <v>0</v>
      </c>
      <c r="W178" s="308">
        <f t="shared" si="8"/>
        <v>0</v>
      </c>
      <c r="X178" s="36" t="str">
        <f>IFERROR(IF(W178=0,"",ROUNDUP(W178/H178,0)*0.00937),"")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4301051407</v>
      </c>
      <c r="D179" s="315">
        <v>4680115882195</v>
      </c>
      <c r="E179" s="313"/>
      <c r="F179" s="306">
        <v>0.4</v>
      </c>
      <c r="G179" s="32">
        <v>6</v>
      </c>
      <c r="H179" s="306">
        <v>2.4</v>
      </c>
      <c r="I179" s="306">
        <v>2.69</v>
      </c>
      <c r="J179" s="32">
        <v>156</v>
      </c>
      <c r="K179" s="32" t="s">
        <v>64</v>
      </c>
      <c r="L179" s="33" t="s">
        <v>120</v>
      </c>
      <c r="M179" s="32">
        <v>40</v>
      </c>
      <c r="N179" s="5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9" s="312"/>
      <c r="P179" s="312"/>
      <c r="Q179" s="312"/>
      <c r="R179" s="313"/>
      <c r="S179" s="34"/>
      <c r="T179" s="34"/>
      <c r="U179" s="35" t="s">
        <v>66</v>
      </c>
      <c r="V179" s="307">
        <v>92</v>
      </c>
      <c r="W179" s="308">
        <f t="shared" si="8"/>
        <v>93.6</v>
      </c>
      <c r="X179" s="36">
        <f t="shared" ref="X179:X185" si="9">IFERROR(IF(W179=0,"",ROUNDUP(W179/H179,0)*0.00753),"")</f>
        <v>0.29366999999999999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306</v>
      </c>
      <c r="B180" s="54" t="s">
        <v>307</v>
      </c>
      <c r="C180" s="31">
        <v>4301051479</v>
      </c>
      <c r="D180" s="315">
        <v>4680115882607</v>
      </c>
      <c r="E180" s="313"/>
      <c r="F180" s="306">
        <v>0.3</v>
      </c>
      <c r="G180" s="32">
        <v>6</v>
      </c>
      <c r="H180" s="306">
        <v>1.8</v>
      </c>
      <c r="I180" s="306">
        <v>2.0720000000000001</v>
      </c>
      <c r="J180" s="32">
        <v>156</v>
      </c>
      <c r="K180" s="32" t="s">
        <v>64</v>
      </c>
      <c r="L180" s="33" t="s">
        <v>120</v>
      </c>
      <c r="M180" s="32">
        <v>45</v>
      </c>
      <c r="N180" s="63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0" s="312"/>
      <c r="P180" s="312"/>
      <c r="Q180" s="312"/>
      <c r="R180" s="313"/>
      <c r="S180" s="34"/>
      <c r="T180" s="34"/>
      <c r="U180" s="35" t="s">
        <v>66</v>
      </c>
      <c r="V180" s="307">
        <v>0</v>
      </c>
      <c r="W180" s="308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308</v>
      </c>
      <c r="B181" s="54" t="s">
        <v>309</v>
      </c>
      <c r="C181" s="31">
        <v>4301051468</v>
      </c>
      <c r="D181" s="315">
        <v>4680115880092</v>
      </c>
      <c r="E181" s="313"/>
      <c r="F181" s="306">
        <v>0.4</v>
      </c>
      <c r="G181" s="32">
        <v>6</v>
      </c>
      <c r="H181" s="306">
        <v>2.4</v>
      </c>
      <c r="I181" s="306">
        <v>2.6720000000000002</v>
      </c>
      <c r="J181" s="32">
        <v>156</v>
      </c>
      <c r="K181" s="32" t="s">
        <v>64</v>
      </c>
      <c r="L181" s="33" t="s">
        <v>120</v>
      </c>
      <c r="M181" s="32">
        <v>45</v>
      </c>
      <c r="N181" s="36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12"/>
      <c r="P181" s="312"/>
      <c r="Q181" s="312"/>
      <c r="R181" s="313"/>
      <c r="S181" s="34"/>
      <c r="T181" s="34"/>
      <c r="U181" s="35" t="s">
        <v>66</v>
      </c>
      <c r="V181" s="307">
        <v>28.8</v>
      </c>
      <c r="W181" s="308">
        <f t="shared" si="8"/>
        <v>28.799999999999997</v>
      </c>
      <c r="X181" s="36">
        <f t="shared" si="9"/>
        <v>9.0359999999999996E-2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4301051469</v>
      </c>
      <c r="D182" s="315">
        <v>4680115880221</v>
      </c>
      <c r="E182" s="313"/>
      <c r="F182" s="306">
        <v>0.4</v>
      </c>
      <c r="G182" s="32">
        <v>6</v>
      </c>
      <c r="H182" s="306">
        <v>2.4</v>
      </c>
      <c r="I182" s="306">
        <v>2.6720000000000002</v>
      </c>
      <c r="J182" s="32">
        <v>156</v>
      </c>
      <c r="K182" s="32" t="s">
        <v>64</v>
      </c>
      <c r="L182" s="33" t="s">
        <v>120</v>
      </c>
      <c r="M182" s="32">
        <v>45</v>
      </c>
      <c r="N182" s="63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12"/>
      <c r="P182" s="312"/>
      <c r="Q182" s="312"/>
      <c r="R182" s="313"/>
      <c r="S182" s="34"/>
      <c r="T182" s="34"/>
      <c r="U182" s="35" t="s">
        <v>66</v>
      </c>
      <c r="V182" s="307">
        <v>0</v>
      </c>
      <c r="W182" s="308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312</v>
      </c>
      <c r="B183" s="54" t="s">
        <v>313</v>
      </c>
      <c r="C183" s="31">
        <v>4301051523</v>
      </c>
      <c r="D183" s="315">
        <v>4680115882942</v>
      </c>
      <c r="E183" s="313"/>
      <c r="F183" s="306">
        <v>0.3</v>
      </c>
      <c r="G183" s="32">
        <v>6</v>
      </c>
      <c r="H183" s="306">
        <v>1.8</v>
      </c>
      <c r="I183" s="306">
        <v>2.0720000000000001</v>
      </c>
      <c r="J183" s="32">
        <v>156</v>
      </c>
      <c r="K183" s="32" t="s">
        <v>64</v>
      </c>
      <c r="L183" s="33" t="s">
        <v>65</v>
      </c>
      <c r="M183" s="32">
        <v>40</v>
      </c>
      <c r="N183" s="56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12"/>
      <c r="P183" s="312"/>
      <c r="Q183" s="312"/>
      <c r="R183" s="313"/>
      <c r="S183" s="34"/>
      <c r="T183" s="34"/>
      <c r="U183" s="35" t="s">
        <v>66</v>
      </c>
      <c r="V183" s="307">
        <v>0</v>
      </c>
      <c r="W183" s="308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314</v>
      </c>
      <c r="B184" s="54" t="s">
        <v>315</v>
      </c>
      <c r="C184" s="31">
        <v>4301051326</v>
      </c>
      <c r="D184" s="315">
        <v>4680115880504</v>
      </c>
      <c r="E184" s="313"/>
      <c r="F184" s="306">
        <v>0.4</v>
      </c>
      <c r="G184" s="32">
        <v>6</v>
      </c>
      <c r="H184" s="306">
        <v>2.4</v>
      </c>
      <c r="I184" s="306">
        <v>2.6720000000000002</v>
      </c>
      <c r="J184" s="32">
        <v>156</v>
      </c>
      <c r="K184" s="32" t="s">
        <v>64</v>
      </c>
      <c r="L184" s="33" t="s">
        <v>65</v>
      </c>
      <c r="M184" s="32">
        <v>40</v>
      </c>
      <c r="N184" s="51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12"/>
      <c r="P184" s="312"/>
      <c r="Q184" s="312"/>
      <c r="R184" s="313"/>
      <c r="S184" s="34"/>
      <c r="T184" s="34"/>
      <c r="U184" s="35" t="s">
        <v>66</v>
      </c>
      <c r="V184" s="307">
        <v>24</v>
      </c>
      <c r="W184" s="308">
        <f t="shared" si="8"/>
        <v>24</v>
      </c>
      <c r="X184" s="36">
        <f t="shared" si="9"/>
        <v>7.5300000000000006E-2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4301051410</v>
      </c>
      <c r="D185" s="315">
        <v>4680115882164</v>
      </c>
      <c r="E185" s="313"/>
      <c r="F185" s="306">
        <v>0.4</v>
      </c>
      <c r="G185" s="32">
        <v>6</v>
      </c>
      <c r="H185" s="306">
        <v>2.4</v>
      </c>
      <c r="I185" s="306">
        <v>2.6779999999999999</v>
      </c>
      <c r="J185" s="32">
        <v>156</v>
      </c>
      <c r="K185" s="32" t="s">
        <v>64</v>
      </c>
      <c r="L185" s="33" t="s">
        <v>120</v>
      </c>
      <c r="M185" s="32">
        <v>40</v>
      </c>
      <c r="N185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12"/>
      <c r="P185" s="312"/>
      <c r="Q185" s="312"/>
      <c r="R185" s="313"/>
      <c r="S185" s="34"/>
      <c r="T185" s="34"/>
      <c r="U185" s="35" t="s">
        <v>66</v>
      </c>
      <c r="V185" s="307">
        <v>120</v>
      </c>
      <c r="W185" s="308">
        <f t="shared" si="8"/>
        <v>120</v>
      </c>
      <c r="X185" s="36">
        <f t="shared" si="9"/>
        <v>0.3765</v>
      </c>
      <c r="Y185" s="56"/>
      <c r="Z185" s="57"/>
      <c r="AD185" s="58"/>
      <c r="BA185" s="159" t="s">
        <v>1</v>
      </c>
    </row>
    <row r="186" spans="1:53" x14ac:dyDescent="0.2">
      <c r="A186" s="319"/>
      <c r="B186" s="320"/>
      <c r="C186" s="320"/>
      <c r="D186" s="320"/>
      <c r="E186" s="320"/>
      <c r="F186" s="320"/>
      <c r="G186" s="320"/>
      <c r="H186" s="320"/>
      <c r="I186" s="320"/>
      <c r="J186" s="320"/>
      <c r="K186" s="320"/>
      <c r="L186" s="320"/>
      <c r="M186" s="321"/>
      <c r="N186" s="316" t="s">
        <v>67</v>
      </c>
      <c r="O186" s="317"/>
      <c r="P186" s="317"/>
      <c r="Q186" s="317"/>
      <c r="R186" s="317"/>
      <c r="S186" s="317"/>
      <c r="T186" s="318"/>
      <c r="U186" s="37" t="s">
        <v>68</v>
      </c>
      <c r="V186" s="309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190.33333333333334</v>
      </c>
      <c r="W186" s="309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191</v>
      </c>
      <c r="X186" s="309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1.4382300000000001</v>
      </c>
      <c r="Y186" s="310"/>
      <c r="Z186" s="310"/>
    </row>
    <row r="187" spans="1:53" x14ac:dyDescent="0.2">
      <c r="A187" s="320"/>
      <c r="B187" s="320"/>
      <c r="C187" s="320"/>
      <c r="D187" s="320"/>
      <c r="E187" s="320"/>
      <c r="F187" s="320"/>
      <c r="G187" s="320"/>
      <c r="H187" s="320"/>
      <c r="I187" s="320"/>
      <c r="J187" s="320"/>
      <c r="K187" s="320"/>
      <c r="L187" s="320"/>
      <c r="M187" s="321"/>
      <c r="N187" s="316" t="s">
        <v>67</v>
      </c>
      <c r="O187" s="317"/>
      <c r="P187" s="317"/>
      <c r="Q187" s="317"/>
      <c r="R187" s="317"/>
      <c r="S187" s="317"/>
      <c r="T187" s="318"/>
      <c r="U187" s="37" t="s">
        <v>66</v>
      </c>
      <c r="V187" s="309">
        <f>IFERROR(SUM(V169:V185),"0")</f>
        <v>456.8</v>
      </c>
      <c r="W187" s="309">
        <f>IFERROR(SUM(W169:W185),"0")</f>
        <v>458.40000000000003</v>
      </c>
      <c r="X187" s="37"/>
      <c r="Y187" s="310"/>
      <c r="Z187" s="310"/>
    </row>
    <row r="188" spans="1:53" ht="14.25" customHeight="1" x14ac:dyDescent="0.25">
      <c r="A188" s="335" t="s">
        <v>212</v>
      </c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20"/>
      <c r="M188" s="320"/>
      <c r="N188" s="320"/>
      <c r="O188" s="320"/>
      <c r="P188" s="320"/>
      <c r="Q188" s="320"/>
      <c r="R188" s="320"/>
      <c r="S188" s="320"/>
      <c r="T188" s="320"/>
      <c r="U188" s="320"/>
      <c r="V188" s="320"/>
      <c r="W188" s="320"/>
      <c r="X188" s="320"/>
      <c r="Y188" s="303"/>
      <c r="Z188" s="303"/>
    </row>
    <row r="189" spans="1:53" ht="16.5" customHeight="1" x14ac:dyDescent="0.25">
      <c r="A189" s="54" t="s">
        <v>318</v>
      </c>
      <c r="B189" s="54" t="s">
        <v>319</v>
      </c>
      <c r="C189" s="31">
        <v>4301060338</v>
      </c>
      <c r="D189" s="315">
        <v>4680115880801</v>
      </c>
      <c r="E189" s="313"/>
      <c r="F189" s="306">
        <v>0.4</v>
      </c>
      <c r="G189" s="32">
        <v>6</v>
      </c>
      <c r="H189" s="306">
        <v>2.4</v>
      </c>
      <c r="I189" s="306">
        <v>2.6720000000000002</v>
      </c>
      <c r="J189" s="32">
        <v>156</v>
      </c>
      <c r="K189" s="32" t="s">
        <v>64</v>
      </c>
      <c r="L189" s="33" t="s">
        <v>65</v>
      </c>
      <c r="M189" s="32">
        <v>40</v>
      </c>
      <c r="N189" s="6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12"/>
      <c r="P189" s="312"/>
      <c r="Q189" s="312"/>
      <c r="R189" s="313"/>
      <c r="S189" s="34"/>
      <c r="T189" s="34"/>
      <c r="U189" s="35" t="s">
        <v>66</v>
      </c>
      <c r="V189" s="307">
        <v>60</v>
      </c>
      <c r="W189" s="308">
        <f>IFERROR(IF(V189="",0,CEILING((V189/$H189),1)*$H189),"")</f>
        <v>60</v>
      </c>
      <c r="X189" s="36">
        <f>IFERROR(IF(W189=0,"",ROUNDUP(W189/H189,0)*0.00753),"")</f>
        <v>0.18825</v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320</v>
      </c>
      <c r="B190" s="54" t="s">
        <v>321</v>
      </c>
      <c r="C190" s="31">
        <v>4301060339</v>
      </c>
      <c r="D190" s="315">
        <v>4680115880818</v>
      </c>
      <c r="E190" s="313"/>
      <c r="F190" s="306">
        <v>0.4</v>
      </c>
      <c r="G190" s="32">
        <v>6</v>
      </c>
      <c r="H190" s="306">
        <v>2.4</v>
      </c>
      <c r="I190" s="306">
        <v>2.6720000000000002</v>
      </c>
      <c r="J190" s="32">
        <v>156</v>
      </c>
      <c r="K190" s="32" t="s">
        <v>64</v>
      </c>
      <c r="L190" s="33" t="s">
        <v>65</v>
      </c>
      <c r="M190" s="32">
        <v>40</v>
      </c>
      <c r="N190" s="51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12"/>
      <c r="P190" s="312"/>
      <c r="Q190" s="312"/>
      <c r="R190" s="313"/>
      <c r="S190" s="34"/>
      <c r="T190" s="34"/>
      <c r="U190" s="35" t="s">
        <v>66</v>
      </c>
      <c r="V190" s="307">
        <v>26.4</v>
      </c>
      <c r="W190" s="308">
        <f>IFERROR(IF(V190="",0,CEILING((V190/$H190),1)*$H190),"")</f>
        <v>26.4</v>
      </c>
      <c r="X190" s="36">
        <f>IFERROR(IF(W190=0,"",ROUNDUP(W190/H190,0)*0.00753),"")</f>
        <v>8.2830000000000001E-2</v>
      </c>
      <c r="Y190" s="56"/>
      <c r="Z190" s="57"/>
      <c r="AD190" s="58"/>
      <c r="BA190" s="161" t="s">
        <v>1</v>
      </c>
    </row>
    <row r="191" spans="1:53" x14ac:dyDescent="0.2">
      <c r="A191" s="319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16" t="s">
        <v>67</v>
      </c>
      <c r="O191" s="317"/>
      <c r="P191" s="317"/>
      <c r="Q191" s="317"/>
      <c r="R191" s="317"/>
      <c r="S191" s="317"/>
      <c r="T191" s="318"/>
      <c r="U191" s="37" t="s">
        <v>68</v>
      </c>
      <c r="V191" s="309">
        <f>IFERROR(V189/H189,"0")+IFERROR(V190/H190,"0")</f>
        <v>36</v>
      </c>
      <c r="W191" s="309">
        <f>IFERROR(W189/H189,"0")+IFERROR(W190/H190,"0")</f>
        <v>36</v>
      </c>
      <c r="X191" s="309">
        <f>IFERROR(IF(X189="",0,X189),"0")+IFERROR(IF(X190="",0,X190),"0")</f>
        <v>0.27107999999999999</v>
      </c>
      <c r="Y191" s="310"/>
      <c r="Z191" s="310"/>
    </row>
    <row r="192" spans="1:53" x14ac:dyDescent="0.2">
      <c r="A192" s="320"/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1"/>
      <c r="N192" s="316" t="s">
        <v>67</v>
      </c>
      <c r="O192" s="317"/>
      <c r="P192" s="317"/>
      <c r="Q192" s="317"/>
      <c r="R192" s="317"/>
      <c r="S192" s="317"/>
      <c r="T192" s="318"/>
      <c r="U192" s="37" t="s">
        <v>66</v>
      </c>
      <c r="V192" s="309">
        <f>IFERROR(SUM(V189:V190),"0")</f>
        <v>86.4</v>
      </c>
      <c r="W192" s="309">
        <f>IFERROR(SUM(W189:W190),"0")</f>
        <v>86.4</v>
      </c>
      <c r="X192" s="37"/>
      <c r="Y192" s="310"/>
      <c r="Z192" s="310"/>
    </row>
    <row r="193" spans="1:53" ht="16.5" customHeight="1" x14ac:dyDescent="0.25">
      <c r="A193" s="351" t="s">
        <v>322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2"/>
      <c r="Z193" s="302"/>
    </row>
    <row r="194" spans="1:53" ht="14.25" customHeight="1" x14ac:dyDescent="0.25">
      <c r="A194" s="335" t="s">
        <v>104</v>
      </c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20"/>
      <c r="M194" s="320"/>
      <c r="N194" s="320"/>
      <c r="O194" s="320"/>
      <c r="P194" s="320"/>
      <c r="Q194" s="320"/>
      <c r="R194" s="320"/>
      <c r="S194" s="320"/>
      <c r="T194" s="320"/>
      <c r="U194" s="320"/>
      <c r="V194" s="320"/>
      <c r="W194" s="320"/>
      <c r="X194" s="320"/>
      <c r="Y194" s="303"/>
      <c r="Z194" s="303"/>
    </row>
    <row r="195" spans="1:53" ht="27" customHeight="1" x14ac:dyDescent="0.25">
      <c r="A195" s="54" t="s">
        <v>323</v>
      </c>
      <c r="B195" s="54" t="s">
        <v>324</v>
      </c>
      <c r="C195" s="31">
        <v>4301011346</v>
      </c>
      <c r="D195" s="315">
        <v>4607091387445</v>
      </c>
      <c r="E195" s="313"/>
      <c r="F195" s="306">
        <v>0.9</v>
      </c>
      <c r="G195" s="32">
        <v>10</v>
      </c>
      <c r="H195" s="306">
        <v>9</v>
      </c>
      <c r="I195" s="306">
        <v>9.6300000000000008</v>
      </c>
      <c r="J195" s="32">
        <v>56</v>
      </c>
      <c r="K195" s="32" t="s">
        <v>99</v>
      </c>
      <c r="L195" s="33" t="s">
        <v>100</v>
      </c>
      <c r="M195" s="32">
        <v>31</v>
      </c>
      <c r="N195" s="3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12"/>
      <c r="P195" s="312"/>
      <c r="Q195" s="312"/>
      <c r="R195" s="313"/>
      <c r="S195" s="34"/>
      <c r="T195" s="34"/>
      <c r="U195" s="35" t="s">
        <v>66</v>
      </c>
      <c r="V195" s="307">
        <v>0</v>
      </c>
      <c r="W195" s="308">
        <f t="shared" ref="W195:W208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325</v>
      </c>
      <c r="B196" s="54" t="s">
        <v>326</v>
      </c>
      <c r="C196" s="31">
        <v>4301011362</v>
      </c>
      <c r="D196" s="315">
        <v>4607091386004</v>
      </c>
      <c r="E196" s="313"/>
      <c r="F196" s="306">
        <v>1.35</v>
      </c>
      <c r="G196" s="32">
        <v>8</v>
      </c>
      <c r="H196" s="306">
        <v>10.8</v>
      </c>
      <c r="I196" s="306">
        <v>11.28</v>
      </c>
      <c r="J196" s="32">
        <v>48</v>
      </c>
      <c r="K196" s="32" t="s">
        <v>99</v>
      </c>
      <c r="L196" s="33" t="s">
        <v>108</v>
      </c>
      <c r="M196" s="32">
        <v>55</v>
      </c>
      <c r="N196" s="5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12"/>
      <c r="P196" s="312"/>
      <c r="Q196" s="312"/>
      <c r="R196" s="313"/>
      <c r="S196" s="34"/>
      <c r="T196" s="34"/>
      <c r="U196" s="35" t="s">
        <v>66</v>
      </c>
      <c r="V196" s="307">
        <v>0</v>
      </c>
      <c r="W196" s="308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325</v>
      </c>
      <c r="B197" s="54" t="s">
        <v>327</v>
      </c>
      <c r="C197" s="31">
        <v>4301011308</v>
      </c>
      <c r="D197" s="315">
        <v>4607091386004</v>
      </c>
      <c r="E197" s="313"/>
      <c r="F197" s="306">
        <v>1.35</v>
      </c>
      <c r="G197" s="32">
        <v>8</v>
      </c>
      <c r="H197" s="306">
        <v>10.8</v>
      </c>
      <c r="I197" s="306">
        <v>11.28</v>
      </c>
      <c r="J197" s="32">
        <v>56</v>
      </c>
      <c r="K197" s="32" t="s">
        <v>99</v>
      </c>
      <c r="L197" s="33" t="s">
        <v>100</v>
      </c>
      <c r="M197" s="32">
        <v>55</v>
      </c>
      <c r="N197" s="39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12"/>
      <c r="P197" s="312"/>
      <c r="Q197" s="312"/>
      <c r="R197" s="313"/>
      <c r="S197" s="34"/>
      <c r="T197" s="34"/>
      <c r="U197" s="35" t="s">
        <v>66</v>
      </c>
      <c r="V197" s="307">
        <v>0</v>
      </c>
      <c r="W197" s="308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328</v>
      </c>
      <c r="B198" s="54" t="s">
        <v>329</v>
      </c>
      <c r="C198" s="31">
        <v>4301011347</v>
      </c>
      <c r="D198" s="315">
        <v>4607091386073</v>
      </c>
      <c r="E198" s="313"/>
      <c r="F198" s="306">
        <v>0.9</v>
      </c>
      <c r="G198" s="32">
        <v>10</v>
      </c>
      <c r="H198" s="306">
        <v>9</v>
      </c>
      <c r="I198" s="306">
        <v>9.6300000000000008</v>
      </c>
      <c r="J198" s="32">
        <v>56</v>
      </c>
      <c r="K198" s="32" t="s">
        <v>99</v>
      </c>
      <c r="L198" s="33" t="s">
        <v>100</v>
      </c>
      <c r="M198" s="32">
        <v>31</v>
      </c>
      <c r="N198" s="58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12"/>
      <c r="P198" s="312"/>
      <c r="Q198" s="312"/>
      <c r="R198" s="313"/>
      <c r="S198" s="34"/>
      <c r="T198" s="34"/>
      <c r="U198" s="35" t="s">
        <v>66</v>
      </c>
      <c r="V198" s="307">
        <v>0</v>
      </c>
      <c r="W198" s="308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330</v>
      </c>
      <c r="B199" s="54" t="s">
        <v>331</v>
      </c>
      <c r="C199" s="31">
        <v>4301011395</v>
      </c>
      <c r="D199" s="315">
        <v>4607091387322</v>
      </c>
      <c r="E199" s="313"/>
      <c r="F199" s="306">
        <v>1.35</v>
      </c>
      <c r="G199" s="32">
        <v>8</v>
      </c>
      <c r="H199" s="306">
        <v>10.8</v>
      </c>
      <c r="I199" s="306">
        <v>11.28</v>
      </c>
      <c r="J199" s="32">
        <v>48</v>
      </c>
      <c r="K199" s="32" t="s">
        <v>99</v>
      </c>
      <c r="L199" s="33" t="s">
        <v>108</v>
      </c>
      <c r="M199" s="32">
        <v>55</v>
      </c>
      <c r="N199" s="33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12"/>
      <c r="P199" s="312"/>
      <c r="Q199" s="312"/>
      <c r="R199" s="313"/>
      <c r="S199" s="34"/>
      <c r="T199" s="34"/>
      <c r="U199" s="35" t="s">
        <v>66</v>
      </c>
      <c r="V199" s="307">
        <v>0</v>
      </c>
      <c r="W199" s="308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332</v>
      </c>
      <c r="C200" s="31">
        <v>4301010928</v>
      </c>
      <c r="D200" s="315">
        <v>4607091387322</v>
      </c>
      <c r="E200" s="313"/>
      <c r="F200" s="306">
        <v>1.35</v>
      </c>
      <c r="G200" s="32">
        <v>8</v>
      </c>
      <c r="H200" s="306">
        <v>10.8</v>
      </c>
      <c r="I200" s="306">
        <v>11.28</v>
      </c>
      <c r="J200" s="32">
        <v>56</v>
      </c>
      <c r="K200" s="32" t="s">
        <v>99</v>
      </c>
      <c r="L200" s="33" t="s">
        <v>100</v>
      </c>
      <c r="M200" s="32">
        <v>55</v>
      </c>
      <c r="N200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12"/>
      <c r="P200" s="312"/>
      <c r="Q200" s="312"/>
      <c r="R200" s="313"/>
      <c r="S200" s="34"/>
      <c r="T200" s="34"/>
      <c r="U200" s="35" t="s">
        <v>66</v>
      </c>
      <c r="V200" s="307">
        <v>0</v>
      </c>
      <c r="W200" s="308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333</v>
      </c>
      <c r="B201" s="54" t="s">
        <v>334</v>
      </c>
      <c r="C201" s="31">
        <v>4301011311</v>
      </c>
      <c r="D201" s="315">
        <v>4607091387377</v>
      </c>
      <c r="E201" s="313"/>
      <c r="F201" s="306">
        <v>1.35</v>
      </c>
      <c r="G201" s="32">
        <v>8</v>
      </c>
      <c r="H201" s="306">
        <v>10.8</v>
      </c>
      <c r="I201" s="306">
        <v>11.28</v>
      </c>
      <c r="J201" s="32">
        <v>56</v>
      </c>
      <c r="K201" s="32" t="s">
        <v>99</v>
      </c>
      <c r="L201" s="33" t="s">
        <v>100</v>
      </c>
      <c r="M201" s="32">
        <v>55</v>
      </c>
      <c r="N201" s="56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12"/>
      <c r="P201" s="312"/>
      <c r="Q201" s="312"/>
      <c r="R201" s="313"/>
      <c r="S201" s="34"/>
      <c r="T201" s="34"/>
      <c r="U201" s="35" t="s">
        <v>66</v>
      </c>
      <c r="V201" s="307">
        <v>0</v>
      </c>
      <c r="W201" s="308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4301010945</v>
      </c>
      <c r="D202" s="315">
        <v>4607091387353</v>
      </c>
      <c r="E202" s="313"/>
      <c r="F202" s="306">
        <v>1.35</v>
      </c>
      <c r="G202" s="32">
        <v>8</v>
      </c>
      <c r="H202" s="306">
        <v>10.8</v>
      </c>
      <c r="I202" s="306">
        <v>11.28</v>
      </c>
      <c r="J202" s="32">
        <v>56</v>
      </c>
      <c r="K202" s="32" t="s">
        <v>99</v>
      </c>
      <c r="L202" s="33" t="s">
        <v>100</v>
      </c>
      <c r="M202" s="32">
        <v>55</v>
      </c>
      <c r="N202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12"/>
      <c r="P202" s="312"/>
      <c r="Q202" s="312"/>
      <c r="R202" s="313"/>
      <c r="S202" s="34"/>
      <c r="T202" s="34"/>
      <c r="U202" s="35" t="s">
        <v>66</v>
      </c>
      <c r="V202" s="307">
        <v>0</v>
      </c>
      <c r="W202" s="308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337</v>
      </c>
      <c r="B203" s="54" t="s">
        <v>338</v>
      </c>
      <c r="C203" s="31">
        <v>4301011328</v>
      </c>
      <c r="D203" s="315">
        <v>4607091386011</v>
      </c>
      <c r="E203" s="313"/>
      <c r="F203" s="306">
        <v>0.5</v>
      </c>
      <c r="G203" s="32">
        <v>10</v>
      </c>
      <c r="H203" s="306">
        <v>5</v>
      </c>
      <c r="I203" s="306">
        <v>5.21</v>
      </c>
      <c r="J203" s="32">
        <v>120</v>
      </c>
      <c r="K203" s="32" t="s">
        <v>64</v>
      </c>
      <c r="L203" s="33" t="s">
        <v>65</v>
      </c>
      <c r="M203" s="32">
        <v>55</v>
      </c>
      <c r="N203" s="57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12"/>
      <c r="P203" s="312"/>
      <c r="Q203" s="312"/>
      <c r="R203" s="313"/>
      <c r="S203" s="34"/>
      <c r="T203" s="34"/>
      <c r="U203" s="35" t="s">
        <v>66</v>
      </c>
      <c r="V203" s="307">
        <v>0</v>
      </c>
      <c r="W203" s="308">
        <f t="shared" si="10"/>
        <v>0</v>
      </c>
      <c r="X203" s="36" t="str">
        <f t="shared" ref="X203:X208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339</v>
      </c>
      <c r="B204" s="54" t="s">
        <v>340</v>
      </c>
      <c r="C204" s="31">
        <v>4301011329</v>
      </c>
      <c r="D204" s="315">
        <v>4607091387308</v>
      </c>
      <c r="E204" s="313"/>
      <c r="F204" s="306">
        <v>0.5</v>
      </c>
      <c r="G204" s="32">
        <v>10</v>
      </c>
      <c r="H204" s="306">
        <v>5</v>
      </c>
      <c r="I204" s="306">
        <v>5.21</v>
      </c>
      <c r="J204" s="32">
        <v>120</v>
      </c>
      <c r="K204" s="32" t="s">
        <v>64</v>
      </c>
      <c r="L204" s="33" t="s">
        <v>65</v>
      </c>
      <c r="M204" s="32">
        <v>55</v>
      </c>
      <c r="N204" s="60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12"/>
      <c r="P204" s="312"/>
      <c r="Q204" s="312"/>
      <c r="R204" s="313"/>
      <c r="S204" s="34"/>
      <c r="T204" s="34"/>
      <c r="U204" s="35" t="s">
        <v>66</v>
      </c>
      <c r="V204" s="307">
        <v>0</v>
      </c>
      <c r="W204" s="308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341</v>
      </c>
      <c r="B205" s="54" t="s">
        <v>342</v>
      </c>
      <c r="C205" s="31">
        <v>4301011049</v>
      </c>
      <c r="D205" s="315">
        <v>4607091387339</v>
      </c>
      <c r="E205" s="313"/>
      <c r="F205" s="306">
        <v>0.5</v>
      </c>
      <c r="G205" s="32">
        <v>10</v>
      </c>
      <c r="H205" s="306">
        <v>5</v>
      </c>
      <c r="I205" s="306">
        <v>5.24</v>
      </c>
      <c r="J205" s="32">
        <v>120</v>
      </c>
      <c r="K205" s="32" t="s">
        <v>64</v>
      </c>
      <c r="L205" s="33" t="s">
        <v>100</v>
      </c>
      <c r="M205" s="32">
        <v>55</v>
      </c>
      <c r="N205" s="43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12"/>
      <c r="P205" s="312"/>
      <c r="Q205" s="312"/>
      <c r="R205" s="313"/>
      <c r="S205" s="34"/>
      <c r="T205" s="34"/>
      <c r="U205" s="35" t="s">
        <v>66</v>
      </c>
      <c r="V205" s="307">
        <v>0</v>
      </c>
      <c r="W205" s="308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343</v>
      </c>
      <c r="B206" s="54" t="s">
        <v>344</v>
      </c>
      <c r="C206" s="31">
        <v>4301011433</v>
      </c>
      <c r="D206" s="315">
        <v>4680115882638</v>
      </c>
      <c r="E206" s="313"/>
      <c r="F206" s="306">
        <v>0.4</v>
      </c>
      <c r="G206" s="32">
        <v>10</v>
      </c>
      <c r="H206" s="306">
        <v>4</v>
      </c>
      <c r="I206" s="306">
        <v>4.24</v>
      </c>
      <c r="J206" s="32">
        <v>120</v>
      </c>
      <c r="K206" s="32" t="s">
        <v>64</v>
      </c>
      <c r="L206" s="33" t="s">
        <v>100</v>
      </c>
      <c r="M206" s="32">
        <v>90</v>
      </c>
      <c r="N206" s="54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12"/>
      <c r="P206" s="312"/>
      <c r="Q206" s="312"/>
      <c r="R206" s="313"/>
      <c r="S206" s="34"/>
      <c r="T206" s="34"/>
      <c r="U206" s="35" t="s">
        <v>66</v>
      </c>
      <c r="V206" s="307">
        <v>0</v>
      </c>
      <c r="W206" s="308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345</v>
      </c>
      <c r="B207" s="54" t="s">
        <v>346</v>
      </c>
      <c r="C207" s="31">
        <v>4301011573</v>
      </c>
      <c r="D207" s="315">
        <v>4680115881938</v>
      </c>
      <c r="E207" s="313"/>
      <c r="F207" s="306">
        <v>0.4</v>
      </c>
      <c r="G207" s="32">
        <v>10</v>
      </c>
      <c r="H207" s="306">
        <v>4</v>
      </c>
      <c r="I207" s="306">
        <v>4.24</v>
      </c>
      <c r="J207" s="32">
        <v>120</v>
      </c>
      <c r="K207" s="32" t="s">
        <v>64</v>
      </c>
      <c r="L207" s="33" t="s">
        <v>100</v>
      </c>
      <c r="M207" s="32">
        <v>90</v>
      </c>
      <c r="N207" s="37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12"/>
      <c r="P207" s="312"/>
      <c r="Q207" s="312"/>
      <c r="R207" s="313"/>
      <c r="S207" s="34"/>
      <c r="T207" s="34"/>
      <c r="U207" s="35" t="s">
        <v>66</v>
      </c>
      <c r="V207" s="307">
        <v>0</v>
      </c>
      <c r="W207" s="308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347</v>
      </c>
      <c r="B208" s="54" t="s">
        <v>348</v>
      </c>
      <c r="C208" s="31">
        <v>4301010944</v>
      </c>
      <c r="D208" s="315">
        <v>4607091387346</v>
      </c>
      <c r="E208" s="313"/>
      <c r="F208" s="306">
        <v>0.4</v>
      </c>
      <c r="G208" s="32">
        <v>10</v>
      </c>
      <c r="H208" s="306">
        <v>4</v>
      </c>
      <c r="I208" s="306">
        <v>4.24</v>
      </c>
      <c r="J208" s="32">
        <v>120</v>
      </c>
      <c r="K208" s="32" t="s">
        <v>64</v>
      </c>
      <c r="L208" s="33" t="s">
        <v>100</v>
      </c>
      <c r="M208" s="32">
        <v>55</v>
      </c>
      <c r="N208" s="5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12"/>
      <c r="P208" s="312"/>
      <c r="Q208" s="312"/>
      <c r="R208" s="313"/>
      <c r="S208" s="34"/>
      <c r="T208" s="34"/>
      <c r="U208" s="35" t="s">
        <v>66</v>
      </c>
      <c r="V208" s="307">
        <v>0</v>
      </c>
      <c r="W208" s="308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x14ac:dyDescent="0.2">
      <c r="A209" s="319"/>
      <c r="B209" s="320"/>
      <c r="C209" s="320"/>
      <c r="D209" s="320"/>
      <c r="E209" s="320"/>
      <c r="F209" s="320"/>
      <c r="G209" s="320"/>
      <c r="H209" s="320"/>
      <c r="I209" s="320"/>
      <c r="J209" s="320"/>
      <c r="K209" s="320"/>
      <c r="L209" s="320"/>
      <c r="M209" s="321"/>
      <c r="N209" s="316" t="s">
        <v>67</v>
      </c>
      <c r="O209" s="317"/>
      <c r="P209" s="317"/>
      <c r="Q209" s="317"/>
      <c r="R209" s="317"/>
      <c r="S209" s="317"/>
      <c r="T209" s="318"/>
      <c r="U209" s="37" t="s">
        <v>68</v>
      </c>
      <c r="V209" s="309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</f>
        <v>0</v>
      </c>
      <c r="W209" s="309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</f>
        <v>0</v>
      </c>
      <c r="X209" s="309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</f>
        <v>0</v>
      </c>
      <c r="Y209" s="310"/>
      <c r="Z209" s="310"/>
    </row>
    <row r="210" spans="1:53" x14ac:dyDescent="0.2">
      <c r="A210" s="320"/>
      <c r="B210" s="320"/>
      <c r="C210" s="320"/>
      <c r="D210" s="320"/>
      <c r="E210" s="320"/>
      <c r="F210" s="320"/>
      <c r="G210" s="320"/>
      <c r="H210" s="320"/>
      <c r="I210" s="320"/>
      <c r="J210" s="320"/>
      <c r="K210" s="320"/>
      <c r="L210" s="320"/>
      <c r="M210" s="321"/>
      <c r="N210" s="316" t="s">
        <v>67</v>
      </c>
      <c r="O210" s="317"/>
      <c r="P210" s="317"/>
      <c r="Q210" s="317"/>
      <c r="R210" s="317"/>
      <c r="S210" s="317"/>
      <c r="T210" s="318"/>
      <c r="U210" s="37" t="s">
        <v>66</v>
      </c>
      <c r="V210" s="309">
        <f>IFERROR(SUM(V195:V208),"0")</f>
        <v>0</v>
      </c>
      <c r="W210" s="309">
        <f>IFERROR(SUM(W195:W208),"0")</f>
        <v>0</v>
      </c>
      <c r="X210" s="37"/>
      <c r="Y210" s="310"/>
      <c r="Z210" s="310"/>
    </row>
    <row r="211" spans="1:53" ht="14.25" customHeight="1" x14ac:dyDescent="0.25">
      <c r="A211" s="335" t="s">
        <v>96</v>
      </c>
      <c r="B211" s="320"/>
      <c r="C211" s="320"/>
      <c r="D211" s="320"/>
      <c r="E211" s="320"/>
      <c r="F211" s="320"/>
      <c r="G211" s="320"/>
      <c r="H211" s="320"/>
      <c r="I211" s="320"/>
      <c r="J211" s="320"/>
      <c r="K211" s="320"/>
      <c r="L211" s="320"/>
      <c r="M211" s="320"/>
      <c r="N211" s="320"/>
      <c r="O211" s="320"/>
      <c r="P211" s="320"/>
      <c r="Q211" s="320"/>
      <c r="R211" s="320"/>
      <c r="S211" s="320"/>
      <c r="T211" s="320"/>
      <c r="U211" s="320"/>
      <c r="V211" s="320"/>
      <c r="W211" s="320"/>
      <c r="X211" s="320"/>
      <c r="Y211" s="303"/>
      <c r="Z211" s="303"/>
    </row>
    <row r="212" spans="1:53" ht="27" customHeight="1" x14ac:dyDescent="0.25">
      <c r="A212" s="54" t="s">
        <v>349</v>
      </c>
      <c r="B212" s="54" t="s">
        <v>350</v>
      </c>
      <c r="C212" s="31">
        <v>4301020254</v>
      </c>
      <c r="D212" s="315">
        <v>4680115881914</v>
      </c>
      <c r="E212" s="313"/>
      <c r="F212" s="306">
        <v>0.4</v>
      </c>
      <c r="G212" s="32">
        <v>10</v>
      </c>
      <c r="H212" s="306">
        <v>4</v>
      </c>
      <c r="I212" s="306">
        <v>4.24</v>
      </c>
      <c r="J212" s="32">
        <v>120</v>
      </c>
      <c r="K212" s="32" t="s">
        <v>64</v>
      </c>
      <c r="L212" s="33" t="s">
        <v>100</v>
      </c>
      <c r="M212" s="32">
        <v>90</v>
      </c>
      <c r="N212" s="5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2" s="312"/>
      <c r="P212" s="312"/>
      <c r="Q212" s="312"/>
      <c r="R212" s="313"/>
      <c r="S212" s="34"/>
      <c r="T212" s="34"/>
      <c r="U212" s="35" t="s">
        <v>66</v>
      </c>
      <c r="V212" s="307">
        <v>0</v>
      </c>
      <c r="W212" s="308">
        <f>IFERROR(IF(V212="",0,CEILING((V212/$H212),1)*$H212),"")</f>
        <v>0</v>
      </c>
      <c r="X212" s="36" t="str">
        <f>IFERROR(IF(W212=0,"",ROUNDUP(W212/H212,0)*0.00937),"")</f>
        <v/>
      </c>
      <c r="Y212" s="56"/>
      <c r="Z212" s="57"/>
      <c r="AD212" s="58"/>
      <c r="BA212" s="176" t="s">
        <v>1</v>
      </c>
    </row>
    <row r="213" spans="1:53" x14ac:dyDescent="0.2">
      <c r="A213" s="319"/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20"/>
      <c r="M213" s="321"/>
      <c r="N213" s="316" t="s">
        <v>67</v>
      </c>
      <c r="O213" s="317"/>
      <c r="P213" s="317"/>
      <c r="Q213" s="317"/>
      <c r="R213" s="317"/>
      <c r="S213" s="317"/>
      <c r="T213" s="318"/>
      <c r="U213" s="37" t="s">
        <v>68</v>
      </c>
      <c r="V213" s="309">
        <f>IFERROR(V212/H212,"0")</f>
        <v>0</v>
      </c>
      <c r="W213" s="309">
        <f>IFERROR(W212/H212,"0")</f>
        <v>0</v>
      </c>
      <c r="X213" s="309">
        <f>IFERROR(IF(X212="",0,X212),"0")</f>
        <v>0</v>
      </c>
      <c r="Y213" s="310"/>
      <c r="Z213" s="310"/>
    </row>
    <row r="214" spans="1:53" x14ac:dyDescent="0.2">
      <c r="A214" s="320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16" t="s">
        <v>67</v>
      </c>
      <c r="O214" s="317"/>
      <c r="P214" s="317"/>
      <c r="Q214" s="317"/>
      <c r="R214" s="317"/>
      <c r="S214" s="317"/>
      <c r="T214" s="318"/>
      <c r="U214" s="37" t="s">
        <v>66</v>
      </c>
      <c r="V214" s="309">
        <f>IFERROR(SUM(V212:V212),"0")</f>
        <v>0</v>
      </c>
      <c r="W214" s="309">
        <f>IFERROR(SUM(W212:W212),"0")</f>
        <v>0</v>
      </c>
      <c r="X214" s="37"/>
      <c r="Y214" s="310"/>
      <c r="Z214" s="310"/>
    </row>
    <row r="215" spans="1:53" ht="14.25" customHeight="1" x14ac:dyDescent="0.25">
      <c r="A215" s="335" t="s">
        <v>61</v>
      </c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0"/>
      <c r="N215" s="320"/>
      <c r="O215" s="320"/>
      <c r="P215" s="320"/>
      <c r="Q215" s="320"/>
      <c r="R215" s="320"/>
      <c r="S215" s="320"/>
      <c r="T215" s="320"/>
      <c r="U215" s="320"/>
      <c r="V215" s="320"/>
      <c r="W215" s="320"/>
      <c r="X215" s="320"/>
      <c r="Y215" s="303"/>
      <c r="Z215" s="303"/>
    </row>
    <row r="216" spans="1:53" ht="27" customHeight="1" x14ac:dyDescent="0.25">
      <c r="A216" s="54" t="s">
        <v>351</v>
      </c>
      <c r="B216" s="54" t="s">
        <v>352</v>
      </c>
      <c r="C216" s="31">
        <v>4301030878</v>
      </c>
      <c r="D216" s="315">
        <v>4607091387193</v>
      </c>
      <c r="E216" s="313"/>
      <c r="F216" s="306">
        <v>0.7</v>
      </c>
      <c r="G216" s="32">
        <v>6</v>
      </c>
      <c r="H216" s="306">
        <v>4.2</v>
      </c>
      <c r="I216" s="306">
        <v>4.46</v>
      </c>
      <c r="J216" s="32">
        <v>156</v>
      </c>
      <c r="K216" s="32" t="s">
        <v>64</v>
      </c>
      <c r="L216" s="33" t="s">
        <v>65</v>
      </c>
      <c r="M216" s="32">
        <v>35</v>
      </c>
      <c r="N216" s="5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6" s="312"/>
      <c r="P216" s="312"/>
      <c r="Q216" s="312"/>
      <c r="R216" s="313"/>
      <c r="S216" s="34"/>
      <c r="T216" s="34"/>
      <c r="U216" s="35" t="s">
        <v>66</v>
      </c>
      <c r="V216" s="307">
        <v>60</v>
      </c>
      <c r="W216" s="308">
        <f>IFERROR(IF(V216="",0,CEILING((V216/$H216),1)*$H216),"")</f>
        <v>63</v>
      </c>
      <c r="X216" s="36">
        <f>IFERROR(IF(W216=0,"",ROUNDUP(W216/H216,0)*0.00753),"")</f>
        <v>0.11295000000000001</v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353</v>
      </c>
      <c r="B217" s="54" t="s">
        <v>354</v>
      </c>
      <c r="C217" s="31">
        <v>4301031153</v>
      </c>
      <c r="D217" s="315">
        <v>4607091387230</v>
      </c>
      <c r="E217" s="313"/>
      <c r="F217" s="306">
        <v>0.7</v>
      </c>
      <c r="G217" s="32">
        <v>6</v>
      </c>
      <c r="H217" s="306">
        <v>4.2</v>
      </c>
      <c r="I217" s="306">
        <v>4.46</v>
      </c>
      <c r="J217" s="32">
        <v>156</v>
      </c>
      <c r="K217" s="32" t="s">
        <v>64</v>
      </c>
      <c r="L217" s="33" t="s">
        <v>65</v>
      </c>
      <c r="M217" s="32">
        <v>40</v>
      </c>
      <c r="N217" s="6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7" s="312"/>
      <c r="P217" s="312"/>
      <c r="Q217" s="312"/>
      <c r="R217" s="313"/>
      <c r="S217" s="34"/>
      <c r="T217" s="34"/>
      <c r="U217" s="35" t="s">
        <v>66</v>
      </c>
      <c r="V217" s="307">
        <v>0</v>
      </c>
      <c r="W217" s="308">
        <f>IFERROR(IF(V217="",0,CEILING((V217/$H217),1)*$H217),"")</f>
        <v>0</v>
      </c>
      <c r="X217" s="36" t="str">
        <f>IFERROR(IF(W217=0,"",ROUNDUP(W217/H217,0)*0.00753),"")</f>
        <v/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355</v>
      </c>
      <c r="B218" s="54" t="s">
        <v>356</v>
      </c>
      <c r="C218" s="31">
        <v>4301031152</v>
      </c>
      <c r="D218" s="315">
        <v>4607091387285</v>
      </c>
      <c r="E218" s="313"/>
      <c r="F218" s="306">
        <v>0.35</v>
      </c>
      <c r="G218" s="32">
        <v>6</v>
      </c>
      <c r="H218" s="306">
        <v>2.1</v>
      </c>
      <c r="I218" s="306">
        <v>2.23</v>
      </c>
      <c r="J218" s="32">
        <v>234</v>
      </c>
      <c r="K218" s="32" t="s">
        <v>166</v>
      </c>
      <c r="L218" s="33" t="s">
        <v>65</v>
      </c>
      <c r="M218" s="32">
        <v>40</v>
      </c>
      <c r="N218" s="4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8" s="312"/>
      <c r="P218" s="312"/>
      <c r="Q218" s="312"/>
      <c r="R218" s="313"/>
      <c r="S218" s="34"/>
      <c r="T218" s="34"/>
      <c r="U218" s="35" t="s">
        <v>66</v>
      </c>
      <c r="V218" s="307">
        <v>0</v>
      </c>
      <c r="W218" s="308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357</v>
      </c>
      <c r="B219" s="54" t="s">
        <v>358</v>
      </c>
      <c r="C219" s="31">
        <v>4301031151</v>
      </c>
      <c r="D219" s="315">
        <v>4607091389845</v>
      </c>
      <c r="E219" s="313"/>
      <c r="F219" s="306">
        <v>0.35</v>
      </c>
      <c r="G219" s="32">
        <v>6</v>
      </c>
      <c r="H219" s="306">
        <v>2.1</v>
      </c>
      <c r="I219" s="306">
        <v>2.2000000000000002</v>
      </c>
      <c r="J219" s="32">
        <v>234</v>
      </c>
      <c r="K219" s="32" t="s">
        <v>166</v>
      </c>
      <c r="L219" s="33" t="s">
        <v>65</v>
      </c>
      <c r="M219" s="32">
        <v>40</v>
      </c>
      <c r="N219" s="47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9" s="312"/>
      <c r="P219" s="312"/>
      <c r="Q219" s="312"/>
      <c r="R219" s="313"/>
      <c r="S219" s="34"/>
      <c r="T219" s="34"/>
      <c r="U219" s="35" t="s">
        <v>66</v>
      </c>
      <c r="V219" s="307">
        <v>101.5</v>
      </c>
      <c r="W219" s="308">
        <f>IFERROR(IF(V219="",0,CEILING((V219/$H219),1)*$H219),"")</f>
        <v>102.9</v>
      </c>
      <c r="X219" s="36">
        <f>IFERROR(IF(W219=0,"",ROUNDUP(W219/H219,0)*0.00502),"")</f>
        <v>0.24598</v>
      </c>
      <c r="Y219" s="56"/>
      <c r="Z219" s="57"/>
      <c r="AD219" s="58"/>
      <c r="BA219" s="180" t="s">
        <v>1</v>
      </c>
    </row>
    <row r="220" spans="1:53" x14ac:dyDescent="0.2">
      <c r="A220" s="319"/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1"/>
      <c r="N220" s="316" t="s">
        <v>67</v>
      </c>
      <c r="O220" s="317"/>
      <c r="P220" s="317"/>
      <c r="Q220" s="317"/>
      <c r="R220" s="317"/>
      <c r="S220" s="317"/>
      <c r="T220" s="318"/>
      <c r="U220" s="37" t="s">
        <v>68</v>
      </c>
      <c r="V220" s="309">
        <f>IFERROR(V216/H216,"0")+IFERROR(V217/H217,"0")+IFERROR(V218/H218,"0")+IFERROR(V219/H219,"0")</f>
        <v>62.619047619047613</v>
      </c>
      <c r="W220" s="309">
        <f>IFERROR(W216/H216,"0")+IFERROR(W217/H217,"0")+IFERROR(W218/H218,"0")+IFERROR(W219/H219,"0")</f>
        <v>64</v>
      </c>
      <c r="X220" s="309">
        <f>IFERROR(IF(X216="",0,X216),"0")+IFERROR(IF(X217="",0,X217),"0")+IFERROR(IF(X218="",0,X218),"0")+IFERROR(IF(X219="",0,X219),"0")</f>
        <v>0.35893000000000003</v>
      </c>
      <c r="Y220" s="310"/>
      <c r="Z220" s="310"/>
    </row>
    <row r="221" spans="1:53" x14ac:dyDescent="0.2">
      <c r="A221" s="320"/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20"/>
      <c r="M221" s="321"/>
      <c r="N221" s="316" t="s">
        <v>67</v>
      </c>
      <c r="O221" s="317"/>
      <c r="P221" s="317"/>
      <c r="Q221" s="317"/>
      <c r="R221" s="317"/>
      <c r="S221" s="317"/>
      <c r="T221" s="318"/>
      <c r="U221" s="37" t="s">
        <v>66</v>
      </c>
      <c r="V221" s="309">
        <f>IFERROR(SUM(V216:V219),"0")</f>
        <v>161.5</v>
      </c>
      <c r="W221" s="309">
        <f>IFERROR(SUM(W216:W219),"0")</f>
        <v>165.9</v>
      </c>
      <c r="X221" s="37"/>
      <c r="Y221" s="310"/>
      <c r="Z221" s="310"/>
    </row>
    <row r="222" spans="1:53" ht="14.25" customHeight="1" x14ac:dyDescent="0.25">
      <c r="A222" s="335" t="s">
        <v>69</v>
      </c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20"/>
      <c r="M222" s="320"/>
      <c r="N222" s="320"/>
      <c r="O222" s="320"/>
      <c r="P222" s="320"/>
      <c r="Q222" s="320"/>
      <c r="R222" s="320"/>
      <c r="S222" s="320"/>
      <c r="T222" s="320"/>
      <c r="U222" s="320"/>
      <c r="V222" s="320"/>
      <c r="W222" s="320"/>
      <c r="X222" s="320"/>
      <c r="Y222" s="303"/>
      <c r="Z222" s="303"/>
    </row>
    <row r="223" spans="1:53" ht="16.5" customHeight="1" x14ac:dyDescent="0.25">
      <c r="A223" s="54" t="s">
        <v>359</v>
      </c>
      <c r="B223" s="54" t="s">
        <v>360</v>
      </c>
      <c r="C223" s="31">
        <v>4301051100</v>
      </c>
      <c r="D223" s="315">
        <v>4607091387766</v>
      </c>
      <c r="E223" s="313"/>
      <c r="F223" s="306">
        <v>1.35</v>
      </c>
      <c r="G223" s="32">
        <v>6</v>
      </c>
      <c r="H223" s="306">
        <v>8.1</v>
      </c>
      <c r="I223" s="306">
        <v>8.6579999999999995</v>
      </c>
      <c r="J223" s="32">
        <v>56</v>
      </c>
      <c r="K223" s="32" t="s">
        <v>99</v>
      </c>
      <c r="L223" s="33" t="s">
        <v>120</v>
      </c>
      <c r="M223" s="32">
        <v>40</v>
      </c>
      <c r="N223" s="4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3" s="312"/>
      <c r="P223" s="312"/>
      <c r="Q223" s="312"/>
      <c r="R223" s="313"/>
      <c r="S223" s="34"/>
      <c r="T223" s="34"/>
      <c r="U223" s="35" t="s">
        <v>66</v>
      </c>
      <c r="V223" s="307">
        <v>0</v>
      </c>
      <c r="W223" s="308">
        <f t="shared" ref="W223:W231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361</v>
      </c>
      <c r="B224" s="54" t="s">
        <v>362</v>
      </c>
      <c r="C224" s="31">
        <v>4301051116</v>
      </c>
      <c r="D224" s="315">
        <v>4607091387957</v>
      </c>
      <c r="E224" s="313"/>
      <c r="F224" s="306">
        <v>1.3</v>
      </c>
      <c r="G224" s="32">
        <v>6</v>
      </c>
      <c r="H224" s="306">
        <v>7.8</v>
      </c>
      <c r="I224" s="306">
        <v>8.3640000000000008</v>
      </c>
      <c r="J224" s="32">
        <v>56</v>
      </c>
      <c r="K224" s="32" t="s">
        <v>99</v>
      </c>
      <c r="L224" s="33" t="s">
        <v>65</v>
      </c>
      <c r="M224" s="32">
        <v>40</v>
      </c>
      <c r="N224" s="5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4" s="312"/>
      <c r="P224" s="312"/>
      <c r="Q224" s="312"/>
      <c r="R224" s="313"/>
      <c r="S224" s="34"/>
      <c r="T224" s="34"/>
      <c r="U224" s="35" t="s">
        <v>66</v>
      </c>
      <c r="V224" s="307">
        <v>0</v>
      </c>
      <c r="W224" s="308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363</v>
      </c>
      <c r="B225" s="54" t="s">
        <v>364</v>
      </c>
      <c r="C225" s="31">
        <v>4301051115</v>
      </c>
      <c r="D225" s="315">
        <v>4607091387964</v>
      </c>
      <c r="E225" s="313"/>
      <c r="F225" s="306">
        <v>1.35</v>
      </c>
      <c r="G225" s="32">
        <v>6</v>
      </c>
      <c r="H225" s="306">
        <v>8.1</v>
      </c>
      <c r="I225" s="306">
        <v>8.6460000000000008</v>
      </c>
      <c r="J225" s="32">
        <v>56</v>
      </c>
      <c r="K225" s="32" t="s">
        <v>99</v>
      </c>
      <c r="L225" s="33" t="s">
        <v>65</v>
      </c>
      <c r="M225" s="32">
        <v>40</v>
      </c>
      <c r="N225" s="59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5" s="312"/>
      <c r="P225" s="312"/>
      <c r="Q225" s="312"/>
      <c r="R225" s="313"/>
      <c r="S225" s="34"/>
      <c r="T225" s="34"/>
      <c r="U225" s="35" t="s">
        <v>66</v>
      </c>
      <c r="V225" s="307">
        <v>0</v>
      </c>
      <c r="W225" s="308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365</v>
      </c>
      <c r="B226" s="54" t="s">
        <v>366</v>
      </c>
      <c r="C226" s="31">
        <v>4301051461</v>
      </c>
      <c r="D226" s="315">
        <v>4680115883604</v>
      </c>
      <c r="E226" s="313"/>
      <c r="F226" s="306">
        <v>0.35</v>
      </c>
      <c r="G226" s="32">
        <v>6</v>
      </c>
      <c r="H226" s="306">
        <v>2.1</v>
      </c>
      <c r="I226" s="306">
        <v>2.3719999999999999</v>
      </c>
      <c r="J226" s="32">
        <v>156</v>
      </c>
      <c r="K226" s="32" t="s">
        <v>64</v>
      </c>
      <c r="L226" s="33" t="s">
        <v>120</v>
      </c>
      <c r="M226" s="32">
        <v>45</v>
      </c>
      <c r="N226" s="411" t="s">
        <v>367</v>
      </c>
      <c r="O226" s="312"/>
      <c r="P226" s="312"/>
      <c r="Q226" s="312"/>
      <c r="R226" s="313"/>
      <c r="S226" s="34"/>
      <c r="T226" s="34"/>
      <c r="U226" s="35" t="s">
        <v>66</v>
      </c>
      <c r="V226" s="307">
        <v>581</v>
      </c>
      <c r="W226" s="308">
        <f t="shared" si="12"/>
        <v>581.70000000000005</v>
      </c>
      <c r="X226" s="36">
        <f>IFERROR(IF(W226=0,"",ROUNDUP(W226/H226,0)*0.00753),"")</f>
        <v>2.0858099999999999</v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368</v>
      </c>
      <c r="B227" s="54" t="s">
        <v>369</v>
      </c>
      <c r="C227" s="31">
        <v>4301051485</v>
      </c>
      <c r="D227" s="315">
        <v>4680115883567</v>
      </c>
      <c r="E227" s="313"/>
      <c r="F227" s="306">
        <v>0.35</v>
      </c>
      <c r="G227" s="32">
        <v>6</v>
      </c>
      <c r="H227" s="306">
        <v>2.1</v>
      </c>
      <c r="I227" s="306">
        <v>2.36</v>
      </c>
      <c r="J227" s="32">
        <v>156</v>
      </c>
      <c r="K227" s="32" t="s">
        <v>64</v>
      </c>
      <c r="L227" s="33" t="s">
        <v>65</v>
      </c>
      <c r="M227" s="32">
        <v>40</v>
      </c>
      <c r="N227" s="593" t="s">
        <v>370</v>
      </c>
      <c r="O227" s="312"/>
      <c r="P227" s="312"/>
      <c r="Q227" s="312"/>
      <c r="R227" s="313"/>
      <c r="S227" s="34"/>
      <c r="T227" s="34"/>
      <c r="U227" s="35" t="s">
        <v>66</v>
      </c>
      <c r="V227" s="307">
        <v>403.2</v>
      </c>
      <c r="W227" s="308">
        <f t="shared" si="12"/>
        <v>403.20000000000005</v>
      </c>
      <c r="X227" s="36">
        <f>IFERROR(IF(W227=0,"",ROUNDUP(W227/H227,0)*0.00753),"")</f>
        <v>1.4457599999999999</v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371</v>
      </c>
      <c r="B228" s="54" t="s">
        <v>372</v>
      </c>
      <c r="C228" s="31">
        <v>4301051134</v>
      </c>
      <c r="D228" s="315">
        <v>4607091381672</v>
      </c>
      <c r="E228" s="313"/>
      <c r="F228" s="306">
        <v>0.6</v>
      </c>
      <c r="G228" s="32">
        <v>6</v>
      </c>
      <c r="H228" s="306">
        <v>3.6</v>
      </c>
      <c r="I228" s="306">
        <v>3.8759999999999999</v>
      </c>
      <c r="J228" s="32">
        <v>120</v>
      </c>
      <c r="K228" s="32" t="s">
        <v>64</v>
      </c>
      <c r="L228" s="33" t="s">
        <v>65</v>
      </c>
      <c r="M228" s="32">
        <v>40</v>
      </c>
      <c r="N228" s="4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12"/>
      <c r="P228" s="312"/>
      <c r="Q228" s="312"/>
      <c r="R228" s="313"/>
      <c r="S228" s="34"/>
      <c r="T228" s="34"/>
      <c r="U228" s="35" t="s">
        <v>66</v>
      </c>
      <c r="V228" s="307">
        <v>0</v>
      </c>
      <c r="W228" s="308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373</v>
      </c>
      <c r="B229" s="54" t="s">
        <v>374</v>
      </c>
      <c r="C229" s="31">
        <v>4301051130</v>
      </c>
      <c r="D229" s="315">
        <v>4607091387537</v>
      </c>
      <c r="E229" s="313"/>
      <c r="F229" s="306">
        <v>0.45</v>
      </c>
      <c r="G229" s="32">
        <v>6</v>
      </c>
      <c r="H229" s="306">
        <v>2.7</v>
      </c>
      <c r="I229" s="306">
        <v>2.99</v>
      </c>
      <c r="J229" s="32">
        <v>156</v>
      </c>
      <c r="K229" s="32" t="s">
        <v>64</v>
      </c>
      <c r="L229" s="33" t="s">
        <v>65</v>
      </c>
      <c r="M229" s="32">
        <v>40</v>
      </c>
      <c r="N229" s="4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12"/>
      <c r="P229" s="312"/>
      <c r="Q229" s="312"/>
      <c r="R229" s="313"/>
      <c r="S229" s="34"/>
      <c r="T229" s="34"/>
      <c r="U229" s="35" t="s">
        <v>66</v>
      </c>
      <c r="V229" s="307">
        <v>0</v>
      </c>
      <c r="W229" s="308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375</v>
      </c>
      <c r="B230" s="54" t="s">
        <v>376</v>
      </c>
      <c r="C230" s="31">
        <v>4301051132</v>
      </c>
      <c r="D230" s="315">
        <v>4607091387513</v>
      </c>
      <c r="E230" s="313"/>
      <c r="F230" s="306">
        <v>0.45</v>
      </c>
      <c r="G230" s="32">
        <v>6</v>
      </c>
      <c r="H230" s="306">
        <v>2.7</v>
      </c>
      <c r="I230" s="306">
        <v>2.9780000000000002</v>
      </c>
      <c r="J230" s="32">
        <v>156</v>
      </c>
      <c r="K230" s="32" t="s">
        <v>64</v>
      </c>
      <c r="L230" s="33" t="s">
        <v>65</v>
      </c>
      <c r="M230" s="32">
        <v>40</v>
      </c>
      <c r="N230" s="5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12"/>
      <c r="P230" s="312"/>
      <c r="Q230" s="312"/>
      <c r="R230" s="313"/>
      <c r="S230" s="34"/>
      <c r="T230" s="34"/>
      <c r="U230" s="35" t="s">
        <v>66</v>
      </c>
      <c r="V230" s="307">
        <v>0</v>
      </c>
      <c r="W230" s="308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377</v>
      </c>
      <c r="B231" s="54" t="s">
        <v>378</v>
      </c>
      <c r="C231" s="31">
        <v>4301051277</v>
      </c>
      <c r="D231" s="315">
        <v>4680115880511</v>
      </c>
      <c r="E231" s="313"/>
      <c r="F231" s="306">
        <v>0.33</v>
      </c>
      <c r="G231" s="32">
        <v>6</v>
      </c>
      <c r="H231" s="306">
        <v>1.98</v>
      </c>
      <c r="I231" s="306">
        <v>2.1800000000000002</v>
      </c>
      <c r="J231" s="32">
        <v>156</v>
      </c>
      <c r="K231" s="32" t="s">
        <v>64</v>
      </c>
      <c r="L231" s="33" t="s">
        <v>120</v>
      </c>
      <c r="M231" s="32">
        <v>40</v>
      </c>
      <c r="N231" s="4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12"/>
      <c r="P231" s="312"/>
      <c r="Q231" s="312"/>
      <c r="R231" s="313"/>
      <c r="S231" s="34"/>
      <c r="T231" s="34"/>
      <c r="U231" s="35" t="s">
        <v>66</v>
      </c>
      <c r="V231" s="307">
        <v>0</v>
      </c>
      <c r="W231" s="308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19"/>
      <c r="B232" s="320"/>
      <c r="C232" s="320"/>
      <c r="D232" s="320"/>
      <c r="E232" s="320"/>
      <c r="F232" s="320"/>
      <c r="G232" s="320"/>
      <c r="H232" s="320"/>
      <c r="I232" s="320"/>
      <c r="J232" s="320"/>
      <c r="K232" s="320"/>
      <c r="L232" s="320"/>
      <c r="M232" s="321"/>
      <c r="N232" s="316" t="s">
        <v>67</v>
      </c>
      <c r="O232" s="317"/>
      <c r="P232" s="317"/>
      <c r="Q232" s="317"/>
      <c r="R232" s="317"/>
      <c r="S232" s="317"/>
      <c r="T232" s="318"/>
      <c r="U232" s="37" t="s">
        <v>68</v>
      </c>
      <c r="V232" s="309">
        <f>IFERROR(V223/H223,"0")+IFERROR(V224/H224,"0")+IFERROR(V225/H225,"0")+IFERROR(V226/H226,"0")+IFERROR(V227/H227,"0")+IFERROR(V228/H228,"0")+IFERROR(V229/H229,"0")+IFERROR(V230/H230,"0")+IFERROR(V231/H231,"0")</f>
        <v>468.66666666666663</v>
      </c>
      <c r="W232" s="309">
        <f>IFERROR(W223/H223,"0")+IFERROR(W224/H224,"0")+IFERROR(W225/H225,"0")+IFERROR(W226/H226,"0")+IFERROR(W227/H227,"0")+IFERROR(W228/H228,"0")+IFERROR(W229/H229,"0")+IFERROR(W230/H230,"0")+IFERROR(W231/H231,"0")</f>
        <v>469</v>
      </c>
      <c r="X232" s="309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</f>
        <v>3.5315699999999999</v>
      </c>
      <c r="Y232" s="310"/>
      <c r="Z232" s="310"/>
    </row>
    <row r="233" spans="1:53" x14ac:dyDescent="0.2">
      <c r="A233" s="320"/>
      <c r="B233" s="320"/>
      <c r="C233" s="320"/>
      <c r="D233" s="320"/>
      <c r="E233" s="320"/>
      <c r="F233" s="320"/>
      <c r="G233" s="320"/>
      <c r="H233" s="320"/>
      <c r="I233" s="320"/>
      <c r="J233" s="320"/>
      <c r="K233" s="320"/>
      <c r="L233" s="320"/>
      <c r="M233" s="321"/>
      <c r="N233" s="316" t="s">
        <v>67</v>
      </c>
      <c r="O233" s="317"/>
      <c r="P233" s="317"/>
      <c r="Q233" s="317"/>
      <c r="R233" s="317"/>
      <c r="S233" s="317"/>
      <c r="T233" s="318"/>
      <c r="U233" s="37" t="s">
        <v>66</v>
      </c>
      <c r="V233" s="309">
        <f>IFERROR(SUM(V223:V231),"0")</f>
        <v>984.2</v>
      </c>
      <c r="W233" s="309">
        <f>IFERROR(SUM(W223:W231),"0")</f>
        <v>984.90000000000009</v>
      </c>
      <c r="X233" s="37"/>
      <c r="Y233" s="310"/>
      <c r="Z233" s="310"/>
    </row>
    <row r="234" spans="1:53" ht="14.25" customHeight="1" x14ac:dyDescent="0.25">
      <c r="A234" s="335" t="s">
        <v>212</v>
      </c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0"/>
      <c r="N234" s="320"/>
      <c r="O234" s="320"/>
      <c r="P234" s="320"/>
      <c r="Q234" s="320"/>
      <c r="R234" s="320"/>
      <c r="S234" s="320"/>
      <c r="T234" s="320"/>
      <c r="U234" s="320"/>
      <c r="V234" s="320"/>
      <c r="W234" s="320"/>
      <c r="X234" s="320"/>
      <c r="Y234" s="303"/>
      <c r="Z234" s="303"/>
    </row>
    <row r="235" spans="1:53" ht="16.5" customHeight="1" x14ac:dyDescent="0.25">
      <c r="A235" s="54" t="s">
        <v>379</v>
      </c>
      <c r="B235" s="54" t="s">
        <v>380</v>
      </c>
      <c r="C235" s="31">
        <v>4301060326</v>
      </c>
      <c r="D235" s="315">
        <v>4607091380880</v>
      </c>
      <c r="E235" s="313"/>
      <c r="F235" s="306">
        <v>1.4</v>
      </c>
      <c r="G235" s="32">
        <v>6</v>
      </c>
      <c r="H235" s="306">
        <v>8.4</v>
      </c>
      <c r="I235" s="306">
        <v>8.9640000000000004</v>
      </c>
      <c r="J235" s="32">
        <v>56</v>
      </c>
      <c r="K235" s="32" t="s">
        <v>99</v>
      </c>
      <c r="L235" s="33" t="s">
        <v>65</v>
      </c>
      <c r="M235" s="32">
        <v>30</v>
      </c>
      <c r="N235" s="6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12"/>
      <c r="P235" s="312"/>
      <c r="Q235" s="312"/>
      <c r="R235" s="313"/>
      <c r="S235" s="34"/>
      <c r="T235" s="34"/>
      <c r="U235" s="35" t="s">
        <v>66</v>
      </c>
      <c r="V235" s="307">
        <v>56</v>
      </c>
      <c r="W235" s="308">
        <f>IFERROR(IF(V235="",0,CEILING((V235/$H235),1)*$H235),"")</f>
        <v>58.800000000000004</v>
      </c>
      <c r="X235" s="36">
        <f>IFERROR(IF(W235=0,"",ROUNDUP(W235/H235,0)*0.02175),"")</f>
        <v>0.15225</v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381</v>
      </c>
      <c r="B236" s="54" t="s">
        <v>382</v>
      </c>
      <c r="C236" s="31">
        <v>4301060308</v>
      </c>
      <c r="D236" s="315">
        <v>4607091384482</v>
      </c>
      <c r="E236" s="313"/>
      <c r="F236" s="306">
        <v>1.3</v>
      </c>
      <c r="G236" s="32">
        <v>6</v>
      </c>
      <c r="H236" s="306">
        <v>7.8</v>
      </c>
      <c r="I236" s="306">
        <v>8.3640000000000008</v>
      </c>
      <c r="J236" s="32">
        <v>56</v>
      </c>
      <c r="K236" s="32" t="s">
        <v>99</v>
      </c>
      <c r="L236" s="33" t="s">
        <v>65</v>
      </c>
      <c r="M236" s="32">
        <v>30</v>
      </c>
      <c r="N236" s="42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12"/>
      <c r="P236" s="312"/>
      <c r="Q236" s="312"/>
      <c r="R236" s="313"/>
      <c r="S236" s="34"/>
      <c r="T236" s="34"/>
      <c r="U236" s="35" t="s">
        <v>66</v>
      </c>
      <c r="V236" s="307">
        <v>275</v>
      </c>
      <c r="W236" s="308">
        <f>IFERROR(IF(V236="",0,CEILING((V236/$H236),1)*$H236),"")</f>
        <v>280.8</v>
      </c>
      <c r="X236" s="36">
        <f>IFERROR(IF(W236=0,"",ROUNDUP(W236/H236,0)*0.02175),"")</f>
        <v>0.78299999999999992</v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383</v>
      </c>
      <c r="B237" s="54" t="s">
        <v>384</v>
      </c>
      <c r="C237" s="31">
        <v>4301060325</v>
      </c>
      <c r="D237" s="315">
        <v>4607091380897</v>
      </c>
      <c r="E237" s="313"/>
      <c r="F237" s="306">
        <v>1.4</v>
      </c>
      <c r="G237" s="32">
        <v>6</v>
      </c>
      <c r="H237" s="306">
        <v>8.4</v>
      </c>
      <c r="I237" s="306">
        <v>8.9640000000000004</v>
      </c>
      <c r="J237" s="32">
        <v>56</v>
      </c>
      <c r="K237" s="32" t="s">
        <v>99</v>
      </c>
      <c r="L237" s="33" t="s">
        <v>65</v>
      </c>
      <c r="M237" s="32">
        <v>30</v>
      </c>
      <c r="N237" s="5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12"/>
      <c r="P237" s="312"/>
      <c r="Q237" s="312"/>
      <c r="R237" s="313"/>
      <c r="S237" s="34"/>
      <c r="T237" s="34"/>
      <c r="U237" s="35" t="s">
        <v>66</v>
      </c>
      <c r="V237" s="307">
        <v>0</v>
      </c>
      <c r="W237" s="308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x14ac:dyDescent="0.2">
      <c r="A238" s="319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1"/>
      <c r="N238" s="316" t="s">
        <v>67</v>
      </c>
      <c r="O238" s="317"/>
      <c r="P238" s="317"/>
      <c r="Q238" s="317"/>
      <c r="R238" s="317"/>
      <c r="S238" s="317"/>
      <c r="T238" s="318"/>
      <c r="U238" s="37" t="s">
        <v>68</v>
      </c>
      <c r="V238" s="309">
        <f>IFERROR(V235/H235,"0")+IFERROR(V236/H236,"0")+IFERROR(V237/H237,"0")</f>
        <v>41.92307692307692</v>
      </c>
      <c r="W238" s="309">
        <f>IFERROR(W235/H235,"0")+IFERROR(W236/H236,"0")+IFERROR(W237/H237,"0")</f>
        <v>43</v>
      </c>
      <c r="X238" s="309">
        <f>IFERROR(IF(X235="",0,X235),"0")+IFERROR(IF(X236="",0,X236),"0")+IFERROR(IF(X237="",0,X237),"0")</f>
        <v>0.93524999999999991</v>
      </c>
      <c r="Y238" s="310"/>
      <c r="Z238" s="310"/>
    </row>
    <row r="239" spans="1:53" x14ac:dyDescent="0.2">
      <c r="A239" s="320"/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20"/>
      <c r="M239" s="321"/>
      <c r="N239" s="316" t="s">
        <v>67</v>
      </c>
      <c r="O239" s="317"/>
      <c r="P239" s="317"/>
      <c r="Q239" s="317"/>
      <c r="R239" s="317"/>
      <c r="S239" s="317"/>
      <c r="T239" s="318"/>
      <c r="U239" s="37" t="s">
        <v>66</v>
      </c>
      <c r="V239" s="309">
        <f>IFERROR(SUM(V235:V237),"0")</f>
        <v>331</v>
      </c>
      <c r="W239" s="309">
        <f>IFERROR(SUM(W235:W237),"0")</f>
        <v>339.6</v>
      </c>
      <c r="X239" s="37"/>
      <c r="Y239" s="310"/>
      <c r="Z239" s="310"/>
    </row>
    <row r="240" spans="1:53" ht="14.25" customHeight="1" x14ac:dyDescent="0.25">
      <c r="A240" s="335" t="s">
        <v>82</v>
      </c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0"/>
      <c r="N240" s="320"/>
      <c r="O240" s="320"/>
      <c r="P240" s="320"/>
      <c r="Q240" s="320"/>
      <c r="R240" s="320"/>
      <c r="S240" s="320"/>
      <c r="T240" s="320"/>
      <c r="U240" s="320"/>
      <c r="V240" s="320"/>
      <c r="W240" s="320"/>
      <c r="X240" s="320"/>
      <c r="Y240" s="303"/>
      <c r="Z240" s="303"/>
    </row>
    <row r="241" spans="1:53" ht="16.5" customHeight="1" x14ac:dyDescent="0.25">
      <c r="A241" s="54" t="s">
        <v>385</v>
      </c>
      <c r="B241" s="54" t="s">
        <v>386</v>
      </c>
      <c r="C241" s="31">
        <v>4301030232</v>
      </c>
      <c r="D241" s="315">
        <v>4607091388374</v>
      </c>
      <c r="E241" s="313"/>
      <c r="F241" s="306">
        <v>0.38</v>
      </c>
      <c r="G241" s="32">
        <v>8</v>
      </c>
      <c r="H241" s="306">
        <v>3.04</v>
      </c>
      <c r="I241" s="306">
        <v>3.28</v>
      </c>
      <c r="J241" s="32">
        <v>156</v>
      </c>
      <c r="K241" s="32" t="s">
        <v>64</v>
      </c>
      <c r="L241" s="33" t="s">
        <v>85</v>
      </c>
      <c r="M241" s="32">
        <v>180</v>
      </c>
      <c r="N241" s="434" t="s">
        <v>387</v>
      </c>
      <c r="O241" s="312"/>
      <c r="P241" s="312"/>
      <c r="Q241" s="312"/>
      <c r="R241" s="313"/>
      <c r="S241" s="34"/>
      <c r="T241" s="34"/>
      <c r="U241" s="35" t="s">
        <v>66</v>
      </c>
      <c r="V241" s="307">
        <v>0</v>
      </c>
      <c r="W241" s="308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388</v>
      </c>
      <c r="B242" s="54" t="s">
        <v>389</v>
      </c>
      <c r="C242" s="31">
        <v>4301030235</v>
      </c>
      <c r="D242" s="315">
        <v>4607091388381</v>
      </c>
      <c r="E242" s="313"/>
      <c r="F242" s="306">
        <v>0.38</v>
      </c>
      <c r="G242" s="32">
        <v>8</v>
      </c>
      <c r="H242" s="306">
        <v>3.04</v>
      </c>
      <c r="I242" s="306">
        <v>3.32</v>
      </c>
      <c r="J242" s="32">
        <v>156</v>
      </c>
      <c r="K242" s="32" t="s">
        <v>64</v>
      </c>
      <c r="L242" s="33" t="s">
        <v>85</v>
      </c>
      <c r="M242" s="32">
        <v>180</v>
      </c>
      <c r="N242" s="468" t="s">
        <v>390</v>
      </c>
      <c r="O242" s="312"/>
      <c r="P242" s="312"/>
      <c r="Q242" s="312"/>
      <c r="R242" s="313"/>
      <c r="S242" s="34"/>
      <c r="T242" s="34"/>
      <c r="U242" s="35" t="s">
        <v>66</v>
      </c>
      <c r="V242" s="307">
        <v>0</v>
      </c>
      <c r="W242" s="308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391</v>
      </c>
      <c r="B243" s="54" t="s">
        <v>392</v>
      </c>
      <c r="C243" s="31">
        <v>4301030233</v>
      </c>
      <c r="D243" s="315">
        <v>4607091388404</v>
      </c>
      <c r="E243" s="313"/>
      <c r="F243" s="306">
        <v>0.17</v>
      </c>
      <c r="G243" s="32">
        <v>15</v>
      </c>
      <c r="H243" s="306">
        <v>2.5499999999999998</v>
      </c>
      <c r="I243" s="306">
        <v>2.9</v>
      </c>
      <c r="J243" s="32">
        <v>156</v>
      </c>
      <c r="K243" s="32" t="s">
        <v>64</v>
      </c>
      <c r="L243" s="33" t="s">
        <v>85</v>
      </c>
      <c r="M243" s="32">
        <v>180</v>
      </c>
      <c r="N243" s="4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12"/>
      <c r="P243" s="312"/>
      <c r="Q243" s="312"/>
      <c r="R243" s="313"/>
      <c r="S243" s="34"/>
      <c r="T243" s="34"/>
      <c r="U243" s="35" t="s">
        <v>66</v>
      </c>
      <c r="V243" s="307">
        <v>17</v>
      </c>
      <c r="W243" s="308">
        <f>IFERROR(IF(V243="",0,CEILING((V243/$H243),1)*$H243),"")</f>
        <v>17.849999999999998</v>
      </c>
      <c r="X243" s="36">
        <f>IFERROR(IF(W243=0,"",ROUNDUP(W243/H243,0)*0.00753),"")</f>
        <v>5.271E-2</v>
      </c>
      <c r="Y243" s="56"/>
      <c r="Z243" s="57"/>
      <c r="AD243" s="58"/>
      <c r="BA243" s="195" t="s">
        <v>1</v>
      </c>
    </row>
    <row r="244" spans="1:53" x14ac:dyDescent="0.2">
      <c r="A244" s="319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1"/>
      <c r="N244" s="316" t="s">
        <v>67</v>
      </c>
      <c r="O244" s="317"/>
      <c r="P244" s="317"/>
      <c r="Q244" s="317"/>
      <c r="R244" s="317"/>
      <c r="S244" s="317"/>
      <c r="T244" s="318"/>
      <c r="U244" s="37" t="s">
        <v>68</v>
      </c>
      <c r="V244" s="309">
        <f>IFERROR(V241/H241,"0")+IFERROR(V242/H242,"0")+IFERROR(V243/H243,"0")</f>
        <v>6.666666666666667</v>
      </c>
      <c r="W244" s="309">
        <f>IFERROR(W241/H241,"0")+IFERROR(W242/H242,"0")+IFERROR(W243/H243,"0")</f>
        <v>7</v>
      </c>
      <c r="X244" s="309">
        <f>IFERROR(IF(X241="",0,X241),"0")+IFERROR(IF(X242="",0,X242),"0")+IFERROR(IF(X243="",0,X243),"0")</f>
        <v>5.271E-2</v>
      </c>
      <c r="Y244" s="310"/>
      <c r="Z244" s="310"/>
    </row>
    <row r="245" spans="1:53" x14ac:dyDescent="0.2">
      <c r="A245" s="320"/>
      <c r="B245" s="320"/>
      <c r="C245" s="320"/>
      <c r="D245" s="320"/>
      <c r="E245" s="320"/>
      <c r="F245" s="320"/>
      <c r="G245" s="320"/>
      <c r="H245" s="320"/>
      <c r="I245" s="320"/>
      <c r="J245" s="320"/>
      <c r="K245" s="320"/>
      <c r="L245" s="320"/>
      <c r="M245" s="321"/>
      <c r="N245" s="316" t="s">
        <v>67</v>
      </c>
      <c r="O245" s="317"/>
      <c r="P245" s="317"/>
      <c r="Q245" s="317"/>
      <c r="R245" s="317"/>
      <c r="S245" s="317"/>
      <c r="T245" s="318"/>
      <c r="U245" s="37" t="s">
        <v>66</v>
      </c>
      <c r="V245" s="309">
        <f>IFERROR(SUM(V241:V243),"0")</f>
        <v>17</v>
      </c>
      <c r="W245" s="309">
        <f>IFERROR(SUM(W241:W243),"0")</f>
        <v>17.849999999999998</v>
      </c>
      <c r="X245" s="37"/>
      <c r="Y245" s="310"/>
      <c r="Z245" s="310"/>
    </row>
    <row r="246" spans="1:53" ht="14.25" customHeight="1" x14ac:dyDescent="0.25">
      <c r="A246" s="335" t="s">
        <v>393</v>
      </c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0"/>
      <c r="N246" s="320"/>
      <c r="O246" s="320"/>
      <c r="P246" s="320"/>
      <c r="Q246" s="320"/>
      <c r="R246" s="320"/>
      <c r="S246" s="320"/>
      <c r="T246" s="320"/>
      <c r="U246" s="320"/>
      <c r="V246" s="320"/>
      <c r="W246" s="320"/>
      <c r="X246" s="320"/>
      <c r="Y246" s="303"/>
      <c r="Z246" s="303"/>
    </row>
    <row r="247" spans="1:53" ht="16.5" customHeight="1" x14ac:dyDescent="0.25">
      <c r="A247" s="54" t="s">
        <v>394</v>
      </c>
      <c r="B247" s="54" t="s">
        <v>395</v>
      </c>
      <c r="C247" s="31">
        <v>4301180007</v>
      </c>
      <c r="D247" s="315">
        <v>4680115881808</v>
      </c>
      <c r="E247" s="313"/>
      <c r="F247" s="306">
        <v>0.1</v>
      </c>
      <c r="G247" s="32">
        <v>20</v>
      </c>
      <c r="H247" s="306">
        <v>2</v>
      </c>
      <c r="I247" s="306">
        <v>2.2400000000000002</v>
      </c>
      <c r="J247" s="32">
        <v>238</v>
      </c>
      <c r="K247" s="32" t="s">
        <v>396</v>
      </c>
      <c r="L247" s="33" t="s">
        <v>397</v>
      </c>
      <c r="M247" s="32">
        <v>730</v>
      </c>
      <c r="N247" s="6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12"/>
      <c r="P247" s="312"/>
      <c r="Q247" s="312"/>
      <c r="R247" s="313"/>
      <c r="S247" s="34"/>
      <c r="T247" s="34"/>
      <c r="U247" s="35" t="s">
        <v>66</v>
      </c>
      <c r="V247" s="307">
        <v>2.4</v>
      </c>
      <c r="W247" s="308">
        <f>IFERROR(IF(V247="",0,CEILING((V247/$H247),1)*$H247),"")</f>
        <v>4</v>
      </c>
      <c r="X247" s="36">
        <f>IFERROR(IF(W247=0,"",ROUNDUP(W247/H247,0)*0.00474),"")</f>
        <v>9.4800000000000006E-3</v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398</v>
      </c>
      <c r="B248" s="54" t="s">
        <v>399</v>
      </c>
      <c r="C248" s="31">
        <v>4301180006</v>
      </c>
      <c r="D248" s="315">
        <v>4680115881822</v>
      </c>
      <c r="E248" s="313"/>
      <c r="F248" s="306">
        <v>0.1</v>
      </c>
      <c r="G248" s="32">
        <v>20</v>
      </c>
      <c r="H248" s="306">
        <v>2</v>
      </c>
      <c r="I248" s="306">
        <v>2.2400000000000002</v>
      </c>
      <c r="J248" s="32">
        <v>238</v>
      </c>
      <c r="K248" s="32" t="s">
        <v>396</v>
      </c>
      <c r="L248" s="33" t="s">
        <v>397</v>
      </c>
      <c r="M248" s="32">
        <v>730</v>
      </c>
      <c r="N248" s="6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12"/>
      <c r="P248" s="312"/>
      <c r="Q248" s="312"/>
      <c r="R248" s="313"/>
      <c r="S248" s="34"/>
      <c r="T248" s="34"/>
      <c r="U248" s="35" t="s">
        <v>66</v>
      </c>
      <c r="V248" s="307">
        <v>0</v>
      </c>
      <c r="W248" s="308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400</v>
      </c>
      <c r="B249" s="54" t="s">
        <v>401</v>
      </c>
      <c r="C249" s="31">
        <v>4301180001</v>
      </c>
      <c r="D249" s="315">
        <v>4680115880016</v>
      </c>
      <c r="E249" s="313"/>
      <c r="F249" s="306">
        <v>0.1</v>
      </c>
      <c r="G249" s="32">
        <v>20</v>
      </c>
      <c r="H249" s="306">
        <v>2</v>
      </c>
      <c r="I249" s="306">
        <v>2.2400000000000002</v>
      </c>
      <c r="J249" s="32">
        <v>238</v>
      </c>
      <c r="K249" s="32" t="s">
        <v>396</v>
      </c>
      <c r="L249" s="33" t="s">
        <v>397</v>
      </c>
      <c r="M249" s="32">
        <v>730</v>
      </c>
      <c r="N249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12"/>
      <c r="P249" s="312"/>
      <c r="Q249" s="312"/>
      <c r="R249" s="313"/>
      <c r="S249" s="34"/>
      <c r="T249" s="34"/>
      <c r="U249" s="35" t="s">
        <v>66</v>
      </c>
      <c r="V249" s="307">
        <v>0</v>
      </c>
      <c r="W249" s="308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x14ac:dyDescent="0.2">
      <c r="A250" s="319"/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1"/>
      <c r="N250" s="316" t="s">
        <v>67</v>
      </c>
      <c r="O250" s="317"/>
      <c r="P250" s="317"/>
      <c r="Q250" s="317"/>
      <c r="R250" s="317"/>
      <c r="S250" s="317"/>
      <c r="T250" s="318"/>
      <c r="U250" s="37" t="s">
        <v>68</v>
      </c>
      <c r="V250" s="309">
        <f>IFERROR(V247/H247,"0")+IFERROR(V248/H248,"0")+IFERROR(V249/H249,"0")</f>
        <v>1.2</v>
      </c>
      <c r="W250" s="309">
        <f>IFERROR(W247/H247,"0")+IFERROR(W248/H248,"0")+IFERROR(W249/H249,"0")</f>
        <v>2</v>
      </c>
      <c r="X250" s="309">
        <f>IFERROR(IF(X247="",0,X247),"0")+IFERROR(IF(X248="",0,X248),"0")+IFERROR(IF(X249="",0,X249),"0")</f>
        <v>9.4800000000000006E-3</v>
      </c>
      <c r="Y250" s="310"/>
      <c r="Z250" s="310"/>
    </row>
    <row r="251" spans="1:53" x14ac:dyDescent="0.2">
      <c r="A251" s="320"/>
      <c r="B251" s="320"/>
      <c r="C251" s="320"/>
      <c r="D251" s="320"/>
      <c r="E251" s="320"/>
      <c r="F251" s="320"/>
      <c r="G251" s="320"/>
      <c r="H251" s="320"/>
      <c r="I251" s="320"/>
      <c r="J251" s="320"/>
      <c r="K251" s="320"/>
      <c r="L251" s="320"/>
      <c r="M251" s="321"/>
      <c r="N251" s="316" t="s">
        <v>67</v>
      </c>
      <c r="O251" s="317"/>
      <c r="P251" s="317"/>
      <c r="Q251" s="317"/>
      <c r="R251" s="317"/>
      <c r="S251" s="317"/>
      <c r="T251" s="318"/>
      <c r="U251" s="37" t="s">
        <v>66</v>
      </c>
      <c r="V251" s="309">
        <f>IFERROR(SUM(V247:V249),"0")</f>
        <v>2.4</v>
      </c>
      <c r="W251" s="309">
        <f>IFERROR(SUM(W247:W249),"0")</f>
        <v>4</v>
      </c>
      <c r="X251" s="37"/>
      <c r="Y251" s="310"/>
      <c r="Z251" s="310"/>
    </row>
    <row r="252" spans="1:53" ht="16.5" customHeight="1" x14ac:dyDescent="0.25">
      <c r="A252" s="351" t="s">
        <v>402</v>
      </c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0"/>
      <c r="M252" s="320"/>
      <c r="N252" s="320"/>
      <c r="O252" s="320"/>
      <c r="P252" s="320"/>
      <c r="Q252" s="320"/>
      <c r="R252" s="320"/>
      <c r="S252" s="320"/>
      <c r="T252" s="320"/>
      <c r="U252" s="320"/>
      <c r="V252" s="320"/>
      <c r="W252" s="320"/>
      <c r="X252" s="320"/>
      <c r="Y252" s="302"/>
      <c r="Z252" s="302"/>
    </row>
    <row r="253" spans="1:53" ht="14.25" customHeight="1" x14ac:dyDescent="0.25">
      <c r="A253" s="335" t="s">
        <v>104</v>
      </c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0"/>
      <c r="N253" s="320"/>
      <c r="O253" s="320"/>
      <c r="P253" s="320"/>
      <c r="Q253" s="320"/>
      <c r="R253" s="320"/>
      <c r="S253" s="320"/>
      <c r="T253" s="320"/>
      <c r="U253" s="320"/>
      <c r="V253" s="320"/>
      <c r="W253" s="320"/>
      <c r="X253" s="320"/>
      <c r="Y253" s="303"/>
      <c r="Z253" s="303"/>
    </row>
    <row r="254" spans="1:53" ht="27" customHeight="1" x14ac:dyDescent="0.25">
      <c r="A254" s="54" t="s">
        <v>403</v>
      </c>
      <c r="B254" s="54" t="s">
        <v>404</v>
      </c>
      <c r="C254" s="31">
        <v>4301011315</v>
      </c>
      <c r="D254" s="315">
        <v>4607091387421</v>
      </c>
      <c r="E254" s="313"/>
      <c r="F254" s="306">
        <v>1.35</v>
      </c>
      <c r="G254" s="32">
        <v>8</v>
      </c>
      <c r="H254" s="306">
        <v>10.8</v>
      </c>
      <c r="I254" s="306">
        <v>11.28</v>
      </c>
      <c r="J254" s="32">
        <v>56</v>
      </c>
      <c r="K254" s="32" t="s">
        <v>99</v>
      </c>
      <c r="L254" s="33" t="s">
        <v>100</v>
      </c>
      <c r="M254" s="32">
        <v>55</v>
      </c>
      <c r="N254" s="5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12"/>
      <c r="P254" s="312"/>
      <c r="Q254" s="312"/>
      <c r="R254" s="313"/>
      <c r="S254" s="34"/>
      <c r="T254" s="34"/>
      <c r="U254" s="35" t="s">
        <v>66</v>
      </c>
      <c r="V254" s="307">
        <v>48</v>
      </c>
      <c r="W254" s="308">
        <f t="shared" ref="W254:W260" si="13">IFERROR(IF(V254="",0,CEILING((V254/$H254),1)*$H254),"")</f>
        <v>54</v>
      </c>
      <c r="X254" s="36">
        <f>IFERROR(IF(W254=0,"",ROUNDUP(W254/H254,0)*0.02175),"")</f>
        <v>0.10874999999999999</v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403</v>
      </c>
      <c r="B255" s="54" t="s">
        <v>405</v>
      </c>
      <c r="C255" s="31">
        <v>4301011121</v>
      </c>
      <c r="D255" s="315">
        <v>4607091387421</v>
      </c>
      <c r="E255" s="313"/>
      <c r="F255" s="306">
        <v>1.35</v>
      </c>
      <c r="G255" s="32">
        <v>8</v>
      </c>
      <c r="H255" s="306">
        <v>10.8</v>
      </c>
      <c r="I255" s="306">
        <v>11.28</v>
      </c>
      <c r="J255" s="32">
        <v>48</v>
      </c>
      <c r="K255" s="32" t="s">
        <v>99</v>
      </c>
      <c r="L255" s="33" t="s">
        <v>108</v>
      </c>
      <c r="M255" s="32">
        <v>55</v>
      </c>
      <c r="N255" s="46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12"/>
      <c r="P255" s="312"/>
      <c r="Q255" s="312"/>
      <c r="R255" s="313"/>
      <c r="S255" s="34"/>
      <c r="T255" s="34"/>
      <c r="U255" s="35" t="s">
        <v>66</v>
      </c>
      <c r="V255" s="307">
        <v>0</v>
      </c>
      <c r="W255" s="308">
        <f t="shared" si="13"/>
        <v>0</v>
      </c>
      <c r="X255" s="36" t="str">
        <f>IFERROR(IF(W255=0,"",ROUNDUP(W255/H255,0)*0.02039),"")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406</v>
      </c>
      <c r="B256" s="54" t="s">
        <v>407</v>
      </c>
      <c r="C256" s="31">
        <v>4301011396</v>
      </c>
      <c r="D256" s="315">
        <v>4607091387452</v>
      </c>
      <c r="E256" s="313"/>
      <c r="F256" s="306">
        <v>1.35</v>
      </c>
      <c r="G256" s="32">
        <v>8</v>
      </c>
      <c r="H256" s="306">
        <v>10.8</v>
      </c>
      <c r="I256" s="306">
        <v>11.28</v>
      </c>
      <c r="J256" s="32">
        <v>48</v>
      </c>
      <c r="K256" s="32" t="s">
        <v>99</v>
      </c>
      <c r="L256" s="33" t="s">
        <v>108</v>
      </c>
      <c r="M256" s="32">
        <v>55</v>
      </c>
      <c r="N256" s="53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12"/>
      <c r="P256" s="312"/>
      <c r="Q256" s="312"/>
      <c r="R256" s="313"/>
      <c r="S256" s="34"/>
      <c r="T256" s="34"/>
      <c r="U256" s="35" t="s">
        <v>66</v>
      </c>
      <c r="V256" s="307">
        <v>0</v>
      </c>
      <c r="W256" s="308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406</v>
      </c>
      <c r="B257" s="54" t="s">
        <v>408</v>
      </c>
      <c r="C257" s="31">
        <v>4301011619</v>
      </c>
      <c r="D257" s="315">
        <v>4607091387452</v>
      </c>
      <c r="E257" s="313"/>
      <c r="F257" s="306">
        <v>1.45</v>
      </c>
      <c r="G257" s="32">
        <v>8</v>
      </c>
      <c r="H257" s="306">
        <v>11.6</v>
      </c>
      <c r="I257" s="306">
        <v>12.08</v>
      </c>
      <c r="J257" s="32">
        <v>56</v>
      </c>
      <c r="K257" s="32" t="s">
        <v>99</v>
      </c>
      <c r="L257" s="33" t="s">
        <v>100</v>
      </c>
      <c r="M257" s="32">
        <v>55</v>
      </c>
      <c r="N257" s="345" t="s">
        <v>409</v>
      </c>
      <c r="O257" s="312"/>
      <c r="P257" s="312"/>
      <c r="Q257" s="312"/>
      <c r="R257" s="313"/>
      <c r="S257" s="34"/>
      <c r="T257" s="34"/>
      <c r="U257" s="35" t="s">
        <v>66</v>
      </c>
      <c r="V257" s="307">
        <v>0</v>
      </c>
      <c r="W257" s="308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410</v>
      </c>
      <c r="B258" s="54" t="s">
        <v>411</v>
      </c>
      <c r="C258" s="31">
        <v>4301011313</v>
      </c>
      <c r="D258" s="315">
        <v>4607091385984</v>
      </c>
      <c r="E258" s="313"/>
      <c r="F258" s="306">
        <v>1.35</v>
      </c>
      <c r="G258" s="32">
        <v>8</v>
      </c>
      <c r="H258" s="306">
        <v>10.8</v>
      </c>
      <c r="I258" s="306">
        <v>11.28</v>
      </c>
      <c r="J258" s="32">
        <v>56</v>
      </c>
      <c r="K258" s="32" t="s">
        <v>99</v>
      </c>
      <c r="L258" s="33" t="s">
        <v>100</v>
      </c>
      <c r="M258" s="32">
        <v>55</v>
      </c>
      <c r="N258" s="50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12"/>
      <c r="P258" s="312"/>
      <c r="Q258" s="312"/>
      <c r="R258" s="313"/>
      <c r="S258" s="34"/>
      <c r="T258" s="34"/>
      <c r="U258" s="35" t="s">
        <v>66</v>
      </c>
      <c r="V258" s="307">
        <v>0</v>
      </c>
      <c r="W258" s="308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412</v>
      </c>
      <c r="B259" s="54" t="s">
        <v>413</v>
      </c>
      <c r="C259" s="31">
        <v>4301011316</v>
      </c>
      <c r="D259" s="315">
        <v>4607091387438</v>
      </c>
      <c r="E259" s="313"/>
      <c r="F259" s="306">
        <v>0.5</v>
      </c>
      <c r="G259" s="32">
        <v>10</v>
      </c>
      <c r="H259" s="306">
        <v>5</v>
      </c>
      <c r="I259" s="306">
        <v>5.24</v>
      </c>
      <c r="J259" s="32">
        <v>120</v>
      </c>
      <c r="K259" s="32" t="s">
        <v>64</v>
      </c>
      <c r="L259" s="33" t="s">
        <v>100</v>
      </c>
      <c r="M259" s="32">
        <v>55</v>
      </c>
      <c r="N259" s="61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12"/>
      <c r="P259" s="312"/>
      <c r="Q259" s="312"/>
      <c r="R259" s="313"/>
      <c r="S259" s="34"/>
      <c r="T259" s="34"/>
      <c r="U259" s="35" t="s">
        <v>66</v>
      </c>
      <c r="V259" s="307">
        <v>0</v>
      </c>
      <c r="W259" s="308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414</v>
      </c>
      <c r="B260" s="54" t="s">
        <v>415</v>
      </c>
      <c r="C260" s="31">
        <v>4301011318</v>
      </c>
      <c r="D260" s="315">
        <v>4607091387469</v>
      </c>
      <c r="E260" s="313"/>
      <c r="F260" s="306">
        <v>0.5</v>
      </c>
      <c r="G260" s="32">
        <v>10</v>
      </c>
      <c r="H260" s="306">
        <v>5</v>
      </c>
      <c r="I260" s="306">
        <v>5.21</v>
      </c>
      <c r="J260" s="32">
        <v>120</v>
      </c>
      <c r="K260" s="32" t="s">
        <v>64</v>
      </c>
      <c r="L260" s="33" t="s">
        <v>65</v>
      </c>
      <c r="M260" s="32">
        <v>55</v>
      </c>
      <c r="N260" s="50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12"/>
      <c r="P260" s="312"/>
      <c r="Q260" s="312"/>
      <c r="R260" s="313"/>
      <c r="S260" s="34"/>
      <c r="T260" s="34"/>
      <c r="U260" s="35" t="s">
        <v>66</v>
      </c>
      <c r="V260" s="307">
        <v>0</v>
      </c>
      <c r="W260" s="308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x14ac:dyDescent="0.2">
      <c r="A261" s="319"/>
      <c r="B261" s="320"/>
      <c r="C261" s="320"/>
      <c r="D261" s="320"/>
      <c r="E261" s="320"/>
      <c r="F261" s="320"/>
      <c r="G261" s="320"/>
      <c r="H261" s="320"/>
      <c r="I261" s="320"/>
      <c r="J261" s="320"/>
      <c r="K261" s="320"/>
      <c r="L261" s="320"/>
      <c r="M261" s="321"/>
      <c r="N261" s="316" t="s">
        <v>67</v>
      </c>
      <c r="O261" s="317"/>
      <c r="P261" s="317"/>
      <c r="Q261" s="317"/>
      <c r="R261" s="317"/>
      <c r="S261" s="317"/>
      <c r="T261" s="318"/>
      <c r="U261" s="37" t="s">
        <v>68</v>
      </c>
      <c r="V261" s="309">
        <f>IFERROR(V254/H254,"0")+IFERROR(V255/H255,"0")+IFERROR(V256/H256,"0")+IFERROR(V257/H257,"0")+IFERROR(V258/H258,"0")+IFERROR(V259/H259,"0")+IFERROR(V260/H260,"0")</f>
        <v>4.4444444444444438</v>
      </c>
      <c r="W261" s="309">
        <f>IFERROR(W254/H254,"0")+IFERROR(W255/H255,"0")+IFERROR(W256/H256,"0")+IFERROR(W257/H257,"0")+IFERROR(W258/H258,"0")+IFERROR(W259/H259,"0")+IFERROR(W260/H260,"0")</f>
        <v>5</v>
      </c>
      <c r="X261" s="309">
        <f>IFERROR(IF(X254="",0,X254),"0")+IFERROR(IF(X255="",0,X255),"0")+IFERROR(IF(X256="",0,X256),"0")+IFERROR(IF(X257="",0,X257),"0")+IFERROR(IF(X258="",0,X258),"0")+IFERROR(IF(X259="",0,X259),"0")+IFERROR(IF(X260="",0,X260),"0")</f>
        <v>0.10874999999999999</v>
      </c>
      <c r="Y261" s="310"/>
      <c r="Z261" s="310"/>
    </row>
    <row r="262" spans="1:53" x14ac:dyDescent="0.2">
      <c r="A262" s="320"/>
      <c r="B262" s="320"/>
      <c r="C262" s="320"/>
      <c r="D262" s="320"/>
      <c r="E262" s="320"/>
      <c r="F262" s="320"/>
      <c r="G262" s="320"/>
      <c r="H262" s="320"/>
      <c r="I262" s="320"/>
      <c r="J262" s="320"/>
      <c r="K262" s="320"/>
      <c r="L262" s="320"/>
      <c r="M262" s="321"/>
      <c r="N262" s="316" t="s">
        <v>67</v>
      </c>
      <c r="O262" s="317"/>
      <c r="P262" s="317"/>
      <c r="Q262" s="317"/>
      <c r="R262" s="317"/>
      <c r="S262" s="317"/>
      <c r="T262" s="318"/>
      <c r="U262" s="37" t="s">
        <v>66</v>
      </c>
      <c r="V262" s="309">
        <f>IFERROR(SUM(V254:V260),"0")</f>
        <v>48</v>
      </c>
      <c r="W262" s="309">
        <f>IFERROR(SUM(W254:W260),"0")</f>
        <v>54</v>
      </c>
      <c r="X262" s="37"/>
      <c r="Y262" s="310"/>
      <c r="Z262" s="310"/>
    </row>
    <row r="263" spans="1:53" ht="14.25" customHeight="1" x14ac:dyDescent="0.25">
      <c r="A263" s="335" t="s">
        <v>61</v>
      </c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0"/>
      <c r="N263" s="320"/>
      <c r="O263" s="320"/>
      <c r="P263" s="320"/>
      <c r="Q263" s="320"/>
      <c r="R263" s="320"/>
      <c r="S263" s="320"/>
      <c r="T263" s="320"/>
      <c r="U263" s="320"/>
      <c r="V263" s="320"/>
      <c r="W263" s="320"/>
      <c r="X263" s="320"/>
      <c r="Y263" s="303"/>
      <c r="Z263" s="303"/>
    </row>
    <row r="264" spans="1:53" ht="27" customHeight="1" x14ac:dyDescent="0.25">
      <c r="A264" s="54" t="s">
        <v>416</v>
      </c>
      <c r="B264" s="54" t="s">
        <v>417</v>
      </c>
      <c r="C264" s="31">
        <v>4301031154</v>
      </c>
      <c r="D264" s="315">
        <v>4607091387292</v>
      </c>
      <c r="E264" s="313"/>
      <c r="F264" s="306">
        <v>0.73</v>
      </c>
      <c r="G264" s="32">
        <v>6</v>
      </c>
      <c r="H264" s="306">
        <v>4.38</v>
      </c>
      <c r="I264" s="306">
        <v>4.6399999999999997</v>
      </c>
      <c r="J264" s="32">
        <v>156</v>
      </c>
      <c r="K264" s="32" t="s">
        <v>64</v>
      </c>
      <c r="L264" s="33" t="s">
        <v>65</v>
      </c>
      <c r="M264" s="32">
        <v>45</v>
      </c>
      <c r="N264" s="3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12"/>
      <c r="P264" s="312"/>
      <c r="Q264" s="312"/>
      <c r="R264" s="313"/>
      <c r="S264" s="34"/>
      <c r="T264" s="34"/>
      <c r="U264" s="35" t="s">
        <v>66</v>
      </c>
      <c r="V264" s="307">
        <v>0</v>
      </c>
      <c r="W264" s="308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ht="27" customHeight="1" x14ac:dyDescent="0.25">
      <c r="A265" s="54" t="s">
        <v>418</v>
      </c>
      <c r="B265" s="54" t="s">
        <v>419</v>
      </c>
      <c r="C265" s="31">
        <v>4301031155</v>
      </c>
      <c r="D265" s="315">
        <v>4607091387315</v>
      </c>
      <c r="E265" s="313"/>
      <c r="F265" s="306">
        <v>0.7</v>
      </c>
      <c r="G265" s="32">
        <v>4</v>
      </c>
      <c r="H265" s="306">
        <v>2.8</v>
      </c>
      <c r="I265" s="306">
        <v>3.048</v>
      </c>
      <c r="J265" s="32">
        <v>156</v>
      </c>
      <c r="K265" s="32" t="s">
        <v>64</v>
      </c>
      <c r="L265" s="33" t="s">
        <v>65</v>
      </c>
      <c r="M265" s="32">
        <v>45</v>
      </c>
      <c r="N265" s="4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12"/>
      <c r="P265" s="312"/>
      <c r="Q265" s="312"/>
      <c r="R265" s="313"/>
      <c r="S265" s="34"/>
      <c r="T265" s="34"/>
      <c r="U265" s="35" t="s">
        <v>66</v>
      </c>
      <c r="V265" s="307">
        <v>0</v>
      </c>
      <c r="W265" s="308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x14ac:dyDescent="0.2">
      <c r="A266" s="319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16" t="s">
        <v>67</v>
      </c>
      <c r="O266" s="317"/>
      <c r="P266" s="317"/>
      <c r="Q266" s="317"/>
      <c r="R266" s="317"/>
      <c r="S266" s="317"/>
      <c r="T266" s="318"/>
      <c r="U266" s="37" t="s">
        <v>68</v>
      </c>
      <c r="V266" s="309">
        <f>IFERROR(V264/H264,"0")+IFERROR(V265/H265,"0")</f>
        <v>0</v>
      </c>
      <c r="W266" s="309">
        <f>IFERROR(W264/H264,"0")+IFERROR(W265/H265,"0")</f>
        <v>0</v>
      </c>
      <c r="X266" s="309">
        <f>IFERROR(IF(X264="",0,X264),"0")+IFERROR(IF(X265="",0,X265),"0")</f>
        <v>0</v>
      </c>
      <c r="Y266" s="310"/>
      <c r="Z266" s="310"/>
    </row>
    <row r="267" spans="1:53" x14ac:dyDescent="0.2">
      <c r="A267" s="320"/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1"/>
      <c r="N267" s="316" t="s">
        <v>67</v>
      </c>
      <c r="O267" s="317"/>
      <c r="P267" s="317"/>
      <c r="Q267" s="317"/>
      <c r="R267" s="317"/>
      <c r="S267" s="317"/>
      <c r="T267" s="318"/>
      <c r="U267" s="37" t="s">
        <v>66</v>
      </c>
      <c r="V267" s="309">
        <f>IFERROR(SUM(V264:V265),"0")</f>
        <v>0</v>
      </c>
      <c r="W267" s="309">
        <f>IFERROR(SUM(W264:W265),"0")</f>
        <v>0</v>
      </c>
      <c r="X267" s="37"/>
      <c r="Y267" s="310"/>
      <c r="Z267" s="310"/>
    </row>
    <row r="268" spans="1:53" ht="16.5" customHeight="1" x14ac:dyDescent="0.25">
      <c r="A268" s="351" t="s">
        <v>420</v>
      </c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0"/>
      <c r="M268" s="320"/>
      <c r="N268" s="320"/>
      <c r="O268" s="320"/>
      <c r="P268" s="320"/>
      <c r="Q268" s="320"/>
      <c r="R268" s="320"/>
      <c r="S268" s="320"/>
      <c r="T268" s="320"/>
      <c r="U268" s="320"/>
      <c r="V268" s="320"/>
      <c r="W268" s="320"/>
      <c r="X268" s="320"/>
      <c r="Y268" s="302"/>
      <c r="Z268" s="302"/>
    </row>
    <row r="269" spans="1:53" ht="14.25" customHeight="1" x14ac:dyDescent="0.25">
      <c r="A269" s="335" t="s">
        <v>61</v>
      </c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0"/>
      <c r="N269" s="320"/>
      <c r="O269" s="320"/>
      <c r="P269" s="320"/>
      <c r="Q269" s="320"/>
      <c r="R269" s="320"/>
      <c r="S269" s="320"/>
      <c r="T269" s="320"/>
      <c r="U269" s="320"/>
      <c r="V269" s="320"/>
      <c r="W269" s="320"/>
      <c r="X269" s="320"/>
      <c r="Y269" s="303"/>
      <c r="Z269" s="303"/>
    </row>
    <row r="270" spans="1:53" ht="27" customHeight="1" x14ac:dyDescent="0.25">
      <c r="A270" s="54" t="s">
        <v>421</v>
      </c>
      <c r="B270" s="54" t="s">
        <v>422</v>
      </c>
      <c r="C270" s="31">
        <v>4301031066</v>
      </c>
      <c r="D270" s="315">
        <v>4607091383836</v>
      </c>
      <c r="E270" s="313"/>
      <c r="F270" s="306">
        <v>0.3</v>
      </c>
      <c r="G270" s="32">
        <v>6</v>
      </c>
      <c r="H270" s="306">
        <v>1.8</v>
      </c>
      <c r="I270" s="306">
        <v>2.048</v>
      </c>
      <c r="J270" s="32">
        <v>156</v>
      </c>
      <c r="K270" s="32" t="s">
        <v>64</v>
      </c>
      <c r="L270" s="33" t="s">
        <v>65</v>
      </c>
      <c r="M270" s="32">
        <v>40</v>
      </c>
      <c r="N270" s="3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12"/>
      <c r="P270" s="312"/>
      <c r="Q270" s="312"/>
      <c r="R270" s="313"/>
      <c r="S270" s="34"/>
      <c r="T270" s="34"/>
      <c r="U270" s="35" t="s">
        <v>66</v>
      </c>
      <c r="V270" s="307">
        <v>0</v>
      </c>
      <c r="W270" s="308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08" t="s">
        <v>1</v>
      </c>
    </row>
    <row r="271" spans="1:53" x14ac:dyDescent="0.2">
      <c r="A271" s="319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16" t="s">
        <v>67</v>
      </c>
      <c r="O271" s="317"/>
      <c r="P271" s="317"/>
      <c r="Q271" s="317"/>
      <c r="R271" s="317"/>
      <c r="S271" s="317"/>
      <c r="T271" s="318"/>
      <c r="U271" s="37" t="s">
        <v>68</v>
      </c>
      <c r="V271" s="309">
        <f>IFERROR(V270/H270,"0")</f>
        <v>0</v>
      </c>
      <c r="W271" s="309">
        <f>IFERROR(W270/H270,"0")</f>
        <v>0</v>
      </c>
      <c r="X271" s="309">
        <f>IFERROR(IF(X270="",0,X270),"0")</f>
        <v>0</v>
      </c>
      <c r="Y271" s="310"/>
      <c r="Z271" s="310"/>
    </row>
    <row r="272" spans="1:53" x14ac:dyDescent="0.2">
      <c r="A272" s="320"/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1"/>
      <c r="N272" s="316" t="s">
        <v>67</v>
      </c>
      <c r="O272" s="317"/>
      <c r="P272" s="317"/>
      <c r="Q272" s="317"/>
      <c r="R272" s="317"/>
      <c r="S272" s="317"/>
      <c r="T272" s="318"/>
      <c r="U272" s="37" t="s">
        <v>66</v>
      </c>
      <c r="V272" s="309">
        <f>IFERROR(SUM(V270:V270),"0")</f>
        <v>0</v>
      </c>
      <c r="W272" s="309">
        <f>IFERROR(SUM(W270:W270),"0")</f>
        <v>0</v>
      </c>
      <c r="X272" s="37"/>
      <c r="Y272" s="310"/>
      <c r="Z272" s="310"/>
    </row>
    <row r="273" spans="1:53" ht="14.25" customHeight="1" x14ac:dyDescent="0.25">
      <c r="A273" s="335" t="s">
        <v>69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3"/>
      <c r="Z273" s="303"/>
    </row>
    <row r="274" spans="1:53" ht="27" customHeight="1" x14ac:dyDescent="0.25">
      <c r="A274" s="54" t="s">
        <v>423</v>
      </c>
      <c r="B274" s="54" t="s">
        <v>424</v>
      </c>
      <c r="C274" s="31">
        <v>4301051142</v>
      </c>
      <c r="D274" s="315">
        <v>4607091387919</v>
      </c>
      <c r="E274" s="313"/>
      <c r="F274" s="306">
        <v>1.35</v>
      </c>
      <c r="G274" s="32">
        <v>6</v>
      </c>
      <c r="H274" s="306">
        <v>8.1</v>
      </c>
      <c r="I274" s="306">
        <v>8.6639999999999997</v>
      </c>
      <c r="J274" s="32">
        <v>56</v>
      </c>
      <c r="K274" s="32" t="s">
        <v>99</v>
      </c>
      <c r="L274" s="33" t="s">
        <v>65</v>
      </c>
      <c r="M274" s="32">
        <v>45</v>
      </c>
      <c r="N274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12"/>
      <c r="P274" s="312"/>
      <c r="Q274" s="312"/>
      <c r="R274" s="313"/>
      <c r="S274" s="34"/>
      <c r="T274" s="34"/>
      <c r="U274" s="35" t="s">
        <v>66</v>
      </c>
      <c r="V274" s="307">
        <v>0</v>
      </c>
      <c r="W274" s="308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09" t="s">
        <v>1</v>
      </c>
    </row>
    <row r="275" spans="1:53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16" t="s">
        <v>67</v>
      </c>
      <c r="O275" s="317"/>
      <c r="P275" s="317"/>
      <c r="Q275" s="317"/>
      <c r="R275" s="317"/>
      <c r="S275" s="317"/>
      <c r="T275" s="318"/>
      <c r="U275" s="37" t="s">
        <v>68</v>
      </c>
      <c r="V275" s="309">
        <f>IFERROR(V274/H274,"0")</f>
        <v>0</v>
      </c>
      <c r="W275" s="309">
        <f>IFERROR(W274/H274,"0")</f>
        <v>0</v>
      </c>
      <c r="X275" s="309">
        <f>IFERROR(IF(X274="",0,X274),"0")</f>
        <v>0</v>
      </c>
      <c r="Y275" s="310"/>
      <c r="Z275" s="310"/>
    </row>
    <row r="276" spans="1:53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16" t="s">
        <v>67</v>
      </c>
      <c r="O276" s="317"/>
      <c r="P276" s="317"/>
      <c r="Q276" s="317"/>
      <c r="R276" s="317"/>
      <c r="S276" s="317"/>
      <c r="T276" s="318"/>
      <c r="U276" s="37" t="s">
        <v>66</v>
      </c>
      <c r="V276" s="309">
        <f>IFERROR(SUM(V274:V274),"0")</f>
        <v>0</v>
      </c>
      <c r="W276" s="309">
        <f>IFERROR(SUM(W274:W274),"0")</f>
        <v>0</v>
      </c>
      <c r="X276" s="37"/>
      <c r="Y276" s="310"/>
      <c r="Z276" s="310"/>
    </row>
    <row r="277" spans="1:53" ht="14.25" customHeight="1" x14ac:dyDescent="0.25">
      <c r="A277" s="335" t="s">
        <v>212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3"/>
      <c r="Z277" s="303"/>
    </row>
    <row r="278" spans="1:53" ht="27" customHeight="1" x14ac:dyDescent="0.25">
      <c r="A278" s="54" t="s">
        <v>425</v>
      </c>
      <c r="B278" s="54" t="s">
        <v>426</v>
      </c>
      <c r="C278" s="31">
        <v>4301060324</v>
      </c>
      <c r="D278" s="315">
        <v>4607091388831</v>
      </c>
      <c r="E278" s="313"/>
      <c r="F278" s="306">
        <v>0.38</v>
      </c>
      <c r="G278" s="32">
        <v>6</v>
      </c>
      <c r="H278" s="306">
        <v>2.2799999999999998</v>
      </c>
      <c r="I278" s="306">
        <v>2.552</v>
      </c>
      <c r="J278" s="32">
        <v>156</v>
      </c>
      <c r="K278" s="32" t="s">
        <v>64</v>
      </c>
      <c r="L278" s="33" t="s">
        <v>65</v>
      </c>
      <c r="M278" s="32">
        <v>40</v>
      </c>
      <c r="N278" s="57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8" s="312"/>
      <c r="P278" s="312"/>
      <c r="Q278" s="312"/>
      <c r="R278" s="313"/>
      <c r="S278" s="34"/>
      <c r="T278" s="34"/>
      <c r="U278" s="35" t="s">
        <v>66</v>
      </c>
      <c r="V278" s="307">
        <v>19</v>
      </c>
      <c r="W278" s="308">
        <f>IFERROR(IF(V278="",0,CEILING((V278/$H278),1)*$H278),"")</f>
        <v>20.52</v>
      </c>
      <c r="X278" s="36">
        <f>IFERROR(IF(W278=0,"",ROUNDUP(W278/H278,0)*0.00753),"")</f>
        <v>6.7769999999999997E-2</v>
      </c>
      <c r="Y278" s="56"/>
      <c r="Z278" s="57"/>
      <c r="AD278" s="58"/>
      <c r="BA278" s="210" t="s">
        <v>1</v>
      </c>
    </row>
    <row r="279" spans="1:53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16" t="s">
        <v>67</v>
      </c>
      <c r="O279" s="317"/>
      <c r="P279" s="317"/>
      <c r="Q279" s="317"/>
      <c r="R279" s="317"/>
      <c r="S279" s="317"/>
      <c r="T279" s="318"/>
      <c r="U279" s="37" t="s">
        <v>68</v>
      </c>
      <c r="V279" s="309">
        <f>IFERROR(V278/H278,"0")</f>
        <v>8.3333333333333339</v>
      </c>
      <c r="W279" s="309">
        <f>IFERROR(W278/H278,"0")</f>
        <v>9</v>
      </c>
      <c r="X279" s="309">
        <f>IFERROR(IF(X278="",0,X278),"0")</f>
        <v>6.7769999999999997E-2</v>
      </c>
      <c r="Y279" s="310"/>
      <c r="Z279" s="310"/>
    </row>
    <row r="280" spans="1:53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16" t="s">
        <v>67</v>
      </c>
      <c r="O280" s="317"/>
      <c r="P280" s="317"/>
      <c r="Q280" s="317"/>
      <c r="R280" s="317"/>
      <c r="S280" s="317"/>
      <c r="T280" s="318"/>
      <c r="U280" s="37" t="s">
        <v>66</v>
      </c>
      <c r="V280" s="309">
        <f>IFERROR(SUM(V278:V278),"0")</f>
        <v>19</v>
      </c>
      <c r="W280" s="309">
        <f>IFERROR(SUM(W278:W278),"0")</f>
        <v>20.52</v>
      </c>
      <c r="X280" s="37"/>
      <c r="Y280" s="310"/>
      <c r="Z280" s="310"/>
    </row>
    <row r="281" spans="1:53" ht="14.25" customHeight="1" x14ac:dyDescent="0.25">
      <c r="A281" s="335" t="s">
        <v>82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3"/>
      <c r="Z281" s="303"/>
    </row>
    <row r="282" spans="1:53" ht="27" customHeight="1" x14ac:dyDescent="0.25">
      <c r="A282" s="54" t="s">
        <v>427</v>
      </c>
      <c r="B282" s="54" t="s">
        <v>428</v>
      </c>
      <c r="C282" s="31">
        <v>4301032015</v>
      </c>
      <c r="D282" s="315">
        <v>4607091383102</v>
      </c>
      <c r="E282" s="313"/>
      <c r="F282" s="306">
        <v>0.17</v>
      </c>
      <c r="G282" s="32">
        <v>15</v>
      </c>
      <c r="H282" s="306">
        <v>2.5499999999999998</v>
      </c>
      <c r="I282" s="306">
        <v>2.9750000000000001</v>
      </c>
      <c r="J282" s="32">
        <v>156</v>
      </c>
      <c r="K282" s="32" t="s">
        <v>64</v>
      </c>
      <c r="L282" s="33" t="s">
        <v>85</v>
      </c>
      <c r="M282" s="32">
        <v>180</v>
      </c>
      <c r="N282" s="5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2" s="312"/>
      <c r="P282" s="312"/>
      <c r="Q282" s="312"/>
      <c r="R282" s="313"/>
      <c r="S282" s="34"/>
      <c r="T282" s="34"/>
      <c r="U282" s="35" t="s">
        <v>66</v>
      </c>
      <c r="V282" s="307">
        <v>0</v>
      </c>
      <c r="W282" s="308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1" t="s">
        <v>1</v>
      </c>
    </row>
    <row r="283" spans="1:53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16" t="s">
        <v>67</v>
      </c>
      <c r="O283" s="317"/>
      <c r="P283" s="317"/>
      <c r="Q283" s="317"/>
      <c r="R283" s="317"/>
      <c r="S283" s="317"/>
      <c r="T283" s="318"/>
      <c r="U283" s="37" t="s">
        <v>68</v>
      </c>
      <c r="V283" s="309">
        <f>IFERROR(V282/H282,"0")</f>
        <v>0</v>
      </c>
      <c r="W283" s="309">
        <f>IFERROR(W282/H282,"0")</f>
        <v>0</v>
      </c>
      <c r="X283" s="309">
        <f>IFERROR(IF(X282="",0,X282),"0")</f>
        <v>0</v>
      </c>
      <c r="Y283" s="310"/>
      <c r="Z283" s="310"/>
    </row>
    <row r="284" spans="1:53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16" t="s">
        <v>67</v>
      </c>
      <c r="O284" s="317"/>
      <c r="P284" s="317"/>
      <c r="Q284" s="317"/>
      <c r="R284" s="317"/>
      <c r="S284" s="317"/>
      <c r="T284" s="318"/>
      <c r="U284" s="37" t="s">
        <v>66</v>
      </c>
      <c r="V284" s="309">
        <f>IFERROR(SUM(V282:V282),"0")</f>
        <v>0</v>
      </c>
      <c r="W284" s="309">
        <f>IFERROR(SUM(W282:W282),"0")</f>
        <v>0</v>
      </c>
      <c r="X284" s="37"/>
      <c r="Y284" s="310"/>
      <c r="Z284" s="310"/>
    </row>
    <row r="285" spans="1:53" ht="27.75" customHeight="1" x14ac:dyDescent="0.2">
      <c r="A285" s="364" t="s">
        <v>429</v>
      </c>
      <c r="B285" s="365"/>
      <c r="C285" s="365"/>
      <c r="D285" s="365"/>
      <c r="E285" s="365"/>
      <c r="F285" s="365"/>
      <c r="G285" s="365"/>
      <c r="H285" s="365"/>
      <c r="I285" s="365"/>
      <c r="J285" s="365"/>
      <c r="K285" s="365"/>
      <c r="L285" s="365"/>
      <c r="M285" s="365"/>
      <c r="N285" s="365"/>
      <c r="O285" s="365"/>
      <c r="P285" s="365"/>
      <c r="Q285" s="365"/>
      <c r="R285" s="365"/>
      <c r="S285" s="365"/>
      <c r="T285" s="365"/>
      <c r="U285" s="365"/>
      <c r="V285" s="365"/>
      <c r="W285" s="365"/>
      <c r="X285" s="365"/>
      <c r="Y285" s="48"/>
      <c r="Z285" s="48"/>
    </row>
    <row r="286" spans="1:53" ht="16.5" customHeight="1" x14ac:dyDescent="0.25">
      <c r="A286" s="351" t="s">
        <v>430</v>
      </c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20"/>
      <c r="M286" s="320"/>
      <c r="N286" s="320"/>
      <c r="O286" s="320"/>
      <c r="P286" s="320"/>
      <c r="Q286" s="320"/>
      <c r="R286" s="320"/>
      <c r="S286" s="320"/>
      <c r="T286" s="320"/>
      <c r="U286" s="320"/>
      <c r="V286" s="320"/>
      <c r="W286" s="320"/>
      <c r="X286" s="320"/>
      <c r="Y286" s="302"/>
      <c r="Z286" s="302"/>
    </row>
    <row r="287" spans="1:53" ht="14.25" customHeight="1" x14ac:dyDescent="0.25">
      <c r="A287" s="335" t="s">
        <v>104</v>
      </c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0"/>
      <c r="N287" s="320"/>
      <c r="O287" s="320"/>
      <c r="P287" s="320"/>
      <c r="Q287" s="320"/>
      <c r="R287" s="320"/>
      <c r="S287" s="320"/>
      <c r="T287" s="320"/>
      <c r="U287" s="320"/>
      <c r="V287" s="320"/>
      <c r="W287" s="320"/>
      <c r="X287" s="320"/>
      <c r="Y287" s="303"/>
      <c r="Z287" s="303"/>
    </row>
    <row r="288" spans="1:53" ht="27" customHeight="1" x14ac:dyDescent="0.25">
      <c r="A288" s="54" t="s">
        <v>431</v>
      </c>
      <c r="B288" s="54" t="s">
        <v>432</v>
      </c>
      <c r="C288" s="31">
        <v>4301011339</v>
      </c>
      <c r="D288" s="315">
        <v>4607091383997</v>
      </c>
      <c r="E288" s="313"/>
      <c r="F288" s="306">
        <v>2.5</v>
      </c>
      <c r="G288" s="32">
        <v>6</v>
      </c>
      <c r="H288" s="306">
        <v>15</v>
      </c>
      <c r="I288" s="306">
        <v>15.48</v>
      </c>
      <c r="J288" s="32">
        <v>48</v>
      </c>
      <c r="K288" s="32" t="s">
        <v>99</v>
      </c>
      <c r="L288" s="33" t="s">
        <v>65</v>
      </c>
      <c r="M288" s="32">
        <v>60</v>
      </c>
      <c r="N288" s="5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8" s="312"/>
      <c r="P288" s="312"/>
      <c r="Q288" s="312"/>
      <c r="R288" s="313"/>
      <c r="S288" s="34"/>
      <c r="T288" s="34"/>
      <c r="U288" s="35" t="s">
        <v>66</v>
      </c>
      <c r="V288" s="307">
        <v>1220</v>
      </c>
      <c r="W288" s="308">
        <f t="shared" ref="W288:W295" si="14">IFERROR(IF(V288="",0,CEILING((V288/$H288),1)*$H288),"")</f>
        <v>1230</v>
      </c>
      <c r="X288" s="36">
        <f>IFERROR(IF(W288=0,"",ROUNDUP(W288/H288,0)*0.02175),"")</f>
        <v>1.7834999999999999</v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431</v>
      </c>
      <c r="B289" s="54" t="s">
        <v>433</v>
      </c>
      <c r="C289" s="31">
        <v>4301011239</v>
      </c>
      <c r="D289" s="315">
        <v>4607091383997</v>
      </c>
      <c r="E289" s="313"/>
      <c r="F289" s="306">
        <v>2.5</v>
      </c>
      <c r="G289" s="32">
        <v>6</v>
      </c>
      <c r="H289" s="306">
        <v>15</v>
      </c>
      <c r="I289" s="306">
        <v>15.48</v>
      </c>
      <c r="J289" s="32">
        <v>48</v>
      </c>
      <c r="K289" s="32" t="s">
        <v>99</v>
      </c>
      <c r="L289" s="33" t="s">
        <v>108</v>
      </c>
      <c r="M289" s="32">
        <v>60</v>
      </c>
      <c r="N289" s="46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12"/>
      <c r="P289" s="312"/>
      <c r="Q289" s="312"/>
      <c r="R289" s="313"/>
      <c r="S289" s="34"/>
      <c r="T289" s="34"/>
      <c r="U289" s="35" t="s">
        <v>66</v>
      </c>
      <c r="V289" s="307">
        <v>0</v>
      </c>
      <c r="W289" s="308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434</v>
      </c>
      <c r="B290" s="54" t="s">
        <v>435</v>
      </c>
      <c r="C290" s="31">
        <v>4301011326</v>
      </c>
      <c r="D290" s="315">
        <v>4607091384130</v>
      </c>
      <c r="E290" s="313"/>
      <c r="F290" s="306">
        <v>2.5</v>
      </c>
      <c r="G290" s="32">
        <v>6</v>
      </c>
      <c r="H290" s="306">
        <v>15</v>
      </c>
      <c r="I290" s="306">
        <v>15.48</v>
      </c>
      <c r="J290" s="32">
        <v>48</v>
      </c>
      <c r="K290" s="32" t="s">
        <v>99</v>
      </c>
      <c r="L290" s="33" t="s">
        <v>65</v>
      </c>
      <c r="M290" s="32">
        <v>60</v>
      </c>
      <c r="N290" s="55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0" s="312"/>
      <c r="P290" s="312"/>
      <c r="Q290" s="312"/>
      <c r="R290" s="313"/>
      <c r="S290" s="34"/>
      <c r="T290" s="34"/>
      <c r="U290" s="35" t="s">
        <v>66</v>
      </c>
      <c r="V290" s="307">
        <v>1340</v>
      </c>
      <c r="W290" s="308">
        <f t="shared" si="14"/>
        <v>1350</v>
      </c>
      <c r="X290" s="36">
        <f>IFERROR(IF(W290=0,"",ROUNDUP(W290/H290,0)*0.02175),"")</f>
        <v>1.9574999999999998</v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434</v>
      </c>
      <c r="B291" s="54" t="s">
        <v>436</v>
      </c>
      <c r="C291" s="31">
        <v>4301011240</v>
      </c>
      <c r="D291" s="315">
        <v>4607091384130</v>
      </c>
      <c r="E291" s="313"/>
      <c r="F291" s="306">
        <v>2.5</v>
      </c>
      <c r="G291" s="32">
        <v>6</v>
      </c>
      <c r="H291" s="306">
        <v>15</v>
      </c>
      <c r="I291" s="306">
        <v>15.48</v>
      </c>
      <c r="J291" s="32">
        <v>48</v>
      </c>
      <c r="K291" s="32" t="s">
        <v>99</v>
      </c>
      <c r="L291" s="33" t="s">
        <v>108</v>
      </c>
      <c r="M291" s="32">
        <v>60</v>
      </c>
      <c r="N291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12"/>
      <c r="P291" s="312"/>
      <c r="Q291" s="312"/>
      <c r="R291" s="313"/>
      <c r="S291" s="34"/>
      <c r="T291" s="34"/>
      <c r="U291" s="35" t="s">
        <v>66</v>
      </c>
      <c r="V291" s="307">
        <v>0</v>
      </c>
      <c r="W291" s="308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16.5" customHeight="1" x14ac:dyDescent="0.25">
      <c r="A292" s="54" t="s">
        <v>437</v>
      </c>
      <c r="B292" s="54" t="s">
        <v>438</v>
      </c>
      <c r="C292" s="31">
        <v>4301011330</v>
      </c>
      <c r="D292" s="315">
        <v>4607091384147</v>
      </c>
      <c r="E292" s="313"/>
      <c r="F292" s="306">
        <v>2.5</v>
      </c>
      <c r="G292" s="32">
        <v>6</v>
      </c>
      <c r="H292" s="306">
        <v>15</v>
      </c>
      <c r="I292" s="306">
        <v>15.48</v>
      </c>
      <c r="J292" s="32">
        <v>48</v>
      </c>
      <c r="K292" s="32" t="s">
        <v>99</v>
      </c>
      <c r="L292" s="33" t="s">
        <v>65</v>
      </c>
      <c r="M292" s="32">
        <v>60</v>
      </c>
      <c r="N292" s="42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2" s="312"/>
      <c r="P292" s="312"/>
      <c r="Q292" s="312"/>
      <c r="R292" s="313"/>
      <c r="S292" s="34"/>
      <c r="T292" s="34"/>
      <c r="U292" s="35" t="s">
        <v>66</v>
      </c>
      <c r="V292" s="307">
        <v>1240</v>
      </c>
      <c r="W292" s="308">
        <f t="shared" si="14"/>
        <v>1245</v>
      </c>
      <c r="X292" s="36">
        <f>IFERROR(IF(W292=0,"",ROUNDUP(W292/H292,0)*0.02175),"")</f>
        <v>1.8052499999999998</v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437</v>
      </c>
      <c r="B293" s="54" t="s">
        <v>439</v>
      </c>
      <c r="C293" s="31">
        <v>4301011238</v>
      </c>
      <c r="D293" s="315">
        <v>4607091384147</v>
      </c>
      <c r="E293" s="313"/>
      <c r="F293" s="306">
        <v>2.5</v>
      </c>
      <c r="G293" s="32">
        <v>6</v>
      </c>
      <c r="H293" s="306">
        <v>15</v>
      </c>
      <c r="I293" s="306">
        <v>15.48</v>
      </c>
      <c r="J293" s="32">
        <v>48</v>
      </c>
      <c r="K293" s="32" t="s">
        <v>99</v>
      </c>
      <c r="L293" s="33" t="s">
        <v>108</v>
      </c>
      <c r="M293" s="32">
        <v>60</v>
      </c>
      <c r="N293" s="605" t="s">
        <v>440</v>
      </c>
      <c r="O293" s="312"/>
      <c r="P293" s="312"/>
      <c r="Q293" s="312"/>
      <c r="R293" s="313"/>
      <c r="S293" s="34"/>
      <c r="T293" s="34"/>
      <c r="U293" s="35" t="s">
        <v>66</v>
      </c>
      <c r="V293" s="307">
        <v>0</v>
      </c>
      <c r="W293" s="308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441</v>
      </c>
      <c r="B294" s="54" t="s">
        <v>442</v>
      </c>
      <c r="C294" s="31">
        <v>4301011327</v>
      </c>
      <c r="D294" s="315">
        <v>4607091384154</v>
      </c>
      <c r="E294" s="313"/>
      <c r="F294" s="306">
        <v>0.5</v>
      </c>
      <c r="G294" s="32">
        <v>10</v>
      </c>
      <c r="H294" s="306">
        <v>5</v>
      </c>
      <c r="I294" s="306">
        <v>5.21</v>
      </c>
      <c r="J294" s="32">
        <v>120</v>
      </c>
      <c r="K294" s="32" t="s">
        <v>64</v>
      </c>
      <c r="L294" s="33" t="s">
        <v>65</v>
      </c>
      <c r="M294" s="32">
        <v>60</v>
      </c>
      <c r="N294" s="45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4" s="312"/>
      <c r="P294" s="312"/>
      <c r="Q294" s="312"/>
      <c r="R294" s="313"/>
      <c r="S294" s="34"/>
      <c r="T294" s="34"/>
      <c r="U294" s="35" t="s">
        <v>66</v>
      </c>
      <c r="V294" s="307">
        <v>10</v>
      </c>
      <c r="W294" s="308">
        <f t="shared" si="14"/>
        <v>10</v>
      </c>
      <c r="X294" s="36">
        <f>IFERROR(IF(W294=0,"",ROUNDUP(W294/H294,0)*0.00937),"")</f>
        <v>1.874E-2</v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4301011332</v>
      </c>
      <c r="D295" s="315">
        <v>4607091384161</v>
      </c>
      <c r="E295" s="313"/>
      <c r="F295" s="306">
        <v>0.5</v>
      </c>
      <c r="G295" s="32">
        <v>10</v>
      </c>
      <c r="H295" s="306">
        <v>5</v>
      </c>
      <c r="I295" s="306">
        <v>5.21</v>
      </c>
      <c r="J295" s="32">
        <v>120</v>
      </c>
      <c r="K295" s="32" t="s">
        <v>64</v>
      </c>
      <c r="L295" s="33" t="s">
        <v>65</v>
      </c>
      <c r="M295" s="32">
        <v>60</v>
      </c>
      <c r="N295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5" s="312"/>
      <c r="P295" s="312"/>
      <c r="Q295" s="312"/>
      <c r="R295" s="313"/>
      <c r="S295" s="34"/>
      <c r="T295" s="34"/>
      <c r="U295" s="35" t="s">
        <v>66</v>
      </c>
      <c r="V295" s="307">
        <v>0</v>
      </c>
      <c r="W295" s="308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x14ac:dyDescent="0.2">
      <c r="A296" s="319"/>
      <c r="B296" s="320"/>
      <c r="C296" s="320"/>
      <c r="D296" s="320"/>
      <c r="E296" s="320"/>
      <c r="F296" s="320"/>
      <c r="G296" s="320"/>
      <c r="H296" s="320"/>
      <c r="I296" s="320"/>
      <c r="J296" s="320"/>
      <c r="K296" s="320"/>
      <c r="L296" s="320"/>
      <c r="M296" s="321"/>
      <c r="N296" s="316" t="s">
        <v>67</v>
      </c>
      <c r="O296" s="317"/>
      <c r="P296" s="317"/>
      <c r="Q296" s="317"/>
      <c r="R296" s="317"/>
      <c r="S296" s="317"/>
      <c r="T296" s="318"/>
      <c r="U296" s="37" t="s">
        <v>68</v>
      </c>
      <c r="V296" s="309">
        <f>IFERROR(V288/H288,"0")+IFERROR(V289/H289,"0")+IFERROR(V290/H290,"0")+IFERROR(V291/H291,"0")+IFERROR(V292/H292,"0")+IFERROR(V293/H293,"0")+IFERROR(V294/H294,"0")+IFERROR(V295/H295,"0")</f>
        <v>255.33333333333331</v>
      </c>
      <c r="W296" s="309">
        <f>IFERROR(W288/H288,"0")+IFERROR(W289/H289,"0")+IFERROR(W290/H290,"0")+IFERROR(W291/H291,"0")+IFERROR(W292/H292,"0")+IFERROR(W293/H293,"0")+IFERROR(W294/H294,"0")+IFERROR(W295/H295,"0")</f>
        <v>257</v>
      </c>
      <c r="X296" s="309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5.5649899999999999</v>
      </c>
      <c r="Y296" s="310"/>
      <c r="Z296" s="310"/>
    </row>
    <row r="297" spans="1:53" x14ac:dyDescent="0.2">
      <c r="A297" s="320"/>
      <c r="B297" s="320"/>
      <c r="C297" s="320"/>
      <c r="D297" s="320"/>
      <c r="E297" s="320"/>
      <c r="F297" s="320"/>
      <c r="G297" s="320"/>
      <c r="H297" s="320"/>
      <c r="I297" s="320"/>
      <c r="J297" s="320"/>
      <c r="K297" s="320"/>
      <c r="L297" s="320"/>
      <c r="M297" s="321"/>
      <c r="N297" s="316" t="s">
        <v>67</v>
      </c>
      <c r="O297" s="317"/>
      <c r="P297" s="317"/>
      <c r="Q297" s="317"/>
      <c r="R297" s="317"/>
      <c r="S297" s="317"/>
      <c r="T297" s="318"/>
      <c r="U297" s="37" t="s">
        <v>66</v>
      </c>
      <c r="V297" s="309">
        <f>IFERROR(SUM(V288:V295),"0")</f>
        <v>3810</v>
      </c>
      <c r="W297" s="309">
        <f>IFERROR(SUM(W288:W295),"0")</f>
        <v>3835</v>
      </c>
      <c r="X297" s="37"/>
      <c r="Y297" s="310"/>
      <c r="Z297" s="310"/>
    </row>
    <row r="298" spans="1:53" ht="14.25" customHeight="1" x14ac:dyDescent="0.25">
      <c r="A298" s="335" t="s">
        <v>96</v>
      </c>
      <c r="B298" s="320"/>
      <c r="C298" s="320"/>
      <c r="D298" s="320"/>
      <c r="E298" s="320"/>
      <c r="F298" s="320"/>
      <c r="G298" s="320"/>
      <c r="H298" s="320"/>
      <c r="I298" s="320"/>
      <c r="J298" s="320"/>
      <c r="K298" s="320"/>
      <c r="L298" s="320"/>
      <c r="M298" s="320"/>
      <c r="N298" s="320"/>
      <c r="O298" s="320"/>
      <c r="P298" s="320"/>
      <c r="Q298" s="320"/>
      <c r="R298" s="320"/>
      <c r="S298" s="320"/>
      <c r="T298" s="320"/>
      <c r="U298" s="320"/>
      <c r="V298" s="320"/>
      <c r="W298" s="320"/>
      <c r="X298" s="320"/>
      <c r="Y298" s="303"/>
      <c r="Z298" s="303"/>
    </row>
    <row r="299" spans="1:53" ht="27" customHeight="1" x14ac:dyDescent="0.25">
      <c r="A299" s="54" t="s">
        <v>445</v>
      </c>
      <c r="B299" s="54" t="s">
        <v>446</v>
      </c>
      <c r="C299" s="31">
        <v>4301020178</v>
      </c>
      <c r="D299" s="315">
        <v>4607091383980</v>
      </c>
      <c r="E299" s="313"/>
      <c r="F299" s="306">
        <v>2.5</v>
      </c>
      <c r="G299" s="32">
        <v>6</v>
      </c>
      <c r="H299" s="306">
        <v>15</v>
      </c>
      <c r="I299" s="306">
        <v>15.48</v>
      </c>
      <c r="J299" s="32">
        <v>48</v>
      </c>
      <c r="K299" s="32" t="s">
        <v>99</v>
      </c>
      <c r="L299" s="33" t="s">
        <v>100</v>
      </c>
      <c r="M299" s="32">
        <v>50</v>
      </c>
      <c r="N299" s="6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9" s="312"/>
      <c r="P299" s="312"/>
      <c r="Q299" s="312"/>
      <c r="R299" s="313"/>
      <c r="S299" s="34"/>
      <c r="T299" s="34"/>
      <c r="U299" s="35" t="s">
        <v>66</v>
      </c>
      <c r="V299" s="307">
        <v>900</v>
      </c>
      <c r="W299" s="308">
        <f>IFERROR(IF(V299="",0,CEILING((V299/$H299),1)*$H299),"")</f>
        <v>900</v>
      </c>
      <c r="X299" s="36">
        <f>IFERROR(IF(W299=0,"",ROUNDUP(W299/H299,0)*0.02175),"")</f>
        <v>1.3049999999999999</v>
      </c>
      <c r="Y299" s="56"/>
      <c r="Z299" s="57"/>
      <c r="AD299" s="58"/>
      <c r="BA299" s="220" t="s">
        <v>1</v>
      </c>
    </row>
    <row r="300" spans="1:53" ht="16.5" customHeight="1" x14ac:dyDescent="0.25">
      <c r="A300" s="54" t="s">
        <v>447</v>
      </c>
      <c r="B300" s="54" t="s">
        <v>448</v>
      </c>
      <c r="C300" s="31">
        <v>4301020270</v>
      </c>
      <c r="D300" s="315">
        <v>4680115883314</v>
      </c>
      <c r="E300" s="313"/>
      <c r="F300" s="306">
        <v>1.35</v>
      </c>
      <c r="G300" s="32">
        <v>8</v>
      </c>
      <c r="H300" s="306">
        <v>10.8</v>
      </c>
      <c r="I300" s="306">
        <v>11.28</v>
      </c>
      <c r="J300" s="32">
        <v>56</v>
      </c>
      <c r="K300" s="32" t="s">
        <v>99</v>
      </c>
      <c r="L300" s="33" t="s">
        <v>120</v>
      </c>
      <c r="M300" s="32">
        <v>50</v>
      </c>
      <c r="N300" s="561" t="s">
        <v>449</v>
      </c>
      <c r="O300" s="312"/>
      <c r="P300" s="312"/>
      <c r="Q300" s="312"/>
      <c r="R300" s="313"/>
      <c r="S300" s="34"/>
      <c r="T300" s="34"/>
      <c r="U300" s="35" t="s">
        <v>66</v>
      </c>
      <c r="V300" s="307">
        <v>0</v>
      </c>
      <c r="W300" s="308">
        <f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450</v>
      </c>
      <c r="B301" s="54" t="s">
        <v>451</v>
      </c>
      <c r="C301" s="31">
        <v>4301020179</v>
      </c>
      <c r="D301" s="315">
        <v>4607091384178</v>
      </c>
      <c r="E301" s="313"/>
      <c r="F301" s="306">
        <v>0.4</v>
      </c>
      <c r="G301" s="32">
        <v>10</v>
      </c>
      <c r="H301" s="306">
        <v>4</v>
      </c>
      <c r="I301" s="306">
        <v>4.24</v>
      </c>
      <c r="J301" s="32">
        <v>120</v>
      </c>
      <c r="K301" s="32" t="s">
        <v>64</v>
      </c>
      <c r="L301" s="33" t="s">
        <v>100</v>
      </c>
      <c r="M301" s="32">
        <v>50</v>
      </c>
      <c r="N301" s="5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12"/>
      <c r="P301" s="312"/>
      <c r="Q301" s="312"/>
      <c r="R301" s="313"/>
      <c r="S301" s="34"/>
      <c r="T301" s="34"/>
      <c r="U301" s="35" t="s">
        <v>66</v>
      </c>
      <c r="V301" s="307">
        <v>0</v>
      </c>
      <c r="W301" s="308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19"/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1"/>
      <c r="N302" s="316" t="s">
        <v>67</v>
      </c>
      <c r="O302" s="317"/>
      <c r="P302" s="317"/>
      <c r="Q302" s="317"/>
      <c r="R302" s="317"/>
      <c r="S302" s="317"/>
      <c r="T302" s="318"/>
      <c r="U302" s="37" t="s">
        <v>68</v>
      </c>
      <c r="V302" s="309">
        <f>IFERROR(V299/H299,"0")+IFERROR(V300/H300,"0")+IFERROR(V301/H301,"0")</f>
        <v>60</v>
      </c>
      <c r="W302" s="309">
        <f>IFERROR(W299/H299,"0")+IFERROR(W300/H300,"0")+IFERROR(W301/H301,"0")</f>
        <v>60</v>
      </c>
      <c r="X302" s="309">
        <f>IFERROR(IF(X299="",0,X299),"0")+IFERROR(IF(X300="",0,X300),"0")+IFERROR(IF(X301="",0,X301),"0")</f>
        <v>1.3049999999999999</v>
      </c>
      <c r="Y302" s="310"/>
      <c r="Z302" s="310"/>
    </row>
    <row r="303" spans="1:53" x14ac:dyDescent="0.2">
      <c r="A303" s="320"/>
      <c r="B303" s="320"/>
      <c r="C303" s="320"/>
      <c r="D303" s="320"/>
      <c r="E303" s="320"/>
      <c r="F303" s="320"/>
      <c r="G303" s="320"/>
      <c r="H303" s="320"/>
      <c r="I303" s="320"/>
      <c r="J303" s="320"/>
      <c r="K303" s="320"/>
      <c r="L303" s="320"/>
      <c r="M303" s="321"/>
      <c r="N303" s="316" t="s">
        <v>67</v>
      </c>
      <c r="O303" s="317"/>
      <c r="P303" s="317"/>
      <c r="Q303" s="317"/>
      <c r="R303" s="317"/>
      <c r="S303" s="317"/>
      <c r="T303" s="318"/>
      <c r="U303" s="37" t="s">
        <v>66</v>
      </c>
      <c r="V303" s="309">
        <f>IFERROR(SUM(V299:V301),"0")</f>
        <v>900</v>
      </c>
      <c r="W303" s="309">
        <f>IFERROR(SUM(W299:W301),"0")</f>
        <v>900</v>
      </c>
      <c r="X303" s="37"/>
      <c r="Y303" s="310"/>
      <c r="Z303" s="310"/>
    </row>
    <row r="304" spans="1:53" ht="14.25" customHeight="1" x14ac:dyDescent="0.25">
      <c r="A304" s="335" t="s">
        <v>69</v>
      </c>
      <c r="B304" s="320"/>
      <c r="C304" s="320"/>
      <c r="D304" s="320"/>
      <c r="E304" s="320"/>
      <c r="F304" s="320"/>
      <c r="G304" s="320"/>
      <c r="H304" s="320"/>
      <c r="I304" s="320"/>
      <c r="J304" s="320"/>
      <c r="K304" s="320"/>
      <c r="L304" s="320"/>
      <c r="M304" s="320"/>
      <c r="N304" s="320"/>
      <c r="O304" s="320"/>
      <c r="P304" s="320"/>
      <c r="Q304" s="320"/>
      <c r="R304" s="320"/>
      <c r="S304" s="320"/>
      <c r="T304" s="320"/>
      <c r="U304" s="320"/>
      <c r="V304" s="320"/>
      <c r="W304" s="320"/>
      <c r="X304" s="320"/>
      <c r="Y304" s="303"/>
      <c r="Z304" s="303"/>
    </row>
    <row r="305" spans="1:53" ht="27" customHeight="1" x14ac:dyDescent="0.25">
      <c r="A305" s="54" t="s">
        <v>452</v>
      </c>
      <c r="B305" s="54" t="s">
        <v>453</v>
      </c>
      <c r="C305" s="31">
        <v>4301051298</v>
      </c>
      <c r="D305" s="315">
        <v>4607091384260</v>
      </c>
      <c r="E305" s="313"/>
      <c r="F305" s="306">
        <v>1.3</v>
      </c>
      <c r="G305" s="32">
        <v>6</v>
      </c>
      <c r="H305" s="306">
        <v>7.8</v>
      </c>
      <c r="I305" s="306">
        <v>8.3640000000000008</v>
      </c>
      <c r="J305" s="32">
        <v>56</v>
      </c>
      <c r="K305" s="32" t="s">
        <v>99</v>
      </c>
      <c r="L305" s="33" t="s">
        <v>65</v>
      </c>
      <c r="M305" s="32">
        <v>35</v>
      </c>
      <c r="N305" s="42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12"/>
      <c r="P305" s="312"/>
      <c r="Q305" s="312"/>
      <c r="R305" s="313"/>
      <c r="S305" s="34"/>
      <c r="T305" s="34"/>
      <c r="U305" s="35" t="s">
        <v>66</v>
      </c>
      <c r="V305" s="307">
        <v>72</v>
      </c>
      <c r="W305" s="308">
        <f>IFERROR(IF(V305="",0,CEILING((V305/$H305),1)*$H305),"")</f>
        <v>78</v>
      </c>
      <c r="X305" s="36">
        <f>IFERROR(IF(W305=0,"",ROUNDUP(W305/H305,0)*0.02175),"")</f>
        <v>0.21749999999999997</v>
      </c>
      <c r="Y305" s="56"/>
      <c r="Z305" s="57"/>
      <c r="AD305" s="58"/>
      <c r="BA305" s="223" t="s">
        <v>1</v>
      </c>
    </row>
    <row r="306" spans="1:53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16" t="s">
        <v>67</v>
      </c>
      <c r="O306" s="317"/>
      <c r="P306" s="317"/>
      <c r="Q306" s="317"/>
      <c r="R306" s="317"/>
      <c r="S306" s="317"/>
      <c r="T306" s="318"/>
      <c r="U306" s="37" t="s">
        <v>68</v>
      </c>
      <c r="V306" s="309">
        <f>IFERROR(V305/H305,"0")</f>
        <v>9.2307692307692317</v>
      </c>
      <c r="W306" s="309">
        <f>IFERROR(W305/H305,"0")</f>
        <v>10</v>
      </c>
      <c r="X306" s="309">
        <f>IFERROR(IF(X305="",0,X305),"0")</f>
        <v>0.21749999999999997</v>
      </c>
      <c r="Y306" s="310"/>
      <c r="Z306" s="310"/>
    </row>
    <row r="307" spans="1:53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16" t="s">
        <v>67</v>
      </c>
      <c r="O307" s="317"/>
      <c r="P307" s="317"/>
      <c r="Q307" s="317"/>
      <c r="R307" s="317"/>
      <c r="S307" s="317"/>
      <c r="T307" s="318"/>
      <c r="U307" s="37" t="s">
        <v>66</v>
      </c>
      <c r="V307" s="309">
        <f>IFERROR(SUM(V305:V305),"0")</f>
        <v>72</v>
      </c>
      <c r="W307" s="309">
        <f>IFERROR(SUM(W305:W305),"0")</f>
        <v>78</v>
      </c>
      <c r="X307" s="37"/>
      <c r="Y307" s="310"/>
      <c r="Z307" s="310"/>
    </row>
    <row r="308" spans="1:53" ht="14.25" customHeight="1" x14ac:dyDescent="0.25">
      <c r="A308" s="335" t="s">
        <v>212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3"/>
      <c r="Z308" s="303"/>
    </row>
    <row r="309" spans="1:53" ht="16.5" customHeight="1" x14ac:dyDescent="0.25">
      <c r="A309" s="54" t="s">
        <v>454</v>
      </c>
      <c r="B309" s="54" t="s">
        <v>455</v>
      </c>
      <c r="C309" s="31">
        <v>4301060314</v>
      </c>
      <c r="D309" s="315">
        <v>4607091384673</v>
      </c>
      <c r="E309" s="313"/>
      <c r="F309" s="306">
        <v>1.3</v>
      </c>
      <c r="G309" s="32">
        <v>6</v>
      </c>
      <c r="H309" s="306">
        <v>7.8</v>
      </c>
      <c r="I309" s="306">
        <v>8.3640000000000008</v>
      </c>
      <c r="J309" s="32">
        <v>56</v>
      </c>
      <c r="K309" s="32" t="s">
        <v>99</v>
      </c>
      <c r="L309" s="33" t="s">
        <v>65</v>
      </c>
      <c r="M309" s="32">
        <v>30</v>
      </c>
      <c r="N309" s="6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12"/>
      <c r="P309" s="312"/>
      <c r="Q309" s="312"/>
      <c r="R309" s="313"/>
      <c r="S309" s="34"/>
      <c r="T309" s="34"/>
      <c r="U309" s="35" t="s">
        <v>66</v>
      </c>
      <c r="V309" s="307">
        <v>35</v>
      </c>
      <c r="W309" s="308">
        <f>IFERROR(IF(V309="",0,CEILING((V309/$H309),1)*$H309),"")</f>
        <v>39</v>
      </c>
      <c r="X309" s="36">
        <f>IFERROR(IF(W309=0,"",ROUNDUP(W309/H309,0)*0.02175),"")</f>
        <v>0.10874999999999999</v>
      </c>
      <c r="Y309" s="56"/>
      <c r="Z309" s="57"/>
      <c r="AD309" s="58"/>
      <c r="BA309" s="224" t="s">
        <v>1</v>
      </c>
    </row>
    <row r="310" spans="1:53" x14ac:dyDescent="0.2">
      <c r="A310" s="319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0"/>
      <c r="M310" s="321"/>
      <c r="N310" s="316" t="s">
        <v>67</v>
      </c>
      <c r="O310" s="317"/>
      <c r="P310" s="317"/>
      <c r="Q310" s="317"/>
      <c r="R310" s="317"/>
      <c r="S310" s="317"/>
      <c r="T310" s="318"/>
      <c r="U310" s="37" t="s">
        <v>68</v>
      </c>
      <c r="V310" s="309">
        <f>IFERROR(V309/H309,"0")</f>
        <v>4.4871794871794872</v>
      </c>
      <c r="W310" s="309">
        <f>IFERROR(W309/H309,"0")</f>
        <v>5</v>
      </c>
      <c r="X310" s="309">
        <f>IFERROR(IF(X309="",0,X309),"0")</f>
        <v>0.10874999999999999</v>
      </c>
      <c r="Y310" s="310"/>
      <c r="Z310" s="310"/>
    </row>
    <row r="311" spans="1:53" x14ac:dyDescent="0.2">
      <c r="A311" s="320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16" t="s">
        <v>67</v>
      </c>
      <c r="O311" s="317"/>
      <c r="P311" s="317"/>
      <c r="Q311" s="317"/>
      <c r="R311" s="317"/>
      <c r="S311" s="317"/>
      <c r="T311" s="318"/>
      <c r="U311" s="37" t="s">
        <v>66</v>
      </c>
      <c r="V311" s="309">
        <f>IFERROR(SUM(V309:V309),"0")</f>
        <v>35</v>
      </c>
      <c r="W311" s="309">
        <f>IFERROR(SUM(W309:W309),"0")</f>
        <v>39</v>
      </c>
      <c r="X311" s="37"/>
      <c r="Y311" s="310"/>
      <c r="Z311" s="310"/>
    </row>
    <row r="312" spans="1:53" ht="16.5" customHeight="1" x14ac:dyDescent="0.25">
      <c r="A312" s="351" t="s">
        <v>456</v>
      </c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0"/>
      <c r="N312" s="320"/>
      <c r="O312" s="320"/>
      <c r="P312" s="320"/>
      <c r="Q312" s="320"/>
      <c r="R312" s="320"/>
      <c r="S312" s="320"/>
      <c r="T312" s="320"/>
      <c r="U312" s="320"/>
      <c r="V312" s="320"/>
      <c r="W312" s="320"/>
      <c r="X312" s="320"/>
      <c r="Y312" s="302"/>
      <c r="Z312" s="302"/>
    </row>
    <row r="313" spans="1:53" ht="14.25" customHeight="1" x14ac:dyDescent="0.25">
      <c r="A313" s="335" t="s">
        <v>104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3"/>
      <c r="Z313" s="303"/>
    </row>
    <row r="314" spans="1:53" ht="27" customHeight="1" x14ac:dyDescent="0.25">
      <c r="A314" s="54" t="s">
        <v>457</v>
      </c>
      <c r="B314" s="54" t="s">
        <v>458</v>
      </c>
      <c r="C314" s="31">
        <v>4301011324</v>
      </c>
      <c r="D314" s="315">
        <v>4607091384185</v>
      </c>
      <c r="E314" s="313"/>
      <c r="F314" s="306">
        <v>0.8</v>
      </c>
      <c r="G314" s="32">
        <v>15</v>
      </c>
      <c r="H314" s="306">
        <v>12</v>
      </c>
      <c r="I314" s="306">
        <v>12.48</v>
      </c>
      <c r="J314" s="32">
        <v>56</v>
      </c>
      <c r="K314" s="32" t="s">
        <v>99</v>
      </c>
      <c r="L314" s="33" t="s">
        <v>65</v>
      </c>
      <c r="M314" s="32">
        <v>60</v>
      </c>
      <c r="N314" s="43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12"/>
      <c r="P314" s="312"/>
      <c r="Q314" s="312"/>
      <c r="R314" s="313"/>
      <c r="S314" s="34"/>
      <c r="T314" s="34"/>
      <c r="U314" s="35" t="s">
        <v>66</v>
      </c>
      <c r="V314" s="307">
        <v>800</v>
      </c>
      <c r="W314" s="308">
        <f>IFERROR(IF(V314="",0,CEILING((V314/$H314),1)*$H314),"")</f>
        <v>804</v>
      </c>
      <c r="X314" s="36">
        <f>IFERROR(IF(W314=0,"",ROUNDUP(W314/H314,0)*0.02175),"")</f>
        <v>1.4572499999999999</v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459</v>
      </c>
      <c r="B315" s="54" t="s">
        <v>460</v>
      </c>
      <c r="C315" s="31">
        <v>4301011312</v>
      </c>
      <c r="D315" s="315">
        <v>4607091384192</v>
      </c>
      <c r="E315" s="313"/>
      <c r="F315" s="306">
        <v>1.8</v>
      </c>
      <c r="G315" s="32">
        <v>6</v>
      </c>
      <c r="H315" s="306">
        <v>10.8</v>
      </c>
      <c r="I315" s="306">
        <v>11.28</v>
      </c>
      <c r="J315" s="32">
        <v>56</v>
      </c>
      <c r="K315" s="32" t="s">
        <v>99</v>
      </c>
      <c r="L315" s="33" t="s">
        <v>100</v>
      </c>
      <c r="M315" s="32">
        <v>60</v>
      </c>
      <c r="N315" s="31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12"/>
      <c r="P315" s="312"/>
      <c r="Q315" s="312"/>
      <c r="R315" s="313"/>
      <c r="S315" s="34"/>
      <c r="T315" s="34"/>
      <c r="U315" s="35" t="s">
        <v>66</v>
      </c>
      <c r="V315" s="307">
        <v>0</v>
      </c>
      <c r="W315" s="308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461</v>
      </c>
      <c r="B316" s="54" t="s">
        <v>462</v>
      </c>
      <c r="C316" s="31">
        <v>4301011483</v>
      </c>
      <c r="D316" s="315">
        <v>4680115881907</v>
      </c>
      <c r="E316" s="313"/>
      <c r="F316" s="306">
        <v>1.8</v>
      </c>
      <c r="G316" s="32">
        <v>6</v>
      </c>
      <c r="H316" s="306">
        <v>10.8</v>
      </c>
      <c r="I316" s="306">
        <v>11.28</v>
      </c>
      <c r="J316" s="32">
        <v>56</v>
      </c>
      <c r="K316" s="32" t="s">
        <v>99</v>
      </c>
      <c r="L316" s="33" t="s">
        <v>65</v>
      </c>
      <c r="M316" s="32">
        <v>60</v>
      </c>
      <c r="N316" s="47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12"/>
      <c r="P316" s="312"/>
      <c r="Q316" s="312"/>
      <c r="R316" s="313"/>
      <c r="S316" s="34"/>
      <c r="T316" s="34"/>
      <c r="U316" s="35" t="s">
        <v>66</v>
      </c>
      <c r="V316" s="307">
        <v>0</v>
      </c>
      <c r="W316" s="308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463</v>
      </c>
      <c r="B317" s="54" t="s">
        <v>464</v>
      </c>
      <c r="C317" s="31">
        <v>4301011303</v>
      </c>
      <c r="D317" s="315">
        <v>4607091384680</v>
      </c>
      <c r="E317" s="313"/>
      <c r="F317" s="306">
        <v>0.4</v>
      </c>
      <c r="G317" s="32">
        <v>10</v>
      </c>
      <c r="H317" s="306">
        <v>4</v>
      </c>
      <c r="I317" s="306">
        <v>4.21</v>
      </c>
      <c r="J317" s="32">
        <v>120</v>
      </c>
      <c r="K317" s="32" t="s">
        <v>64</v>
      </c>
      <c r="L317" s="33" t="s">
        <v>65</v>
      </c>
      <c r="M317" s="32">
        <v>60</v>
      </c>
      <c r="N317" s="6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12"/>
      <c r="P317" s="312"/>
      <c r="Q317" s="312"/>
      <c r="R317" s="313"/>
      <c r="S317" s="34"/>
      <c r="T317" s="34"/>
      <c r="U317" s="35" t="s">
        <v>66</v>
      </c>
      <c r="V317" s="307">
        <v>0</v>
      </c>
      <c r="W317" s="308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19"/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1"/>
      <c r="N318" s="316" t="s">
        <v>67</v>
      </c>
      <c r="O318" s="317"/>
      <c r="P318" s="317"/>
      <c r="Q318" s="317"/>
      <c r="R318" s="317"/>
      <c r="S318" s="317"/>
      <c r="T318" s="318"/>
      <c r="U318" s="37" t="s">
        <v>68</v>
      </c>
      <c r="V318" s="309">
        <f>IFERROR(V314/H314,"0")+IFERROR(V315/H315,"0")+IFERROR(V316/H316,"0")+IFERROR(V317/H317,"0")</f>
        <v>66.666666666666671</v>
      </c>
      <c r="W318" s="309">
        <f>IFERROR(W314/H314,"0")+IFERROR(W315/H315,"0")+IFERROR(W316/H316,"0")+IFERROR(W317/H317,"0")</f>
        <v>67</v>
      </c>
      <c r="X318" s="309">
        <f>IFERROR(IF(X314="",0,X314),"0")+IFERROR(IF(X315="",0,X315),"0")+IFERROR(IF(X316="",0,X316),"0")+IFERROR(IF(X317="",0,X317),"0")</f>
        <v>1.4572499999999999</v>
      </c>
      <c r="Y318" s="310"/>
      <c r="Z318" s="310"/>
    </row>
    <row r="319" spans="1:53" x14ac:dyDescent="0.2">
      <c r="A319" s="320"/>
      <c r="B319" s="320"/>
      <c r="C319" s="320"/>
      <c r="D319" s="320"/>
      <c r="E319" s="320"/>
      <c r="F319" s="320"/>
      <c r="G319" s="320"/>
      <c r="H319" s="320"/>
      <c r="I319" s="320"/>
      <c r="J319" s="320"/>
      <c r="K319" s="320"/>
      <c r="L319" s="320"/>
      <c r="M319" s="321"/>
      <c r="N319" s="316" t="s">
        <v>67</v>
      </c>
      <c r="O319" s="317"/>
      <c r="P319" s="317"/>
      <c r="Q319" s="317"/>
      <c r="R319" s="317"/>
      <c r="S319" s="317"/>
      <c r="T319" s="318"/>
      <c r="U319" s="37" t="s">
        <v>66</v>
      </c>
      <c r="V319" s="309">
        <f>IFERROR(SUM(V314:V317),"0")</f>
        <v>800</v>
      </c>
      <c r="W319" s="309">
        <f>IFERROR(SUM(W314:W317),"0")</f>
        <v>804</v>
      </c>
      <c r="X319" s="37"/>
      <c r="Y319" s="310"/>
      <c r="Z319" s="310"/>
    </row>
    <row r="320" spans="1:53" ht="14.25" customHeight="1" x14ac:dyDescent="0.25">
      <c r="A320" s="335" t="s">
        <v>61</v>
      </c>
      <c r="B320" s="320"/>
      <c r="C320" s="320"/>
      <c r="D320" s="320"/>
      <c r="E320" s="320"/>
      <c r="F320" s="320"/>
      <c r="G320" s="320"/>
      <c r="H320" s="320"/>
      <c r="I320" s="320"/>
      <c r="J320" s="320"/>
      <c r="K320" s="320"/>
      <c r="L320" s="320"/>
      <c r="M320" s="320"/>
      <c r="N320" s="320"/>
      <c r="O320" s="320"/>
      <c r="P320" s="320"/>
      <c r="Q320" s="320"/>
      <c r="R320" s="320"/>
      <c r="S320" s="320"/>
      <c r="T320" s="320"/>
      <c r="U320" s="320"/>
      <c r="V320" s="320"/>
      <c r="W320" s="320"/>
      <c r="X320" s="320"/>
      <c r="Y320" s="303"/>
      <c r="Z320" s="303"/>
    </row>
    <row r="321" spans="1:53" ht="27" customHeight="1" x14ac:dyDescent="0.25">
      <c r="A321" s="54" t="s">
        <v>465</v>
      </c>
      <c r="B321" s="54" t="s">
        <v>466</v>
      </c>
      <c r="C321" s="31">
        <v>4301031139</v>
      </c>
      <c r="D321" s="315">
        <v>4607091384802</v>
      </c>
      <c r="E321" s="313"/>
      <c r="F321" s="306">
        <v>0.73</v>
      </c>
      <c r="G321" s="32">
        <v>6</v>
      </c>
      <c r="H321" s="306">
        <v>4.38</v>
      </c>
      <c r="I321" s="306">
        <v>4.58</v>
      </c>
      <c r="J321" s="32">
        <v>156</v>
      </c>
      <c r="K321" s="32" t="s">
        <v>64</v>
      </c>
      <c r="L321" s="33" t="s">
        <v>65</v>
      </c>
      <c r="M321" s="32">
        <v>35</v>
      </c>
      <c r="N321" s="3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12"/>
      <c r="P321" s="312"/>
      <c r="Q321" s="312"/>
      <c r="R321" s="313"/>
      <c r="S321" s="34"/>
      <c r="T321" s="34"/>
      <c r="U321" s="35" t="s">
        <v>66</v>
      </c>
      <c r="V321" s="307">
        <v>0</v>
      </c>
      <c r="W321" s="308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467</v>
      </c>
      <c r="B322" s="54" t="s">
        <v>468</v>
      </c>
      <c r="C322" s="31">
        <v>4301031140</v>
      </c>
      <c r="D322" s="315">
        <v>4607091384826</v>
      </c>
      <c r="E322" s="313"/>
      <c r="F322" s="306">
        <v>0.35</v>
      </c>
      <c r="G322" s="32">
        <v>8</v>
      </c>
      <c r="H322" s="306">
        <v>2.8</v>
      </c>
      <c r="I322" s="306">
        <v>2.9</v>
      </c>
      <c r="J322" s="32">
        <v>234</v>
      </c>
      <c r="K322" s="32" t="s">
        <v>166</v>
      </c>
      <c r="L322" s="33" t="s">
        <v>65</v>
      </c>
      <c r="M322" s="32">
        <v>35</v>
      </c>
      <c r="N322" s="6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12"/>
      <c r="P322" s="312"/>
      <c r="Q322" s="312"/>
      <c r="R322" s="313"/>
      <c r="S322" s="34"/>
      <c r="T322" s="34"/>
      <c r="U322" s="35" t="s">
        <v>66</v>
      </c>
      <c r="V322" s="307">
        <v>0</v>
      </c>
      <c r="W322" s="308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19"/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1"/>
      <c r="N323" s="316" t="s">
        <v>67</v>
      </c>
      <c r="O323" s="317"/>
      <c r="P323" s="317"/>
      <c r="Q323" s="317"/>
      <c r="R323" s="317"/>
      <c r="S323" s="317"/>
      <c r="T323" s="318"/>
      <c r="U323" s="37" t="s">
        <v>68</v>
      </c>
      <c r="V323" s="309">
        <f>IFERROR(V321/H321,"0")+IFERROR(V322/H322,"0")</f>
        <v>0</v>
      </c>
      <c r="W323" s="309">
        <f>IFERROR(W321/H321,"0")+IFERROR(W322/H322,"0")</f>
        <v>0</v>
      </c>
      <c r="X323" s="309">
        <f>IFERROR(IF(X321="",0,X321),"0")+IFERROR(IF(X322="",0,X322),"0")</f>
        <v>0</v>
      </c>
      <c r="Y323" s="310"/>
      <c r="Z323" s="310"/>
    </row>
    <row r="324" spans="1:53" x14ac:dyDescent="0.2">
      <c r="A324" s="320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16" t="s">
        <v>67</v>
      </c>
      <c r="O324" s="317"/>
      <c r="P324" s="317"/>
      <c r="Q324" s="317"/>
      <c r="R324" s="317"/>
      <c r="S324" s="317"/>
      <c r="T324" s="318"/>
      <c r="U324" s="37" t="s">
        <v>66</v>
      </c>
      <c r="V324" s="309">
        <f>IFERROR(SUM(V321:V322),"0")</f>
        <v>0</v>
      </c>
      <c r="W324" s="309">
        <f>IFERROR(SUM(W321:W322),"0")</f>
        <v>0</v>
      </c>
      <c r="X324" s="37"/>
      <c r="Y324" s="310"/>
      <c r="Z324" s="310"/>
    </row>
    <row r="325" spans="1:53" ht="14.25" customHeight="1" x14ac:dyDescent="0.25">
      <c r="A325" s="335" t="s">
        <v>69</v>
      </c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0"/>
      <c r="N325" s="320"/>
      <c r="O325" s="320"/>
      <c r="P325" s="320"/>
      <c r="Q325" s="320"/>
      <c r="R325" s="320"/>
      <c r="S325" s="320"/>
      <c r="T325" s="320"/>
      <c r="U325" s="320"/>
      <c r="V325" s="320"/>
      <c r="W325" s="320"/>
      <c r="X325" s="320"/>
      <c r="Y325" s="303"/>
      <c r="Z325" s="303"/>
    </row>
    <row r="326" spans="1:53" ht="27" customHeight="1" x14ac:dyDescent="0.25">
      <c r="A326" s="54" t="s">
        <v>469</v>
      </c>
      <c r="B326" s="54" t="s">
        <v>470</v>
      </c>
      <c r="C326" s="31">
        <v>4301051303</v>
      </c>
      <c r="D326" s="315">
        <v>4607091384246</v>
      </c>
      <c r="E326" s="313"/>
      <c r="F326" s="306">
        <v>1.3</v>
      </c>
      <c r="G326" s="32">
        <v>6</v>
      </c>
      <c r="H326" s="306">
        <v>7.8</v>
      </c>
      <c r="I326" s="306">
        <v>8.3640000000000008</v>
      </c>
      <c r="J326" s="32">
        <v>56</v>
      </c>
      <c r="K326" s="32" t="s">
        <v>99</v>
      </c>
      <c r="L326" s="33" t="s">
        <v>65</v>
      </c>
      <c r="M326" s="32">
        <v>40</v>
      </c>
      <c r="N326" s="46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12"/>
      <c r="P326" s="312"/>
      <c r="Q326" s="312"/>
      <c r="R326" s="313"/>
      <c r="S326" s="34"/>
      <c r="T326" s="34"/>
      <c r="U326" s="35" t="s">
        <v>66</v>
      </c>
      <c r="V326" s="307">
        <v>0</v>
      </c>
      <c r="W326" s="308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471</v>
      </c>
      <c r="B327" s="54" t="s">
        <v>472</v>
      </c>
      <c r="C327" s="31">
        <v>4301051445</v>
      </c>
      <c r="D327" s="315">
        <v>4680115881976</v>
      </c>
      <c r="E327" s="313"/>
      <c r="F327" s="306">
        <v>1.3</v>
      </c>
      <c r="G327" s="32">
        <v>6</v>
      </c>
      <c r="H327" s="306">
        <v>7.8</v>
      </c>
      <c r="I327" s="306">
        <v>8.2799999999999994</v>
      </c>
      <c r="J327" s="32">
        <v>56</v>
      </c>
      <c r="K327" s="32" t="s">
        <v>99</v>
      </c>
      <c r="L327" s="33" t="s">
        <v>65</v>
      </c>
      <c r="M327" s="32">
        <v>40</v>
      </c>
      <c r="N327" s="62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12"/>
      <c r="P327" s="312"/>
      <c r="Q327" s="312"/>
      <c r="R327" s="313"/>
      <c r="S327" s="34"/>
      <c r="T327" s="34"/>
      <c r="U327" s="35" t="s">
        <v>66</v>
      </c>
      <c r="V327" s="307">
        <v>0</v>
      </c>
      <c r="W327" s="308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473</v>
      </c>
      <c r="B328" s="54" t="s">
        <v>474</v>
      </c>
      <c r="C328" s="31">
        <v>4301051297</v>
      </c>
      <c r="D328" s="315">
        <v>4607091384253</v>
      </c>
      <c r="E328" s="313"/>
      <c r="F328" s="306">
        <v>0.4</v>
      </c>
      <c r="G328" s="32">
        <v>6</v>
      </c>
      <c r="H328" s="306">
        <v>2.4</v>
      </c>
      <c r="I328" s="306">
        <v>2.6840000000000002</v>
      </c>
      <c r="J328" s="32">
        <v>156</v>
      </c>
      <c r="K328" s="32" t="s">
        <v>64</v>
      </c>
      <c r="L328" s="33" t="s">
        <v>65</v>
      </c>
      <c r="M328" s="32">
        <v>40</v>
      </c>
      <c r="N328" s="3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12"/>
      <c r="P328" s="312"/>
      <c r="Q328" s="312"/>
      <c r="R328" s="313"/>
      <c r="S328" s="34"/>
      <c r="T328" s="34"/>
      <c r="U328" s="35" t="s">
        <v>66</v>
      </c>
      <c r="V328" s="307">
        <v>0</v>
      </c>
      <c r="W328" s="308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475</v>
      </c>
      <c r="B329" s="54" t="s">
        <v>476</v>
      </c>
      <c r="C329" s="31">
        <v>4301051444</v>
      </c>
      <c r="D329" s="315">
        <v>4680115881969</v>
      </c>
      <c r="E329" s="313"/>
      <c r="F329" s="306">
        <v>0.4</v>
      </c>
      <c r="G329" s="32">
        <v>6</v>
      </c>
      <c r="H329" s="306">
        <v>2.4</v>
      </c>
      <c r="I329" s="306">
        <v>2.6</v>
      </c>
      <c r="J329" s="32">
        <v>156</v>
      </c>
      <c r="K329" s="32" t="s">
        <v>64</v>
      </c>
      <c r="L329" s="33" t="s">
        <v>65</v>
      </c>
      <c r="M329" s="32">
        <v>40</v>
      </c>
      <c r="N329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12"/>
      <c r="P329" s="312"/>
      <c r="Q329" s="312"/>
      <c r="R329" s="313"/>
      <c r="S329" s="34"/>
      <c r="T329" s="34"/>
      <c r="U329" s="35" t="s">
        <v>66</v>
      </c>
      <c r="V329" s="307">
        <v>0</v>
      </c>
      <c r="W329" s="308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19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16" t="s">
        <v>67</v>
      </c>
      <c r="O330" s="317"/>
      <c r="P330" s="317"/>
      <c r="Q330" s="317"/>
      <c r="R330" s="317"/>
      <c r="S330" s="317"/>
      <c r="T330" s="318"/>
      <c r="U330" s="37" t="s">
        <v>68</v>
      </c>
      <c r="V330" s="309">
        <f>IFERROR(V326/H326,"0")+IFERROR(V327/H327,"0")+IFERROR(V328/H328,"0")+IFERROR(V329/H329,"0")</f>
        <v>0</v>
      </c>
      <c r="W330" s="309">
        <f>IFERROR(W326/H326,"0")+IFERROR(W327/H327,"0")+IFERROR(W328/H328,"0")+IFERROR(W329/H329,"0")</f>
        <v>0</v>
      </c>
      <c r="X330" s="309">
        <f>IFERROR(IF(X326="",0,X326),"0")+IFERROR(IF(X327="",0,X327),"0")+IFERROR(IF(X328="",0,X328),"0")+IFERROR(IF(X329="",0,X329),"0")</f>
        <v>0</v>
      </c>
      <c r="Y330" s="310"/>
      <c r="Z330" s="310"/>
    </row>
    <row r="331" spans="1:53" x14ac:dyDescent="0.2">
      <c r="A331" s="320"/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1"/>
      <c r="N331" s="316" t="s">
        <v>67</v>
      </c>
      <c r="O331" s="317"/>
      <c r="P331" s="317"/>
      <c r="Q331" s="317"/>
      <c r="R331" s="317"/>
      <c r="S331" s="317"/>
      <c r="T331" s="318"/>
      <c r="U331" s="37" t="s">
        <v>66</v>
      </c>
      <c r="V331" s="309">
        <f>IFERROR(SUM(V326:V329),"0")</f>
        <v>0</v>
      </c>
      <c r="W331" s="309">
        <f>IFERROR(SUM(W326:W329),"0")</f>
        <v>0</v>
      </c>
      <c r="X331" s="37"/>
      <c r="Y331" s="310"/>
      <c r="Z331" s="310"/>
    </row>
    <row r="332" spans="1:53" ht="14.25" customHeight="1" x14ac:dyDescent="0.25">
      <c r="A332" s="335" t="s">
        <v>212</v>
      </c>
      <c r="B332" s="320"/>
      <c r="C332" s="320"/>
      <c r="D332" s="320"/>
      <c r="E332" s="320"/>
      <c r="F332" s="320"/>
      <c r="G332" s="320"/>
      <c r="H332" s="320"/>
      <c r="I332" s="320"/>
      <c r="J332" s="320"/>
      <c r="K332" s="320"/>
      <c r="L332" s="320"/>
      <c r="M332" s="320"/>
      <c r="N332" s="320"/>
      <c r="O332" s="320"/>
      <c r="P332" s="320"/>
      <c r="Q332" s="320"/>
      <c r="R332" s="320"/>
      <c r="S332" s="320"/>
      <c r="T332" s="320"/>
      <c r="U332" s="320"/>
      <c r="V332" s="320"/>
      <c r="W332" s="320"/>
      <c r="X332" s="320"/>
      <c r="Y332" s="303"/>
      <c r="Z332" s="303"/>
    </row>
    <row r="333" spans="1:53" ht="27" customHeight="1" x14ac:dyDescent="0.25">
      <c r="A333" s="54" t="s">
        <v>477</v>
      </c>
      <c r="B333" s="54" t="s">
        <v>478</v>
      </c>
      <c r="C333" s="31">
        <v>4301060322</v>
      </c>
      <c r="D333" s="315">
        <v>4607091389357</v>
      </c>
      <c r="E333" s="313"/>
      <c r="F333" s="306">
        <v>1.3</v>
      </c>
      <c r="G333" s="32">
        <v>6</v>
      </c>
      <c r="H333" s="306">
        <v>7.8</v>
      </c>
      <c r="I333" s="306">
        <v>8.2799999999999994</v>
      </c>
      <c r="J333" s="32">
        <v>56</v>
      </c>
      <c r="K333" s="32" t="s">
        <v>99</v>
      </c>
      <c r="L333" s="33" t="s">
        <v>65</v>
      </c>
      <c r="M333" s="32">
        <v>40</v>
      </c>
      <c r="N333" s="3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12"/>
      <c r="P333" s="312"/>
      <c r="Q333" s="312"/>
      <c r="R333" s="313"/>
      <c r="S333" s="34"/>
      <c r="T333" s="34"/>
      <c r="U333" s="35" t="s">
        <v>66</v>
      </c>
      <c r="V333" s="307">
        <v>0</v>
      </c>
      <c r="W333" s="308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19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0"/>
      <c r="M334" s="321"/>
      <c r="N334" s="316" t="s">
        <v>67</v>
      </c>
      <c r="O334" s="317"/>
      <c r="P334" s="317"/>
      <c r="Q334" s="317"/>
      <c r="R334" s="317"/>
      <c r="S334" s="317"/>
      <c r="T334" s="318"/>
      <c r="U334" s="37" t="s">
        <v>68</v>
      </c>
      <c r="V334" s="309">
        <f>IFERROR(V333/H333,"0")</f>
        <v>0</v>
      </c>
      <c r="W334" s="309">
        <f>IFERROR(W333/H333,"0")</f>
        <v>0</v>
      </c>
      <c r="X334" s="309">
        <f>IFERROR(IF(X333="",0,X333),"0")</f>
        <v>0</v>
      </c>
      <c r="Y334" s="310"/>
      <c r="Z334" s="310"/>
    </row>
    <row r="335" spans="1:53" x14ac:dyDescent="0.2">
      <c r="A335" s="320"/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1"/>
      <c r="N335" s="316" t="s">
        <v>67</v>
      </c>
      <c r="O335" s="317"/>
      <c r="P335" s="317"/>
      <c r="Q335" s="317"/>
      <c r="R335" s="317"/>
      <c r="S335" s="317"/>
      <c r="T335" s="318"/>
      <c r="U335" s="37" t="s">
        <v>66</v>
      </c>
      <c r="V335" s="309">
        <f>IFERROR(SUM(V333:V333),"0")</f>
        <v>0</v>
      </c>
      <c r="W335" s="309">
        <f>IFERROR(SUM(W333:W333),"0")</f>
        <v>0</v>
      </c>
      <c r="X335" s="37"/>
      <c r="Y335" s="310"/>
      <c r="Z335" s="310"/>
    </row>
    <row r="336" spans="1:53" ht="27.75" customHeight="1" x14ac:dyDescent="0.2">
      <c r="A336" s="364" t="s">
        <v>479</v>
      </c>
      <c r="B336" s="365"/>
      <c r="C336" s="365"/>
      <c r="D336" s="365"/>
      <c r="E336" s="365"/>
      <c r="F336" s="365"/>
      <c r="G336" s="365"/>
      <c r="H336" s="365"/>
      <c r="I336" s="365"/>
      <c r="J336" s="365"/>
      <c r="K336" s="365"/>
      <c r="L336" s="365"/>
      <c r="M336" s="365"/>
      <c r="N336" s="365"/>
      <c r="O336" s="365"/>
      <c r="P336" s="365"/>
      <c r="Q336" s="365"/>
      <c r="R336" s="365"/>
      <c r="S336" s="365"/>
      <c r="T336" s="365"/>
      <c r="U336" s="365"/>
      <c r="V336" s="365"/>
      <c r="W336" s="365"/>
      <c r="X336" s="365"/>
      <c r="Y336" s="48"/>
      <c r="Z336" s="48"/>
    </row>
    <row r="337" spans="1:53" ht="16.5" customHeight="1" x14ac:dyDescent="0.25">
      <c r="A337" s="351" t="s">
        <v>480</v>
      </c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0"/>
      <c r="N337" s="320"/>
      <c r="O337" s="320"/>
      <c r="P337" s="320"/>
      <c r="Q337" s="320"/>
      <c r="R337" s="320"/>
      <c r="S337" s="320"/>
      <c r="T337" s="320"/>
      <c r="U337" s="320"/>
      <c r="V337" s="320"/>
      <c r="W337" s="320"/>
      <c r="X337" s="320"/>
      <c r="Y337" s="302"/>
      <c r="Z337" s="302"/>
    </row>
    <row r="338" spans="1:53" ht="14.25" customHeight="1" x14ac:dyDescent="0.25">
      <c r="A338" s="335" t="s">
        <v>104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3"/>
      <c r="Z338" s="303"/>
    </row>
    <row r="339" spans="1:53" ht="27" customHeight="1" x14ac:dyDescent="0.25">
      <c r="A339" s="54" t="s">
        <v>481</v>
      </c>
      <c r="B339" s="54" t="s">
        <v>482</v>
      </c>
      <c r="C339" s="31">
        <v>4301011428</v>
      </c>
      <c r="D339" s="315">
        <v>4607091389708</v>
      </c>
      <c r="E339" s="313"/>
      <c r="F339" s="306">
        <v>0.45</v>
      </c>
      <c r="G339" s="32">
        <v>6</v>
      </c>
      <c r="H339" s="306">
        <v>2.7</v>
      </c>
      <c r="I339" s="306">
        <v>2.9</v>
      </c>
      <c r="J339" s="32">
        <v>156</v>
      </c>
      <c r="K339" s="32" t="s">
        <v>64</v>
      </c>
      <c r="L339" s="33" t="s">
        <v>100</v>
      </c>
      <c r="M339" s="32">
        <v>50</v>
      </c>
      <c r="N339" s="4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12"/>
      <c r="P339" s="312"/>
      <c r="Q339" s="312"/>
      <c r="R339" s="313"/>
      <c r="S339" s="34"/>
      <c r="T339" s="34"/>
      <c r="U339" s="35" t="s">
        <v>66</v>
      </c>
      <c r="V339" s="307">
        <v>0</v>
      </c>
      <c r="W339" s="308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483</v>
      </c>
      <c r="B340" s="54" t="s">
        <v>484</v>
      </c>
      <c r="C340" s="31">
        <v>4301011427</v>
      </c>
      <c r="D340" s="315">
        <v>4607091389692</v>
      </c>
      <c r="E340" s="313"/>
      <c r="F340" s="306">
        <v>0.45</v>
      </c>
      <c r="G340" s="32">
        <v>6</v>
      </c>
      <c r="H340" s="306">
        <v>2.7</v>
      </c>
      <c r="I340" s="306">
        <v>2.9</v>
      </c>
      <c r="J340" s="32">
        <v>156</v>
      </c>
      <c r="K340" s="32" t="s">
        <v>64</v>
      </c>
      <c r="L340" s="33" t="s">
        <v>100</v>
      </c>
      <c r="M340" s="32">
        <v>50</v>
      </c>
      <c r="N340" s="6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12"/>
      <c r="P340" s="312"/>
      <c r="Q340" s="312"/>
      <c r="R340" s="313"/>
      <c r="S340" s="34"/>
      <c r="T340" s="34"/>
      <c r="U340" s="35" t="s">
        <v>66</v>
      </c>
      <c r="V340" s="307">
        <v>0</v>
      </c>
      <c r="W340" s="308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19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16" t="s">
        <v>67</v>
      </c>
      <c r="O341" s="317"/>
      <c r="P341" s="317"/>
      <c r="Q341" s="317"/>
      <c r="R341" s="317"/>
      <c r="S341" s="317"/>
      <c r="T341" s="318"/>
      <c r="U341" s="37" t="s">
        <v>68</v>
      </c>
      <c r="V341" s="309">
        <f>IFERROR(V339/H339,"0")+IFERROR(V340/H340,"0")</f>
        <v>0</v>
      </c>
      <c r="W341" s="309">
        <f>IFERROR(W339/H339,"0")+IFERROR(W340/H340,"0")</f>
        <v>0</v>
      </c>
      <c r="X341" s="309">
        <f>IFERROR(IF(X339="",0,X339),"0")+IFERROR(IF(X340="",0,X340),"0")</f>
        <v>0</v>
      </c>
      <c r="Y341" s="310"/>
      <c r="Z341" s="310"/>
    </row>
    <row r="342" spans="1:53" x14ac:dyDescent="0.2">
      <c r="A342" s="320"/>
      <c r="B342" s="320"/>
      <c r="C342" s="320"/>
      <c r="D342" s="320"/>
      <c r="E342" s="320"/>
      <c r="F342" s="320"/>
      <c r="G342" s="320"/>
      <c r="H342" s="320"/>
      <c r="I342" s="320"/>
      <c r="J342" s="320"/>
      <c r="K342" s="320"/>
      <c r="L342" s="320"/>
      <c r="M342" s="321"/>
      <c r="N342" s="316" t="s">
        <v>67</v>
      </c>
      <c r="O342" s="317"/>
      <c r="P342" s="317"/>
      <c r="Q342" s="317"/>
      <c r="R342" s="317"/>
      <c r="S342" s="317"/>
      <c r="T342" s="318"/>
      <c r="U342" s="37" t="s">
        <v>66</v>
      </c>
      <c r="V342" s="309">
        <f>IFERROR(SUM(V339:V340),"0")</f>
        <v>0</v>
      </c>
      <c r="W342" s="309">
        <f>IFERROR(SUM(W339:W340),"0")</f>
        <v>0</v>
      </c>
      <c r="X342" s="37"/>
      <c r="Y342" s="310"/>
      <c r="Z342" s="310"/>
    </row>
    <row r="343" spans="1:53" ht="14.25" customHeight="1" x14ac:dyDescent="0.25">
      <c r="A343" s="335" t="s">
        <v>61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3"/>
      <c r="Z343" s="303"/>
    </row>
    <row r="344" spans="1:53" ht="27" customHeight="1" x14ac:dyDescent="0.25">
      <c r="A344" s="54" t="s">
        <v>485</v>
      </c>
      <c r="B344" s="54" t="s">
        <v>486</v>
      </c>
      <c r="C344" s="31">
        <v>4301031177</v>
      </c>
      <c r="D344" s="315">
        <v>4607091389753</v>
      </c>
      <c r="E344" s="313"/>
      <c r="F344" s="306">
        <v>0.7</v>
      </c>
      <c r="G344" s="32">
        <v>6</v>
      </c>
      <c r="H344" s="306">
        <v>4.2</v>
      </c>
      <c r="I344" s="306">
        <v>4.43</v>
      </c>
      <c r="J344" s="32">
        <v>156</v>
      </c>
      <c r="K344" s="32" t="s">
        <v>64</v>
      </c>
      <c r="L344" s="33" t="s">
        <v>65</v>
      </c>
      <c r="M344" s="32">
        <v>45</v>
      </c>
      <c r="N344" s="60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12"/>
      <c r="P344" s="312"/>
      <c r="Q344" s="312"/>
      <c r="R344" s="313"/>
      <c r="S344" s="34"/>
      <c r="T344" s="34"/>
      <c r="U344" s="35" t="s">
        <v>66</v>
      </c>
      <c r="V344" s="307">
        <v>30</v>
      </c>
      <c r="W344" s="308">
        <f t="shared" ref="W344:W356" si="15">IFERROR(IF(V344="",0,CEILING((V344/$H344),1)*$H344),"")</f>
        <v>33.6</v>
      </c>
      <c r="X344" s="36">
        <f>IFERROR(IF(W344=0,"",ROUNDUP(W344/H344,0)*0.00753),"")</f>
        <v>6.0240000000000002E-2</v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487</v>
      </c>
      <c r="B345" s="54" t="s">
        <v>488</v>
      </c>
      <c r="C345" s="31">
        <v>4301031174</v>
      </c>
      <c r="D345" s="315">
        <v>4607091389760</v>
      </c>
      <c r="E345" s="313"/>
      <c r="F345" s="306">
        <v>0.7</v>
      </c>
      <c r="G345" s="32">
        <v>6</v>
      </c>
      <c r="H345" s="306">
        <v>4.2</v>
      </c>
      <c r="I345" s="306">
        <v>4.43</v>
      </c>
      <c r="J345" s="32">
        <v>156</v>
      </c>
      <c r="K345" s="32" t="s">
        <v>64</v>
      </c>
      <c r="L345" s="33" t="s">
        <v>65</v>
      </c>
      <c r="M345" s="32">
        <v>45</v>
      </c>
      <c r="N345" s="53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12"/>
      <c r="P345" s="312"/>
      <c r="Q345" s="312"/>
      <c r="R345" s="313"/>
      <c r="S345" s="34"/>
      <c r="T345" s="34"/>
      <c r="U345" s="35" t="s">
        <v>66</v>
      </c>
      <c r="V345" s="307">
        <v>0</v>
      </c>
      <c r="W345" s="308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489</v>
      </c>
      <c r="B346" s="54" t="s">
        <v>490</v>
      </c>
      <c r="C346" s="31">
        <v>4301031175</v>
      </c>
      <c r="D346" s="315">
        <v>4607091389746</v>
      </c>
      <c r="E346" s="313"/>
      <c r="F346" s="306">
        <v>0.7</v>
      </c>
      <c r="G346" s="32">
        <v>6</v>
      </c>
      <c r="H346" s="306">
        <v>4.2</v>
      </c>
      <c r="I346" s="306">
        <v>4.43</v>
      </c>
      <c r="J346" s="32">
        <v>156</v>
      </c>
      <c r="K346" s="32" t="s">
        <v>64</v>
      </c>
      <c r="L346" s="33" t="s">
        <v>65</v>
      </c>
      <c r="M346" s="32">
        <v>45</v>
      </c>
      <c r="N346" s="34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12"/>
      <c r="P346" s="312"/>
      <c r="Q346" s="312"/>
      <c r="R346" s="313"/>
      <c r="S346" s="34"/>
      <c r="T346" s="34"/>
      <c r="U346" s="35" t="s">
        <v>66</v>
      </c>
      <c r="V346" s="307">
        <v>100</v>
      </c>
      <c r="W346" s="308">
        <f t="shared" si="15"/>
        <v>100.80000000000001</v>
      </c>
      <c r="X346" s="36">
        <f>IFERROR(IF(W346=0,"",ROUNDUP(W346/H346,0)*0.00753),"")</f>
        <v>0.18071999999999999</v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491</v>
      </c>
      <c r="B347" s="54" t="s">
        <v>492</v>
      </c>
      <c r="C347" s="31">
        <v>4301031236</v>
      </c>
      <c r="D347" s="315">
        <v>4680115882928</v>
      </c>
      <c r="E347" s="313"/>
      <c r="F347" s="306">
        <v>0.28000000000000003</v>
      </c>
      <c r="G347" s="32">
        <v>6</v>
      </c>
      <c r="H347" s="306">
        <v>1.68</v>
      </c>
      <c r="I347" s="306">
        <v>2.6</v>
      </c>
      <c r="J347" s="32">
        <v>156</v>
      </c>
      <c r="K347" s="32" t="s">
        <v>64</v>
      </c>
      <c r="L347" s="33" t="s">
        <v>65</v>
      </c>
      <c r="M347" s="32">
        <v>35</v>
      </c>
      <c r="N347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12"/>
      <c r="P347" s="312"/>
      <c r="Q347" s="312"/>
      <c r="R347" s="313"/>
      <c r="S347" s="34"/>
      <c r="T347" s="34"/>
      <c r="U347" s="35" t="s">
        <v>66</v>
      </c>
      <c r="V347" s="307">
        <v>145.6</v>
      </c>
      <c r="W347" s="308">
        <f t="shared" si="15"/>
        <v>146.16</v>
      </c>
      <c r="X347" s="36">
        <f>IFERROR(IF(W347=0,"",ROUNDUP(W347/H347,0)*0.00753),"")</f>
        <v>0.65510999999999997</v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493</v>
      </c>
      <c r="B348" s="54" t="s">
        <v>494</v>
      </c>
      <c r="C348" s="31">
        <v>4301031257</v>
      </c>
      <c r="D348" s="315">
        <v>4680115883147</v>
      </c>
      <c r="E348" s="313"/>
      <c r="F348" s="306">
        <v>0.28000000000000003</v>
      </c>
      <c r="G348" s="32">
        <v>6</v>
      </c>
      <c r="H348" s="306">
        <v>1.68</v>
      </c>
      <c r="I348" s="306">
        <v>1.81</v>
      </c>
      <c r="J348" s="32">
        <v>234</v>
      </c>
      <c r="K348" s="32" t="s">
        <v>166</v>
      </c>
      <c r="L348" s="33" t="s">
        <v>65</v>
      </c>
      <c r="M348" s="32">
        <v>45</v>
      </c>
      <c r="N348" s="5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12"/>
      <c r="P348" s="312"/>
      <c r="Q348" s="312"/>
      <c r="R348" s="313"/>
      <c r="S348" s="34"/>
      <c r="T348" s="34"/>
      <c r="U348" s="35" t="s">
        <v>66</v>
      </c>
      <c r="V348" s="307">
        <v>0</v>
      </c>
      <c r="W348" s="308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495</v>
      </c>
      <c r="B349" s="54" t="s">
        <v>496</v>
      </c>
      <c r="C349" s="31">
        <v>4301031178</v>
      </c>
      <c r="D349" s="315">
        <v>4607091384338</v>
      </c>
      <c r="E349" s="313"/>
      <c r="F349" s="306">
        <v>0.35</v>
      </c>
      <c r="G349" s="32">
        <v>6</v>
      </c>
      <c r="H349" s="306">
        <v>2.1</v>
      </c>
      <c r="I349" s="306">
        <v>2.23</v>
      </c>
      <c r="J349" s="32">
        <v>234</v>
      </c>
      <c r="K349" s="32" t="s">
        <v>166</v>
      </c>
      <c r="L349" s="33" t="s">
        <v>65</v>
      </c>
      <c r="M349" s="32">
        <v>45</v>
      </c>
      <c r="N349" s="3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12"/>
      <c r="P349" s="312"/>
      <c r="Q349" s="312"/>
      <c r="R349" s="313"/>
      <c r="S349" s="34"/>
      <c r="T349" s="34"/>
      <c r="U349" s="35" t="s">
        <v>66</v>
      </c>
      <c r="V349" s="307">
        <v>35</v>
      </c>
      <c r="W349" s="308">
        <f t="shared" si="15"/>
        <v>35.700000000000003</v>
      </c>
      <c r="X349" s="36">
        <f t="shared" si="16"/>
        <v>8.5339999999999999E-2</v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497</v>
      </c>
      <c r="B350" s="54" t="s">
        <v>498</v>
      </c>
      <c r="C350" s="31">
        <v>4301031254</v>
      </c>
      <c r="D350" s="315">
        <v>4680115883154</v>
      </c>
      <c r="E350" s="313"/>
      <c r="F350" s="306">
        <v>0.28000000000000003</v>
      </c>
      <c r="G350" s="32">
        <v>6</v>
      </c>
      <c r="H350" s="306">
        <v>1.68</v>
      </c>
      <c r="I350" s="306">
        <v>1.81</v>
      </c>
      <c r="J350" s="32">
        <v>234</v>
      </c>
      <c r="K350" s="32" t="s">
        <v>166</v>
      </c>
      <c r="L350" s="33" t="s">
        <v>65</v>
      </c>
      <c r="M350" s="32">
        <v>45</v>
      </c>
      <c r="N350" s="4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12"/>
      <c r="P350" s="312"/>
      <c r="Q350" s="312"/>
      <c r="R350" s="313"/>
      <c r="S350" s="34"/>
      <c r="T350" s="34"/>
      <c r="U350" s="35" t="s">
        <v>66</v>
      </c>
      <c r="V350" s="307">
        <v>0</v>
      </c>
      <c r="W350" s="308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499</v>
      </c>
      <c r="B351" s="54" t="s">
        <v>500</v>
      </c>
      <c r="C351" s="31">
        <v>4301031171</v>
      </c>
      <c r="D351" s="315">
        <v>4607091389524</v>
      </c>
      <c r="E351" s="313"/>
      <c r="F351" s="306">
        <v>0.35</v>
      </c>
      <c r="G351" s="32">
        <v>6</v>
      </c>
      <c r="H351" s="306">
        <v>2.1</v>
      </c>
      <c r="I351" s="306">
        <v>2.23</v>
      </c>
      <c r="J351" s="32">
        <v>234</v>
      </c>
      <c r="K351" s="32" t="s">
        <v>166</v>
      </c>
      <c r="L351" s="33" t="s">
        <v>65</v>
      </c>
      <c r="M351" s="32">
        <v>45</v>
      </c>
      <c r="N351" s="5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12"/>
      <c r="P351" s="312"/>
      <c r="Q351" s="312"/>
      <c r="R351" s="313"/>
      <c r="S351" s="34"/>
      <c r="T351" s="34"/>
      <c r="U351" s="35" t="s">
        <v>66</v>
      </c>
      <c r="V351" s="307">
        <v>52.5</v>
      </c>
      <c r="W351" s="308">
        <f t="shared" si="15"/>
        <v>52.5</v>
      </c>
      <c r="X351" s="36">
        <f t="shared" si="16"/>
        <v>0.1255</v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501</v>
      </c>
      <c r="B352" s="54" t="s">
        <v>502</v>
      </c>
      <c r="C352" s="31">
        <v>4301031258</v>
      </c>
      <c r="D352" s="315">
        <v>4680115883161</v>
      </c>
      <c r="E352" s="313"/>
      <c r="F352" s="306">
        <v>0.28000000000000003</v>
      </c>
      <c r="G352" s="32">
        <v>6</v>
      </c>
      <c r="H352" s="306">
        <v>1.68</v>
      </c>
      <c r="I352" s="306">
        <v>1.81</v>
      </c>
      <c r="J352" s="32">
        <v>234</v>
      </c>
      <c r="K352" s="32" t="s">
        <v>166</v>
      </c>
      <c r="L352" s="33" t="s">
        <v>65</v>
      </c>
      <c r="M352" s="32">
        <v>45</v>
      </c>
      <c r="N352" s="40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12"/>
      <c r="P352" s="312"/>
      <c r="Q352" s="312"/>
      <c r="R352" s="313"/>
      <c r="S352" s="34"/>
      <c r="T352" s="34"/>
      <c r="U352" s="35" t="s">
        <v>66</v>
      </c>
      <c r="V352" s="307">
        <v>0</v>
      </c>
      <c r="W352" s="308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503</v>
      </c>
      <c r="B353" s="54" t="s">
        <v>504</v>
      </c>
      <c r="C353" s="31">
        <v>4301031170</v>
      </c>
      <c r="D353" s="315">
        <v>4607091384345</v>
      </c>
      <c r="E353" s="313"/>
      <c r="F353" s="306">
        <v>0.35</v>
      </c>
      <c r="G353" s="32">
        <v>6</v>
      </c>
      <c r="H353" s="306">
        <v>2.1</v>
      </c>
      <c r="I353" s="306">
        <v>2.23</v>
      </c>
      <c r="J353" s="32">
        <v>234</v>
      </c>
      <c r="K353" s="32" t="s">
        <v>166</v>
      </c>
      <c r="L353" s="33" t="s">
        <v>65</v>
      </c>
      <c r="M353" s="32">
        <v>45</v>
      </c>
      <c r="N353" s="5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12"/>
      <c r="P353" s="312"/>
      <c r="Q353" s="312"/>
      <c r="R353" s="313"/>
      <c r="S353" s="34"/>
      <c r="T353" s="34"/>
      <c r="U353" s="35" t="s">
        <v>66</v>
      </c>
      <c r="V353" s="307">
        <v>0</v>
      </c>
      <c r="W353" s="308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505</v>
      </c>
      <c r="B354" s="54" t="s">
        <v>506</v>
      </c>
      <c r="C354" s="31">
        <v>4301031256</v>
      </c>
      <c r="D354" s="315">
        <v>4680115883178</v>
      </c>
      <c r="E354" s="313"/>
      <c r="F354" s="306">
        <v>0.28000000000000003</v>
      </c>
      <c r="G354" s="32">
        <v>6</v>
      </c>
      <c r="H354" s="306">
        <v>1.68</v>
      </c>
      <c r="I354" s="306">
        <v>1.81</v>
      </c>
      <c r="J354" s="32">
        <v>234</v>
      </c>
      <c r="K354" s="32" t="s">
        <v>166</v>
      </c>
      <c r="L354" s="33" t="s">
        <v>65</v>
      </c>
      <c r="M354" s="32">
        <v>45</v>
      </c>
      <c r="N354" s="58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12"/>
      <c r="P354" s="312"/>
      <c r="Q354" s="312"/>
      <c r="R354" s="313"/>
      <c r="S354" s="34"/>
      <c r="T354" s="34"/>
      <c r="U354" s="35" t="s">
        <v>66</v>
      </c>
      <c r="V354" s="307">
        <v>0</v>
      </c>
      <c r="W354" s="308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507</v>
      </c>
      <c r="B355" s="54" t="s">
        <v>508</v>
      </c>
      <c r="C355" s="31">
        <v>4301031172</v>
      </c>
      <c r="D355" s="315">
        <v>4607091389531</v>
      </c>
      <c r="E355" s="313"/>
      <c r="F355" s="306">
        <v>0.35</v>
      </c>
      <c r="G355" s="32">
        <v>6</v>
      </c>
      <c r="H355" s="306">
        <v>2.1</v>
      </c>
      <c r="I355" s="306">
        <v>2.23</v>
      </c>
      <c r="J355" s="32">
        <v>234</v>
      </c>
      <c r="K355" s="32" t="s">
        <v>166</v>
      </c>
      <c r="L355" s="33" t="s">
        <v>65</v>
      </c>
      <c r="M355" s="32">
        <v>45</v>
      </c>
      <c r="N355" s="41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12"/>
      <c r="P355" s="312"/>
      <c r="Q355" s="312"/>
      <c r="R355" s="313"/>
      <c r="S355" s="34"/>
      <c r="T355" s="34"/>
      <c r="U355" s="35" t="s">
        <v>66</v>
      </c>
      <c r="V355" s="307">
        <v>45.5</v>
      </c>
      <c r="W355" s="308">
        <f t="shared" si="15"/>
        <v>46.2</v>
      </c>
      <c r="X355" s="36">
        <f t="shared" si="16"/>
        <v>0.11044000000000001</v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509</v>
      </c>
      <c r="B356" s="54" t="s">
        <v>510</v>
      </c>
      <c r="C356" s="31">
        <v>4301031255</v>
      </c>
      <c r="D356" s="315">
        <v>4680115883185</v>
      </c>
      <c r="E356" s="313"/>
      <c r="F356" s="306">
        <v>0.28000000000000003</v>
      </c>
      <c r="G356" s="32">
        <v>6</v>
      </c>
      <c r="H356" s="306">
        <v>1.68</v>
      </c>
      <c r="I356" s="306">
        <v>1.81</v>
      </c>
      <c r="J356" s="32">
        <v>234</v>
      </c>
      <c r="K356" s="32" t="s">
        <v>166</v>
      </c>
      <c r="L356" s="33" t="s">
        <v>65</v>
      </c>
      <c r="M356" s="32">
        <v>45</v>
      </c>
      <c r="N356" s="592" t="s">
        <v>511</v>
      </c>
      <c r="O356" s="312"/>
      <c r="P356" s="312"/>
      <c r="Q356" s="312"/>
      <c r="R356" s="313"/>
      <c r="S356" s="34"/>
      <c r="T356" s="34"/>
      <c r="U356" s="35" t="s">
        <v>66</v>
      </c>
      <c r="V356" s="307">
        <v>0</v>
      </c>
      <c r="W356" s="308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19"/>
      <c r="B357" s="320"/>
      <c r="C357" s="320"/>
      <c r="D357" s="320"/>
      <c r="E357" s="320"/>
      <c r="F357" s="320"/>
      <c r="G357" s="320"/>
      <c r="H357" s="320"/>
      <c r="I357" s="320"/>
      <c r="J357" s="320"/>
      <c r="K357" s="320"/>
      <c r="L357" s="320"/>
      <c r="M357" s="321"/>
      <c r="N357" s="316" t="s">
        <v>67</v>
      </c>
      <c r="O357" s="317"/>
      <c r="P357" s="317"/>
      <c r="Q357" s="317"/>
      <c r="R357" s="317"/>
      <c r="S357" s="317"/>
      <c r="T357" s="318"/>
      <c r="U357" s="37" t="s">
        <v>68</v>
      </c>
      <c r="V357" s="309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180.95238095238093</v>
      </c>
      <c r="W357" s="309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183</v>
      </c>
      <c r="X357" s="309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1.2173499999999999</v>
      </c>
      <c r="Y357" s="310"/>
      <c r="Z357" s="310"/>
    </row>
    <row r="358" spans="1:53" x14ac:dyDescent="0.2">
      <c r="A358" s="320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20"/>
      <c r="M358" s="321"/>
      <c r="N358" s="316" t="s">
        <v>67</v>
      </c>
      <c r="O358" s="317"/>
      <c r="P358" s="317"/>
      <c r="Q358" s="317"/>
      <c r="R358" s="317"/>
      <c r="S358" s="317"/>
      <c r="T358" s="318"/>
      <c r="U358" s="37" t="s">
        <v>66</v>
      </c>
      <c r="V358" s="309">
        <f>IFERROR(SUM(V344:V356),"0")</f>
        <v>408.6</v>
      </c>
      <c r="W358" s="309">
        <f>IFERROR(SUM(W344:W356),"0")</f>
        <v>414.96</v>
      </c>
      <c r="X358" s="37"/>
      <c r="Y358" s="310"/>
      <c r="Z358" s="310"/>
    </row>
    <row r="359" spans="1:53" ht="14.25" customHeight="1" x14ac:dyDescent="0.25">
      <c r="A359" s="335" t="s">
        <v>69</v>
      </c>
      <c r="B359" s="320"/>
      <c r="C359" s="320"/>
      <c r="D359" s="320"/>
      <c r="E359" s="320"/>
      <c r="F359" s="320"/>
      <c r="G359" s="320"/>
      <c r="H359" s="320"/>
      <c r="I359" s="320"/>
      <c r="J359" s="320"/>
      <c r="K359" s="320"/>
      <c r="L359" s="320"/>
      <c r="M359" s="320"/>
      <c r="N359" s="320"/>
      <c r="O359" s="320"/>
      <c r="P359" s="320"/>
      <c r="Q359" s="320"/>
      <c r="R359" s="320"/>
      <c r="S359" s="320"/>
      <c r="T359" s="320"/>
      <c r="U359" s="320"/>
      <c r="V359" s="320"/>
      <c r="W359" s="320"/>
      <c r="X359" s="320"/>
      <c r="Y359" s="303"/>
      <c r="Z359" s="303"/>
    </row>
    <row r="360" spans="1:53" ht="27" customHeight="1" x14ac:dyDescent="0.25">
      <c r="A360" s="54" t="s">
        <v>512</v>
      </c>
      <c r="B360" s="54" t="s">
        <v>513</v>
      </c>
      <c r="C360" s="31">
        <v>4301051258</v>
      </c>
      <c r="D360" s="315">
        <v>4607091389685</v>
      </c>
      <c r="E360" s="313"/>
      <c r="F360" s="306">
        <v>1.3</v>
      </c>
      <c r="G360" s="32">
        <v>6</v>
      </c>
      <c r="H360" s="306">
        <v>7.8</v>
      </c>
      <c r="I360" s="306">
        <v>8.3460000000000001</v>
      </c>
      <c r="J360" s="32">
        <v>56</v>
      </c>
      <c r="K360" s="32" t="s">
        <v>99</v>
      </c>
      <c r="L360" s="33" t="s">
        <v>120</v>
      </c>
      <c r="M360" s="32">
        <v>45</v>
      </c>
      <c r="N360" s="43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12"/>
      <c r="P360" s="312"/>
      <c r="Q360" s="312"/>
      <c r="R360" s="313"/>
      <c r="S360" s="34"/>
      <c r="T360" s="34"/>
      <c r="U360" s="35" t="s">
        <v>66</v>
      </c>
      <c r="V360" s="307">
        <v>0</v>
      </c>
      <c r="W360" s="30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514</v>
      </c>
      <c r="B361" s="54" t="s">
        <v>515</v>
      </c>
      <c r="C361" s="31">
        <v>4301051431</v>
      </c>
      <c r="D361" s="315">
        <v>4607091389654</v>
      </c>
      <c r="E361" s="313"/>
      <c r="F361" s="306">
        <v>0.33</v>
      </c>
      <c r="G361" s="32">
        <v>6</v>
      </c>
      <c r="H361" s="306">
        <v>1.98</v>
      </c>
      <c r="I361" s="306">
        <v>2.258</v>
      </c>
      <c r="J361" s="32">
        <v>156</v>
      </c>
      <c r="K361" s="32" t="s">
        <v>64</v>
      </c>
      <c r="L361" s="33" t="s">
        <v>120</v>
      </c>
      <c r="M361" s="32">
        <v>45</v>
      </c>
      <c r="N361" s="4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12"/>
      <c r="P361" s="312"/>
      <c r="Q361" s="312"/>
      <c r="R361" s="313"/>
      <c r="S361" s="34"/>
      <c r="T361" s="34"/>
      <c r="U361" s="35" t="s">
        <v>66</v>
      </c>
      <c r="V361" s="307">
        <v>0</v>
      </c>
      <c r="W361" s="308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516</v>
      </c>
      <c r="B362" s="54" t="s">
        <v>517</v>
      </c>
      <c r="C362" s="31">
        <v>4301051284</v>
      </c>
      <c r="D362" s="315">
        <v>4607091384352</v>
      </c>
      <c r="E362" s="313"/>
      <c r="F362" s="306">
        <v>0.6</v>
      </c>
      <c r="G362" s="32">
        <v>4</v>
      </c>
      <c r="H362" s="306">
        <v>2.4</v>
      </c>
      <c r="I362" s="306">
        <v>2.6459999999999999</v>
      </c>
      <c r="J362" s="32">
        <v>120</v>
      </c>
      <c r="K362" s="32" t="s">
        <v>64</v>
      </c>
      <c r="L362" s="33" t="s">
        <v>120</v>
      </c>
      <c r="M362" s="32">
        <v>45</v>
      </c>
      <c r="N362" s="3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12"/>
      <c r="P362" s="312"/>
      <c r="Q362" s="312"/>
      <c r="R362" s="313"/>
      <c r="S362" s="34"/>
      <c r="T362" s="34"/>
      <c r="U362" s="35" t="s">
        <v>66</v>
      </c>
      <c r="V362" s="307">
        <v>0</v>
      </c>
      <c r="W362" s="308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518</v>
      </c>
      <c r="B363" s="54" t="s">
        <v>519</v>
      </c>
      <c r="C363" s="31">
        <v>4301051257</v>
      </c>
      <c r="D363" s="315">
        <v>4607091389661</v>
      </c>
      <c r="E363" s="313"/>
      <c r="F363" s="306">
        <v>0.55000000000000004</v>
      </c>
      <c r="G363" s="32">
        <v>4</v>
      </c>
      <c r="H363" s="306">
        <v>2.2000000000000002</v>
      </c>
      <c r="I363" s="306">
        <v>2.492</v>
      </c>
      <c r="J363" s="32">
        <v>120</v>
      </c>
      <c r="K363" s="32" t="s">
        <v>64</v>
      </c>
      <c r="L363" s="33" t="s">
        <v>120</v>
      </c>
      <c r="M363" s="32">
        <v>45</v>
      </c>
      <c r="N363" s="41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12"/>
      <c r="P363" s="312"/>
      <c r="Q363" s="312"/>
      <c r="R363" s="313"/>
      <c r="S363" s="34"/>
      <c r="T363" s="34"/>
      <c r="U363" s="35" t="s">
        <v>66</v>
      </c>
      <c r="V363" s="307">
        <v>0</v>
      </c>
      <c r="W363" s="30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19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16" t="s">
        <v>67</v>
      </c>
      <c r="O364" s="317"/>
      <c r="P364" s="317"/>
      <c r="Q364" s="317"/>
      <c r="R364" s="317"/>
      <c r="S364" s="317"/>
      <c r="T364" s="318"/>
      <c r="U364" s="37" t="s">
        <v>68</v>
      </c>
      <c r="V364" s="309">
        <f>IFERROR(V360/H360,"0")+IFERROR(V361/H361,"0")+IFERROR(V362/H362,"0")+IFERROR(V363/H363,"0")</f>
        <v>0</v>
      </c>
      <c r="W364" s="309">
        <f>IFERROR(W360/H360,"0")+IFERROR(W361/H361,"0")+IFERROR(W362/H362,"0")+IFERROR(W363/H363,"0")</f>
        <v>0</v>
      </c>
      <c r="X364" s="309">
        <f>IFERROR(IF(X360="",0,X360),"0")+IFERROR(IF(X361="",0,X361),"0")+IFERROR(IF(X362="",0,X362),"0")+IFERROR(IF(X363="",0,X363),"0")</f>
        <v>0</v>
      </c>
      <c r="Y364" s="310"/>
      <c r="Z364" s="310"/>
    </row>
    <row r="365" spans="1:53" x14ac:dyDescent="0.2">
      <c r="A365" s="320"/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1"/>
      <c r="N365" s="316" t="s">
        <v>67</v>
      </c>
      <c r="O365" s="317"/>
      <c r="P365" s="317"/>
      <c r="Q365" s="317"/>
      <c r="R365" s="317"/>
      <c r="S365" s="317"/>
      <c r="T365" s="318"/>
      <c r="U365" s="37" t="s">
        <v>66</v>
      </c>
      <c r="V365" s="309">
        <f>IFERROR(SUM(V360:V363),"0")</f>
        <v>0</v>
      </c>
      <c r="W365" s="309">
        <f>IFERROR(SUM(W360:W363),"0")</f>
        <v>0</v>
      </c>
      <c r="X365" s="37"/>
      <c r="Y365" s="310"/>
      <c r="Z365" s="310"/>
    </row>
    <row r="366" spans="1:53" ht="14.25" customHeight="1" x14ac:dyDescent="0.25">
      <c r="A366" s="335" t="s">
        <v>212</v>
      </c>
      <c r="B366" s="320"/>
      <c r="C366" s="320"/>
      <c r="D366" s="320"/>
      <c r="E366" s="320"/>
      <c r="F366" s="320"/>
      <c r="G366" s="320"/>
      <c r="H366" s="320"/>
      <c r="I366" s="320"/>
      <c r="J366" s="320"/>
      <c r="K366" s="320"/>
      <c r="L366" s="320"/>
      <c r="M366" s="320"/>
      <c r="N366" s="320"/>
      <c r="O366" s="320"/>
      <c r="P366" s="320"/>
      <c r="Q366" s="320"/>
      <c r="R366" s="320"/>
      <c r="S366" s="320"/>
      <c r="T366" s="320"/>
      <c r="U366" s="320"/>
      <c r="V366" s="320"/>
      <c r="W366" s="320"/>
      <c r="X366" s="320"/>
      <c r="Y366" s="303"/>
      <c r="Z366" s="303"/>
    </row>
    <row r="367" spans="1:53" ht="27" customHeight="1" x14ac:dyDescent="0.25">
      <c r="A367" s="54" t="s">
        <v>520</v>
      </c>
      <c r="B367" s="54" t="s">
        <v>521</v>
      </c>
      <c r="C367" s="31">
        <v>4301060352</v>
      </c>
      <c r="D367" s="315">
        <v>4680115881648</v>
      </c>
      <c r="E367" s="313"/>
      <c r="F367" s="306">
        <v>1</v>
      </c>
      <c r="G367" s="32">
        <v>4</v>
      </c>
      <c r="H367" s="306">
        <v>4</v>
      </c>
      <c r="I367" s="306">
        <v>4.4039999999999999</v>
      </c>
      <c r="J367" s="32">
        <v>104</v>
      </c>
      <c r="K367" s="32" t="s">
        <v>99</v>
      </c>
      <c r="L367" s="33" t="s">
        <v>65</v>
      </c>
      <c r="M367" s="32">
        <v>35</v>
      </c>
      <c r="N367" s="5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12"/>
      <c r="P367" s="312"/>
      <c r="Q367" s="312"/>
      <c r="R367" s="313"/>
      <c r="S367" s="34"/>
      <c r="T367" s="34"/>
      <c r="U367" s="35" t="s">
        <v>66</v>
      </c>
      <c r="V367" s="307">
        <v>0</v>
      </c>
      <c r="W367" s="308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19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0"/>
      <c r="M368" s="321"/>
      <c r="N368" s="316" t="s">
        <v>67</v>
      </c>
      <c r="O368" s="317"/>
      <c r="P368" s="317"/>
      <c r="Q368" s="317"/>
      <c r="R368" s="317"/>
      <c r="S368" s="317"/>
      <c r="T368" s="318"/>
      <c r="U368" s="37" t="s">
        <v>68</v>
      </c>
      <c r="V368" s="309">
        <f>IFERROR(V367/H367,"0")</f>
        <v>0</v>
      </c>
      <c r="W368" s="309">
        <f>IFERROR(W367/H367,"0")</f>
        <v>0</v>
      </c>
      <c r="X368" s="309">
        <f>IFERROR(IF(X367="",0,X367),"0")</f>
        <v>0</v>
      </c>
      <c r="Y368" s="310"/>
      <c r="Z368" s="310"/>
    </row>
    <row r="369" spans="1:53" x14ac:dyDescent="0.2">
      <c r="A369" s="320"/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1"/>
      <c r="N369" s="316" t="s">
        <v>67</v>
      </c>
      <c r="O369" s="317"/>
      <c r="P369" s="317"/>
      <c r="Q369" s="317"/>
      <c r="R369" s="317"/>
      <c r="S369" s="317"/>
      <c r="T369" s="318"/>
      <c r="U369" s="37" t="s">
        <v>66</v>
      </c>
      <c r="V369" s="309">
        <f>IFERROR(SUM(V367:V367),"0")</f>
        <v>0</v>
      </c>
      <c r="W369" s="309">
        <f>IFERROR(SUM(W367:W367),"0")</f>
        <v>0</v>
      </c>
      <c r="X369" s="37"/>
      <c r="Y369" s="310"/>
      <c r="Z369" s="310"/>
    </row>
    <row r="370" spans="1:53" ht="14.25" customHeight="1" x14ac:dyDescent="0.25">
      <c r="A370" s="335" t="s">
        <v>82</v>
      </c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0"/>
      <c r="N370" s="320"/>
      <c r="O370" s="320"/>
      <c r="P370" s="320"/>
      <c r="Q370" s="320"/>
      <c r="R370" s="320"/>
      <c r="S370" s="320"/>
      <c r="T370" s="320"/>
      <c r="U370" s="320"/>
      <c r="V370" s="320"/>
      <c r="W370" s="320"/>
      <c r="X370" s="320"/>
      <c r="Y370" s="303"/>
      <c r="Z370" s="303"/>
    </row>
    <row r="371" spans="1:53" ht="27" customHeight="1" x14ac:dyDescent="0.25">
      <c r="A371" s="54" t="s">
        <v>522</v>
      </c>
      <c r="B371" s="54" t="s">
        <v>523</v>
      </c>
      <c r="C371" s="31">
        <v>4301032046</v>
      </c>
      <c r="D371" s="315">
        <v>4680115884359</v>
      </c>
      <c r="E371" s="313"/>
      <c r="F371" s="306">
        <v>0.06</v>
      </c>
      <c r="G371" s="32">
        <v>20</v>
      </c>
      <c r="H371" s="306">
        <v>1.2</v>
      </c>
      <c r="I371" s="306">
        <v>1.8</v>
      </c>
      <c r="J371" s="32">
        <v>160</v>
      </c>
      <c r="K371" s="32" t="s">
        <v>524</v>
      </c>
      <c r="L371" s="33" t="s">
        <v>525</v>
      </c>
      <c r="M371" s="32">
        <v>60</v>
      </c>
      <c r="N371" s="454" t="s">
        <v>526</v>
      </c>
      <c r="O371" s="312"/>
      <c r="P371" s="312"/>
      <c r="Q371" s="312"/>
      <c r="R371" s="313"/>
      <c r="S371" s="34"/>
      <c r="T371" s="34"/>
      <c r="U371" s="35" t="s">
        <v>66</v>
      </c>
      <c r="V371" s="307">
        <v>0</v>
      </c>
      <c r="W371" s="308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245</v>
      </c>
      <c r="AD371" s="58"/>
      <c r="BA371" s="256" t="s">
        <v>1</v>
      </c>
    </row>
    <row r="372" spans="1:53" ht="27" customHeight="1" x14ac:dyDescent="0.25">
      <c r="A372" s="54" t="s">
        <v>527</v>
      </c>
      <c r="B372" s="54" t="s">
        <v>528</v>
      </c>
      <c r="C372" s="31">
        <v>4301032045</v>
      </c>
      <c r="D372" s="315">
        <v>4680115884335</v>
      </c>
      <c r="E372" s="313"/>
      <c r="F372" s="306">
        <v>0.06</v>
      </c>
      <c r="G372" s="32">
        <v>20</v>
      </c>
      <c r="H372" s="306">
        <v>1.2</v>
      </c>
      <c r="I372" s="306">
        <v>1.8</v>
      </c>
      <c r="J372" s="32">
        <v>160</v>
      </c>
      <c r="K372" s="32" t="s">
        <v>524</v>
      </c>
      <c r="L372" s="33" t="s">
        <v>525</v>
      </c>
      <c r="M372" s="32">
        <v>60</v>
      </c>
      <c r="N372" s="478" t="s">
        <v>529</v>
      </c>
      <c r="O372" s="312"/>
      <c r="P372" s="312"/>
      <c r="Q372" s="312"/>
      <c r="R372" s="313"/>
      <c r="S372" s="34"/>
      <c r="T372" s="34"/>
      <c r="U372" s="35" t="s">
        <v>66</v>
      </c>
      <c r="V372" s="307">
        <v>0</v>
      </c>
      <c r="W372" s="308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 t="s">
        <v>245</v>
      </c>
      <c r="AD372" s="58"/>
      <c r="BA372" s="257" t="s">
        <v>1</v>
      </c>
    </row>
    <row r="373" spans="1:53" ht="27" customHeight="1" x14ac:dyDescent="0.25">
      <c r="A373" s="54" t="s">
        <v>530</v>
      </c>
      <c r="B373" s="54" t="s">
        <v>531</v>
      </c>
      <c r="C373" s="31">
        <v>4301170011</v>
      </c>
      <c r="D373" s="315">
        <v>4680115884113</v>
      </c>
      <c r="E373" s="313"/>
      <c r="F373" s="306">
        <v>0.11</v>
      </c>
      <c r="G373" s="32">
        <v>12</v>
      </c>
      <c r="H373" s="306">
        <v>1.32</v>
      </c>
      <c r="I373" s="306">
        <v>1.88</v>
      </c>
      <c r="J373" s="32">
        <v>160</v>
      </c>
      <c r="K373" s="32" t="s">
        <v>524</v>
      </c>
      <c r="L373" s="33" t="s">
        <v>525</v>
      </c>
      <c r="M373" s="32">
        <v>150</v>
      </c>
      <c r="N373" s="450" t="s">
        <v>532</v>
      </c>
      <c r="O373" s="312"/>
      <c r="P373" s="312"/>
      <c r="Q373" s="312"/>
      <c r="R373" s="313"/>
      <c r="S373" s="34"/>
      <c r="T373" s="34"/>
      <c r="U373" s="35" t="s">
        <v>66</v>
      </c>
      <c r="V373" s="307">
        <v>0</v>
      </c>
      <c r="W373" s="308">
        <f>IFERROR(IF(V373="",0,CEILING((V373/$H373),1)*$H373),"")</f>
        <v>0</v>
      </c>
      <c r="X373" s="36" t="str">
        <f>IFERROR(IF(W373=0,"",ROUNDUP(W373/H373,0)*0.00627),"")</f>
        <v/>
      </c>
      <c r="Y373" s="56"/>
      <c r="Z373" s="57" t="s">
        <v>245</v>
      </c>
      <c r="AD373" s="58"/>
      <c r="BA373" s="258" t="s">
        <v>1</v>
      </c>
    </row>
    <row r="374" spans="1:53" ht="27" customHeight="1" x14ac:dyDescent="0.25">
      <c r="A374" s="54" t="s">
        <v>533</v>
      </c>
      <c r="B374" s="54" t="s">
        <v>534</v>
      </c>
      <c r="C374" s="31">
        <v>4301032047</v>
      </c>
      <c r="D374" s="315">
        <v>4680115884342</v>
      </c>
      <c r="E374" s="313"/>
      <c r="F374" s="306">
        <v>0.06</v>
      </c>
      <c r="G374" s="32">
        <v>20</v>
      </c>
      <c r="H374" s="306">
        <v>1.2</v>
      </c>
      <c r="I374" s="306">
        <v>1.8</v>
      </c>
      <c r="J374" s="32">
        <v>160</v>
      </c>
      <c r="K374" s="32" t="s">
        <v>524</v>
      </c>
      <c r="L374" s="33" t="s">
        <v>525</v>
      </c>
      <c r="M374" s="32">
        <v>60</v>
      </c>
      <c r="N374" s="484" t="s">
        <v>535</v>
      </c>
      <c r="O374" s="312"/>
      <c r="P374" s="312"/>
      <c r="Q374" s="312"/>
      <c r="R374" s="313"/>
      <c r="S374" s="34"/>
      <c r="T374" s="34"/>
      <c r="U374" s="35" t="s">
        <v>66</v>
      </c>
      <c r="V374" s="307">
        <v>0</v>
      </c>
      <c r="W374" s="308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/>
      <c r="AD374" s="58"/>
      <c r="BA374" s="259" t="s">
        <v>1</v>
      </c>
    </row>
    <row r="375" spans="1:53" x14ac:dyDescent="0.2">
      <c r="A375" s="319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16" t="s">
        <v>67</v>
      </c>
      <c r="O375" s="317"/>
      <c r="P375" s="317"/>
      <c r="Q375" s="317"/>
      <c r="R375" s="317"/>
      <c r="S375" s="317"/>
      <c r="T375" s="318"/>
      <c r="U375" s="37" t="s">
        <v>68</v>
      </c>
      <c r="V375" s="309">
        <f>IFERROR(V371/H371,"0")+IFERROR(V372/H372,"0")+IFERROR(V373/H373,"0")+IFERROR(V374/H374,"0")</f>
        <v>0</v>
      </c>
      <c r="W375" s="309">
        <f>IFERROR(W371/H371,"0")+IFERROR(W372/H372,"0")+IFERROR(W373/H373,"0")+IFERROR(W374/H374,"0")</f>
        <v>0</v>
      </c>
      <c r="X375" s="309">
        <f>IFERROR(IF(X371="",0,X371),"0")+IFERROR(IF(X372="",0,X372),"0")+IFERROR(IF(X373="",0,X373),"0")+IFERROR(IF(X374="",0,X374),"0")</f>
        <v>0</v>
      </c>
      <c r="Y375" s="310"/>
      <c r="Z375" s="310"/>
    </row>
    <row r="376" spans="1:53" x14ac:dyDescent="0.2">
      <c r="A376" s="320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1"/>
      <c r="N376" s="316" t="s">
        <v>67</v>
      </c>
      <c r="O376" s="317"/>
      <c r="P376" s="317"/>
      <c r="Q376" s="317"/>
      <c r="R376" s="317"/>
      <c r="S376" s="317"/>
      <c r="T376" s="318"/>
      <c r="U376" s="37" t="s">
        <v>66</v>
      </c>
      <c r="V376" s="309">
        <f>IFERROR(SUM(V371:V374),"0")</f>
        <v>0</v>
      </c>
      <c r="W376" s="309">
        <f>IFERROR(SUM(W371:W374),"0")</f>
        <v>0</v>
      </c>
      <c r="X376" s="37"/>
      <c r="Y376" s="310"/>
      <c r="Z376" s="310"/>
    </row>
    <row r="377" spans="1:53" ht="14.25" customHeight="1" x14ac:dyDescent="0.25">
      <c r="A377" s="335" t="s">
        <v>91</v>
      </c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0"/>
      <c r="M377" s="320"/>
      <c r="N377" s="320"/>
      <c r="O377" s="320"/>
      <c r="P377" s="320"/>
      <c r="Q377" s="320"/>
      <c r="R377" s="320"/>
      <c r="S377" s="320"/>
      <c r="T377" s="320"/>
      <c r="U377" s="320"/>
      <c r="V377" s="320"/>
      <c r="W377" s="320"/>
      <c r="X377" s="320"/>
      <c r="Y377" s="303"/>
      <c r="Z377" s="303"/>
    </row>
    <row r="378" spans="1:53" ht="27" customHeight="1" x14ac:dyDescent="0.25">
      <c r="A378" s="54" t="s">
        <v>536</v>
      </c>
      <c r="B378" s="54" t="s">
        <v>537</v>
      </c>
      <c r="C378" s="31">
        <v>4301170010</v>
      </c>
      <c r="D378" s="315">
        <v>4680115884090</v>
      </c>
      <c r="E378" s="313"/>
      <c r="F378" s="306">
        <v>0.11</v>
      </c>
      <c r="G378" s="32">
        <v>12</v>
      </c>
      <c r="H378" s="306">
        <v>1.32</v>
      </c>
      <c r="I378" s="306">
        <v>1.88</v>
      </c>
      <c r="J378" s="32">
        <v>160</v>
      </c>
      <c r="K378" s="32" t="s">
        <v>524</v>
      </c>
      <c r="L378" s="33" t="s">
        <v>525</v>
      </c>
      <c r="M378" s="32">
        <v>150</v>
      </c>
      <c r="N378" s="443" t="s">
        <v>538</v>
      </c>
      <c r="O378" s="312"/>
      <c r="P378" s="312"/>
      <c r="Q378" s="312"/>
      <c r="R378" s="313"/>
      <c r="S378" s="34"/>
      <c r="T378" s="34"/>
      <c r="U378" s="35" t="s">
        <v>66</v>
      </c>
      <c r="V378" s="307">
        <v>0</v>
      </c>
      <c r="W378" s="308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245</v>
      </c>
      <c r="AD378" s="58"/>
      <c r="BA378" s="260" t="s">
        <v>1</v>
      </c>
    </row>
    <row r="379" spans="1:53" ht="27" customHeight="1" x14ac:dyDescent="0.25">
      <c r="A379" s="54" t="s">
        <v>539</v>
      </c>
      <c r="B379" s="54" t="s">
        <v>540</v>
      </c>
      <c r="C379" s="31">
        <v>4301170009</v>
      </c>
      <c r="D379" s="315">
        <v>4680115882997</v>
      </c>
      <c r="E379" s="313"/>
      <c r="F379" s="306">
        <v>0.13</v>
      </c>
      <c r="G379" s="32">
        <v>10</v>
      </c>
      <c r="H379" s="306">
        <v>1.3</v>
      </c>
      <c r="I379" s="306">
        <v>1.46</v>
      </c>
      <c r="J379" s="32">
        <v>200</v>
      </c>
      <c r="K379" s="32" t="s">
        <v>524</v>
      </c>
      <c r="L379" s="33" t="s">
        <v>525</v>
      </c>
      <c r="M379" s="32">
        <v>150</v>
      </c>
      <c r="N379" s="559" t="s">
        <v>541</v>
      </c>
      <c r="O379" s="312"/>
      <c r="P379" s="312"/>
      <c r="Q379" s="312"/>
      <c r="R379" s="313"/>
      <c r="S379" s="34"/>
      <c r="T379" s="34"/>
      <c r="U379" s="35" t="s">
        <v>66</v>
      </c>
      <c r="V379" s="307">
        <v>0</v>
      </c>
      <c r="W379" s="308">
        <f>IFERROR(IF(V379="",0,CEILING((V379/$H379),1)*$H379),"")</f>
        <v>0</v>
      </c>
      <c r="X379" s="36" t="str">
        <f>IFERROR(IF(W379=0,"",ROUNDUP(W379/H379,0)*0.00673),"")</f>
        <v/>
      </c>
      <c r="Y379" s="56"/>
      <c r="Z379" s="57"/>
      <c r="AD379" s="58"/>
      <c r="BA379" s="261" t="s">
        <v>1</v>
      </c>
    </row>
    <row r="380" spans="1:53" x14ac:dyDescent="0.2">
      <c r="A380" s="319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20"/>
      <c r="M380" s="321"/>
      <c r="N380" s="316" t="s">
        <v>67</v>
      </c>
      <c r="O380" s="317"/>
      <c r="P380" s="317"/>
      <c r="Q380" s="317"/>
      <c r="R380" s="317"/>
      <c r="S380" s="317"/>
      <c r="T380" s="318"/>
      <c r="U380" s="37" t="s">
        <v>68</v>
      </c>
      <c r="V380" s="309">
        <f>IFERROR(V378/H378,"0")+IFERROR(V379/H379,"0")</f>
        <v>0</v>
      </c>
      <c r="W380" s="309">
        <f>IFERROR(W378/H378,"0")+IFERROR(W379/H379,"0")</f>
        <v>0</v>
      </c>
      <c r="X380" s="309">
        <f>IFERROR(IF(X378="",0,X378),"0")+IFERROR(IF(X379="",0,X379),"0")</f>
        <v>0</v>
      </c>
      <c r="Y380" s="310"/>
      <c r="Z380" s="310"/>
    </row>
    <row r="381" spans="1:53" x14ac:dyDescent="0.2">
      <c r="A381" s="320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16" t="s">
        <v>67</v>
      </c>
      <c r="O381" s="317"/>
      <c r="P381" s="317"/>
      <c r="Q381" s="317"/>
      <c r="R381" s="317"/>
      <c r="S381" s="317"/>
      <c r="T381" s="318"/>
      <c r="U381" s="37" t="s">
        <v>66</v>
      </c>
      <c r="V381" s="309">
        <f>IFERROR(SUM(V378:V379),"0")</f>
        <v>0</v>
      </c>
      <c r="W381" s="309">
        <f>IFERROR(SUM(W378:W379),"0")</f>
        <v>0</v>
      </c>
      <c r="X381" s="37"/>
      <c r="Y381" s="310"/>
      <c r="Z381" s="310"/>
    </row>
    <row r="382" spans="1:53" ht="16.5" customHeight="1" x14ac:dyDescent="0.25">
      <c r="A382" s="351" t="s">
        <v>542</v>
      </c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0"/>
      <c r="N382" s="320"/>
      <c r="O382" s="320"/>
      <c r="P382" s="320"/>
      <c r="Q382" s="320"/>
      <c r="R382" s="320"/>
      <c r="S382" s="320"/>
      <c r="T382" s="320"/>
      <c r="U382" s="320"/>
      <c r="V382" s="320"/>
      <c r="W382" s="320"/>
      <c r="X382" s="320"/>
      <c r="Y382" s="302"/>
      <c r="Z382" s="302"/>
    </row>
    <row r="383" spans="1:53" ht="14.25" customHeight="1" x14ac:dyDescent="0.25">
      <c r="A383" s="335" t="s">
        <v>96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3"/>
      <c r="Z383" s="303"/>
    </row>
    <row r="384" spans="1:53" ht="27" customHeight="1" x14ac:dyDescent="0.25">
      <c r="A384" s="54" t="s">
        <v>543</v>
      </c>
      <c r="B384" s="54" t="s">
        <v>544</v>
      </c>
      <c r="C384" s="31">
        <v>4301020196</v>
      </c>
      <c r="D384" s="315">
        <v>4607091389388</v>
      </c>
      <c r="E384" s="313"/>
      <c r="F384" s="306">
        <v>1.3</v>
      </c>
      <c r="G384" s="32">
        <v>4</v>
      </c>
      <c r="H384" s="306">
        <v>5.2</v>
      </c>
      <c r="I384" s="306">
        <v>5.6079999999999997</v>
      </c>
      <c r="J384" s="32">
        <v>104</v>
      </c>
      <c r="K384" s="32" t="s">
        <v>99</v>
      </c>
      <c r="L384" s="33" t="s">
        <v>120</v>
      </c>
      <c r="M384" s="32">
        <v>35</v>
      </c>
      <c r="N384" s="46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4" s="312"/>
      <c r="P384" s="312"/>
      <c r="Q384" s="312"/>
      <c r="R384" s="313"/>
      <c r="S384" s="34"/>
      <c r="T384" s="34"/>
      <c r="U384" s="35" t="s">
        <v>66</v>
      </c>
      <c r="V384" s="307">
        <v>0</v>
      </c>
      <c r="W384" s="308">
        <f>IFERROR(IF(V384="",0,CEILING((V384/$H384),1)*$H384),"")</f>
        <v>0</v>
      </c>
      <c r="X384" s="36" t="str">
        <f>IFERROR(IF(W384=0,"",ROUNDUP(W384/H384,0)*0.01196),"")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545</v>
      </c>
      <c r="B385" s="54" t="s">
        <v>546</v>
      </c>
      <c r="C385" s="31">
        <v>4301020185</v>
      </c>
      <c r="D385" s="315">
        <v>4607091389364</v>
      </c>
      <c r="E385" s="313"/>
      <c r="F385" s="306">
        <v>0.42</v>
      </c>
      <c r="G385" s="32">
        <v>6</v>
      </c>
      <c r="H385" s="306">
        <v>2.52</v>
      </c>
      <c r="I385" s="306">
        <v>2.75</v>
      </c>
      <c r="J385" s="32">
        <v>156</v>
      </c>
      <c r="K385" s="32" t="s">
        <v>64</v>
      </c>
      <c r="L385" s="33" t="s">
        <v>120</v>
      </c>
      <c r="M385" s="32">
        <v>35</v>
      </c>
      <c r="N385" s="63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5" s="312"/>
      <c r="P385" s="312"/>
      <c r="Q385" s="312"/>
      <c r="R385" s="313"/>
      <c r="S385" s="34"/>
      <c r="T385" s="34"/>
      <c r="U385" s="35" t="s">
        <v>66</v>
      </c>
      <c r="V385" s="307">
        <v>0</v>
      </c>
      <c r="W385" s="30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x14ac:dyDescent="0.2">
      <c r="A386" s="319"/>
      <c r="B386" s="320"/>
      <c r="C386" s="320"/>
      <c r="D386" s="320"/>
      <c r="E386" s="320"/>
      <c r="F386" s="320"/>
      <c r="G386" s="320"/>
      <c r="H386" s="320"/>
      <c r="I386" s="320"/>
      <c r="J386" s="320"/>
      <c r="K386" s="320"/>
      <c r="L386" s="320"/>
      <c r="M386" s="321"/>
      <c r="N386" s="316" t="s">
        <v>67</v>
      </c>
      <c r="O386" s="317"/>
      <c r="P386" s="317"/>
      <c r="Q386" s="317"/>
      <c r="R386" s="317"/>
      <c r="S386" s="317"/>
      <c r="T386" s="318"/>
      <c r="U386" s="37" t="s">
        <v>68</v>
      </c>
      <c r="V386" s="309">
        <f>IFERROR(V384/H384,"0")+IFERROR(V385/H385,"0")</f>
        <v>0</v>
      </c>
      <c r="W386" s="309">
        <f>IFERROR(W384/H384,"0")+IFERROR(W385/H385,"0")</f>
        <v>0</v>
      </c>
      <c r="X386" s="309">
        <f>IFERROR(IF(X384="",0,X384),"0")+IFERROR(IF(X385="",0,X385),"0")</f>
        <v>0</v>
      </c>
      <c r="Y386" s="310"/>
      <c r="Z386" s="310"/>
    </row>
    <row r="387" spans="1:53" x14ac:dyDescent="0.2">
      <c r="A387" s="320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16" t="s">
        <v>67</v>
      </c>
      <c r="O387" s="317"/>
      <c r="P387" s="317"/>
      <c r="Q387" s="317"/>
      <c r="R387" s="317"/>
      <c r="S387" s="317"/>
      <c r="T387" s="318"/>
      <c r="U387" s="37" t="s">
        <v>66</v>
      </c>
      <c r="V387" s="309">
        <f>IFERROR(SUM(V384:V385),"0")</f>
        <v>0</v>
      </c>
      <c r="W387" s="309">
        <f>IFERROR(SUM(W384:W385),"0")</f>
        <v>0</v>
      </c>
      <c r="X387" s="37"/>
      <c r="Y387" s="310"/>
      <c r="Z387" s="310"/>
    </row>
    <row r="388" spans="1:53" ht="14.25" customHeight="1" x14ac:dyDescent="0.25">
      <c r="A388" s="335" t="s">
        <v>61</v>
      </c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0"/>
      <c r="N388" s="320"/>
      <c r="O388" s="320"/>
      <c r="P388" s="320"/>
      <c r="Q388" s="320"/>
      <c r="R388" s="320"/>
      <c r="S388" s="320"/>
      <c r="T388" s="320"/>
      <c r="U388" s="320"/>
      <c r="V388" s="320"/>
      <c r="W388" s="320"/>
      <c r="X388" s="320"/>
      <c r="Y388" s="303"/>
      <c r="Z388" s="303"/>
    </row>
    <row r="389" spans="1:53" ht="27" customHeight="1" x14ac:dyDescent="0.25">
      <c r="A389" s="54" t="s">
        <v>547</v>
      </c>
      <c r="B389" s="54" t="s">
        <v>548</v>
      </c>
      <c r="C389" s="31">
        <v>4301031212</v>
      </c>
      <c r="D389" s="315">
        <v>4607091389739</v>
      </c>
      <c r="E389" s="313"/>
      <c r="F389" s="306">
        <v>0.7</v>
      </c>
      <c r="G389" s="32">
        <v>6</v>
      </c>
      <c r="H389" s="306">
        <v>4.2</v>
      </c>
      <c r="I389" s="306">
        <v>4.43</v>
      </c>
      <c r="J389" s="32">
        <v>156</v>
      </c>
      <c r="K389" s="32" t="s">
        <v>64</v>
      </c>
      <c r="L389" s="33" t="s">
        <v>100</v>
      </c>
      <c r="M389" s="32">
        <v>45</v>
      </c>
      <c r="N389" s="62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9" s="312"/>
      <c r="P389" s="312"/>
      <c r="Q389" s="312"/>
      <c r="R389" s="313"/>
      <c r="S389" s="34"/>
      <c r="T389" s="34"/>
      <c r="U389" s="35" t="s">
        <v>66</v>
      </c>
      <c r="V389" s="307">
        <v>80</v>
      </c>
      <c r="W389" s="308">
        <f t="shared" ref="W389:W395" si="17">IFERROR(IF(V389="",0,CEILING((V389/$H389),1)*$H389),"")</f>
        <v>84</v>
      </c>
      <c r="X389" s="36">
        <f>IFERROR(IF(W389=0,"",ROUNDUP(W389/H389,0)*0.00753),"")</f>
        <v>0.15060000000000001</v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549</v>
      </c>
      <c r="B390" s="54" t="s">
        <v>550</v>
      </c>
      <c r="C390" s="31">
        <v>4301031247</v>
      </c>
      <c r="D390" s="315">
        <v>4680115883048</v>
      </c>
      <c r="E390" s="313"/>
      <c r="F390" s="306">
        <v>1</v>
      </c>
      <c r="G390" s="32">
        <v>4</v>
      </c>
      <c r="H390" s="306">
        <v>4</v>
      </c>
      <c r="I390" s="306">
        <v>4.21</v>
      </c>
      <c r="J390" s="32">
        <v>120</v>
      </c>
      <c r="K390" s="32" t="s">
        <v>64</v>
      </c>
      <c r="L390" s="33" t="s">
        <v>65</v>
      </c>
      <c r="M390" s="32">
        <v>40</v>
      </c>
      <c r="N390" s="62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0" s="312"/>
      <c r="P390" s="312"/>
      <c r="Q390" s="312"/>
      <c r="R390" s="313"/>
      <c r="S390" s="34"/>
      <c r="T390" s="34"/>
      <c r="U390" s="35" t="s">
        <v>66</v>
      </c>
      <c r="V390" s="307">
        <v>0</v>
      </c>
      <c r="W390" s="308">
        <f t="shared" si="17"/>
        <v>0</v>
      </c>
      <c r="X390" s="36" t="str">
        <f>IFERROR(IF(W390=0,"",ROUNDUP(W390/H390,0)*0.00937),"")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4301031176</v>
      </c>
      <c r="D391" s="315">
        <v>4607091389425</v>
      </c>
      <c r="E391" s="313"/>
      <c r="F391" s="306">
        <v>0.35</v>
      </c>
      <c r="G391" s="32">
        <v>6</v>
      </c>
      <c r="H391" s="306">
        <v>2.1</v>
      </c>
      <c r="I391" s="306">
        <v>2.23</v>
      </c>
      <c r="J391" s="32">
        <v>234</v>
      </c>
      <c r="K391" s="32" t="s">
        <v>166</v>
      </c>
      <c r="L391" s="33" t="s">
        <v>65</v>
      </c>
      <c r="M391" s="32">
        <v>45</v>
      </c>
      <c r="N391" s="3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1" s="312"/>
      <c r="P391" s="312"/>
      <c r="Q391" s="312"/>
      <c r="R391" s="313"/>
      <c r="S391" s="34"/>
      <c r="T391" s="34"/>
      <c r="U391" s="35" t="s">
        <v>66</v>
      </c>
      <c r="V391" s="307">
        <v>0</v>
      </c>
      <c r="W391" s="308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4301031215</v>
      </c>
      <c r="D392" s="315">
        <v>4680115882911</v>
      </c>
      <c r="E392" s="313"/>
      <c r="F392" s="306">
        <v>0.4</v>
      </c>
      <c r="G392" s="32">
        <v>6</v>
      </c>
      <c r="H392" s="306">
        <v>2.4</v>
      </c>
      <c r="I392" s="306">
        <v>2.5299999999999998</v>
      </c>
      <c r="J392" s="32">
        <v>234</v>
      </c>
      <c r="K392" s="32" t="s">
        <v>166</v>
      </c>
      <c r="L392" s="33" t="s">
        <v>65</v>
      </c>
      <c r="M392" s="32">
        <v>40</v>
      </c>
      <c r="N392" s="339" t="s">
        <v>555</v>
      </c>
      <c r="O392" s="312"/>
      <c r="P392" s="312"/>
      <c r="Q392" s="312"/>
      <c r="R392" s="313"/>
      <c r="S392" s="34"/>
      <c r="T392" s="34"/>
      <c r="U392" s="35" t="s">
        <v>66</v>
      </c>
      <c r="V392" s="307">
        <v>0</v>
      </c>
      <c r="W392" s="308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556</v>
      </c>
      <c r="B393" s="54" t="s">
        <v>557</v>
      </c>
      <c r="C393" s="31">
        <v>4301031167</v>
      </c>
      <c r="D393" s="315">
        <v>4680115880771</v>
      </c>
      <c r="E393" s="313"/>
      <c r="F393" s="306">
        <v>0.28000000000000003</v>
      </c>
      <c r="G393" s="32">
        <v>6</v>
      </c>
      <c r="H393" s="306">
        <v>1.68</v>
      </c>
      <c r="I393" s="306">
        <v>1.81</v>
      </c>
      <c r="J393" s="32">
        <v>234</v>
      </c>
      <c r="K393" s="32" t="s">
        <v>166</v>
      </c>
      <c r="L393" s="33" t="s">
        <v>65</v>
      </c>
      <c r="M393" s="32">
        <v>45</v>
      </c>
      <c r="N393" s="5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3" s="312"/>
      <c r="P393" s="312"/>
      <c r="Q393" s="312"/>
      <c r="R393" s="313"/>
      <c r="S393" s="34"/>
      <c r="T393" s="34"/>
      <c r="U393" s="35" t="s">
        <v>66</v>
      </c>
      <c r="V393" s="307">
        <v>0</v>
      </c>
      <c r="W393" s="308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ht="27" customHeight="1" x14ac:dyDescent="0.25">
      <c r="A394" s="54" t="s">
        <v>558</v>
      </c>
      <c r="B394" s="54" t="s">
        <v>559</v>
      </c>
      <c r="C394" s="31">
        <v>4301031173</v>
      </c>
      <c r="D394" s="315">
        <v>4607091389500</v>
      </c>
      <c r="E394" s="313"/>
      <c r="F394" s="306">
        <v>0.35</v>
      </c>
      <c r="G394" s="32">
        <v>6</v>
      </c>
      <c r="H394" s="306">
        <v>2.1</v>
      </c>
      <c r="I394" s="306">
        <v>2.23</v>
      </c>
      <c r="J394" s="32">
        <v>234</v>
      </c>
      <c r="K394" s="32" t="s">
        <v>166</v>
      </c>
      <c r="L394" s="33" t="s">
        <v>65</v>
      </c>
      <c r="M394" s="32">
        <v>45</v>
      </c>
      <c r="N394" s="3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4" s="312"/>
      <c r="P394" s="312"/>
      <c r="Q394" s="312"/>
      <c r="R394" s="313"/>
      <c r="S394" s="34"/>
      <c r="T394" s="34"/>
      <c r="U394" s="35" t="s">
        <v>66</v>
      </c>
      <c r="V394" s="307">
        <v>31.5</v>
      </c>
      <c r="W394" s="308">
        <f t="shared" si="17"/>
        <v>31.5</v>
      </c>
      <c r="X394" s="36">
        <f>IFERROR(IF(W394=0,"",ROUNDUP(W394/H394,0)*0.00502),"")</f>
        <v>7.5300000000000006E-2</v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4301031103</v>
      </c>
      <c r="D395" s="315">
        <v>4680115881983</v>
      </c>
      <c r="E395" s="313"/>
      <c r="F395" s="306">
        <v>0.28000000000000003</v>
      </c>
      <c r="G395" s="32">
        <v>4</v>
      </c>
      <c r="H395" s="306">
        <v>1.1200000000000001</v>
      </c>
      <c r="I395" s="306">
        <v>1.252</v>
      </c>
      <c r="J395" s="32">
        <v>234</v>
      </c>
      <c r="K395" s="32" t="s">
        <v>166</v>
      </c>
      <c r="L395" s="33" t="s">
        <v>65</v>
      </c>
      <c r="M395" s="32">
        <v>40</v>
      </c>
      <c r="N395" s="5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5" s="312"/>
      <c r="P395" s="312"/>
      <c r="Q395" s="312"/>
      <c r="R395" s="313"/>
      <c r="S395" s="34"/>
      <c r="T395" s="34"/>
      <c r="U395" s="35" t="s">
        <v>66</v>
      </c>
      <c r="V395" s="307">
        <v>0</v>
      </c>
      <c r="W395" s="308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x14ac:dyDescent="0.2">
      <c r="A396" s="319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20"/>
      <c r="M396" s="321"/>
      <c r="N396" s="316" t="s">
        <v>67</v>
      </c>
      <c r="O396" s="317"/>
      <c r="P396" s="317"/>
      <c r="Q396" s="317"/>
      <c r="R396" s="317"/>
      <c r="S396" s="317"/>
      <c r="T396" s="318"/>
      <c r="U396" s="37" t="s">
        <v>68</v>
      </c>
      <c r="V396" s="309">
        <f>IFERROR(V389/H389,"0")+IFERROR(V390/H390,"0")+IFERROR(V391/H391,"0")+IFERROR(V392/H392,"0")+IFERROR(V393/H393,"0")+IFERROR(V394/H394,"0")+IFERROR(V395/H395,"0")</f>
        <v>34.047619047619051</v>
      </c>
      <c r="W396" s="309">
        <f>IFERROR(W389/H389,"0")+IFERROR(W390/H390,"0")+IFERROR(W391/H391,"0")+IFERROR(W392/H392,"0")+IFERROR(W393/H393,"0")+IFERROR(W394/H394,"0")+IFERROR(W395/H395,"0")</f>
        <v>35</v>
      </c>
      <c r="X396" s="309">
        <f>IFERROR(IF(X389="",0,X389),"0")+IFERROR(IF(X390="",0,X390),"0")+IFERROR(IF(X391="",0,X391),"0")+IFERROR(IF(X392="",0,X392),"0")+IFERROR(IF(X393="",0,X393),"0")+IFERROR(IF(X394="",0,X394),"0")+IFERROR(IF(X395="",0,X395),"0")</f>
        <v>0.22590000000000002</v>
      </c>
      <c r="Y396" s="310"/>
      <c r="Z396" s="310"/>
    </row>
    <row r="397" spans="1:53" x14ac:dyDescent="0.2">
      <c r="A397" s="320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16" t="s">
        <v>67</v>
      </c>
      <c r="O397" s="317"/>
      <c r="P397" s="317"/>
      <c r="Q397" s="317"/>
      <c r="R397" s="317"/>
      <c r="S397" s="317"/>
      <c r="T397" s="318"/>
      <c r="U397" s="37" t="s">
        <v>66</v>
      </c>
      <c r="V397" s="309">
        <f>IFERROR(SUM(V389:V395),"0")</f>
        <v>111.5</v>
      </c>
      <c r="W397" s="309">
        <f>IFERROR(SUM(W389:W395),"0")</f>
        <v>115.5</v>
      </c>
      <c r="X397" s="37"/>
      <c r="Y397" s="310"/>
      <c r="Z397" s="310"/>
    </row>
    <row r="398" spans="1:53" ht="14.25" customHeight="1" x14ac:dyDescent="0.25">
      <c r="A398" s="335" t="s">
        <v>91</v>
      </c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0"/>
      <c r="N398" s="320"/>
      <c r="O398" s="320"/>
      <c r="P398" s="320"/>
      <c r="Q398" s="320"/>
      <c r="R398" s="320"/>
      <c r="S398" s="320"/>
      <c r="T398" s="320"/>
      <c r="U398" s="320"/>
      <c r="V398" s="320"/>
      <c r="W398" s="320"/>
      <c r="X398" s="320"/>
      <c r="Y398" s="303"/>
      <c r="Z398" s="303"/>
    </row>
    <row r="399" spans="1:53" ht="27" customHeight="1" x14ac:dyDescent="0.25">
      <c r="A399" s="54" t="s">
        <v>562</v>
      </c>
      <c r="B399" s="54" t="s">
        <v>563</v>
      </c>
      <c r="C399" s="31">
        <v>4301170008</v>
      </c>
      <c r="D399" s="315">
        <v>4680115882980</v>
      </c>
      <c r="E399" s="313"/>
      <c r="F399" s="306">
        <v>0.13</v>
      </c>
      <c r="G399" s="32">
        <v>10</v>
      </c>
      <c r="H399" s="306">
        <v>1.3</v>
      </c>
      <c r="I399" s="306">
        <v>1.46</v>
      </c>
      <c r="J399" s="32">
        <v>200</v>
      </c>
      <c r="K399" s="32" t="s">
        <v>524</v>
      </c>
      <c r="L399" s="33" t="s">
        <v>525</v>
      </c>
      <c r="M399" s="32">
        <v>150</v>
      </c>
      <c r="N399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9" s="312"/>
      <c r="P399" s="312"/>
      <c r="Q399" s="312"/>
      <c r="R399" s="313"/>
      <c r="S399" s="34"/>
      <c r="T399" s="34"/>
      <c r="U399" s="35" t="s">
        <v>66</v>
      </c>
      <c r="V399" s="307">
        <v>0</v>
      </c>
      <c r="W399" s="308">
        <f>IFERROR(IF(V399="",0,CEILING((V399/$H399),1)*$H399),"")</f>
        <v>0</v>
      </c>
      <c r="X399" s="36" t="str">
        <f>IFERROR(IF(W399=0,"",ROUNDUP(W399/H399,0)*0.00673),"")</f>
        <v/>
      </c>
      <c r="Y399" s="56"/>
      <c r="Z399" s="57"/>
      <c r="AD399" s="58"/>
      <c r="BA399" s="271" t="s">
        <v>1</v>
      </c>
    </row>
    <row r="400" spans="1:53" x14ac:dyDescent="0.2">
      <c r="A400" s="319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20"/>
      <c r="M400" s="321"/>
      <c r="N400" s="316" t="s">
        <v>67</v>
      </c>
      <c r="O400" s="317"/>
      <c r="P400" s="317"/>
      <c r="Q400" s="317"/>
      <c r="R400" s="317"/>
      <c r="S400" s="317"/>
      <c r="T400" s="318"/>
      <c r="U400" s="37" t="s">
        <v>68</v>
      </c>
      <c r="V400" s="309">
        <f>IFERROR(V399/H399,"0")</f>
        <v>0</v>
      </c>
      <c r="W400" s="309">
        <f>IFERROR(W399/H399,"0")</f>
        <v>0</v>
      </c>
      <c r="X400" s="309">
        <f>IFERROR(IF(X399="",0,X399),"0")</f>
        <v>0</v>
      </c>
      <c r="Y400" s="310"/>
      <c r="Z400" s="310"/>
    </row>
    <row r="401" spans="1:53" x14ac:dyDescent="0.2">
      <c r="A401" s="320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16" t="s">
        <v>67</v>
      </c>
      <c r="O401" s="317"/>
      <c r="P401" s="317"/>
      <c r="Q401" s="317"/>
      <c r="R401" s="317"/>
      <c r="S401" s="317"/>
      <c r="T401" s="318"/>
      <c r="U401" s="37" t="s">
        <v>66</v>
      </c>
      <c r="V401" s="309">
        <f>IFERROR(SUM(V399:V399),"0")</f>
        <v>0</v>
      </c>
      <c r="W401" s="309">
        <f>IFERROR(SUM(W399:W399),"0")</f>
        <v>0</v>
      </c>
      <c r="X401" s="37"/>
      <c r="Y401" s="310"/>
      <c r="Z401" s="310"/>
    </row>
    <row r="402" spans="1:53" ht="27.75" customHeight="1" x14ac:dyDescent="0.2">
      <c r="A402" s="364" t="s">
        <v>564</v>
      </c>
      <c r="B402" s="365"/>
      <c r="C402" s="365"/>
      <c r="D402" s="365"/>
      <c r="E402" s="365"/>
      <c r="F402" s="365"/>
      <c r="G402" s="365"/>
      <c r="H402" s="365"/>
      <c r="I402" s="365"/>
      <c r="J402" s="365"/>
      <c r="K402" s="365"/>
      <c r="L402" s="365"/>
      <c r="M402" s="365"/>
      <c r="N402" s="365"/>
      <c r="O402" s="365"/>
      <c r="P402" s="365"/>
      <c r="Q402" s="365"/>
      <c r="R402" s="365"/>
      <c r="S402" s="365"/>
      <c r="T402" s="365"/>
      <c r="U402" s="365"/>
      <c r="V402" s="365"/>
      <c r="W402" s="365"/>
      <c r="X402" s="365"/>
      <c r="Y402" s="48"/>
      <c r="Z402" s="48"/>
    </row>
    <row r="403" spans="1:53" ht="16.5" customHeight="1" x14ac:dyDescent="0.25">
      <c r="A403" s="351" t="s">
        <v>564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2"/>
      <c r="Z403" s="302"/>
    </row>
    <row r="404" spans="1:53" ht="14.25" customHeight="1" x14ac:dyDescent="0.25">
      <c r="A404" s="335" t="s">
        <v>104</v>
      </c>
      <c r="B404" s="320"/>
      <c r="C404" s="320"/>
      <c r="D404" s="320"/>
      <c r="E404" s="320"/>
      <c r="F404" s="320"/>
      <c r="G404" s="320"/>
      <c r="H404" s="320"/>
      <c r="I404" s="320"/>
      <c r="J404" s="320"/>
      <c r="K404" s="320"/>
      <c r="L404" s="320"/>
      <c r="M404" s="320"/>
      <c r="N404" s="320"/>
      <c r="O404" s="320"/>
      <c r="P404" s="320"/>
      <c r="Q404" s="320"/>
      <c r="R404" s="320"/>
      <c r="S404" s="320"/>
      <c r="T404" s="320"/>
      <c r="U404" s="320"/>
      <c r="V404" s="320"/>
      <c r="W404" s="320"/>
      <c r="X404" s="320"/>
      <c r="Y404" s="303"/>
      <c r="Z404" s="303"/>
    </row>
    <row r="405" spans="1:53" ht="27" customHeight="1" x14ac:dyDescent="0.25">
      <c r="A405" s="54" t="s">
        <v>565</v>
      </c>
      <c r="B405" s="54" t="s">
        <v>566</v>
      </c>
      <c r="C405" s="31">
        <v>4301011371</v>
      </c>
      <c r="D405" s="315">
        <v>4607091389067</v>
      </c>
      <c r="E405" s="313"/>
      <c r="F405" s="306">
        <v>0.88</v>
      </c>
      <c r="G405" s="32">
        <v>6</v>
      </c>
      <c r="H405" s="306">
        <v>5.28</v>
      </c>
      <c r="I405" s="306">
        <v>5.64</v>
      </c>
      <c r="J405" s="32">
        <v>104</v>
      </c>
      <c r="K405" s="32" t="s">
        <v>99</v>
      </c>
      <c r="L405" s="33" t="s">
        <v>120</v>
      </c>
      <c r="M405" s="32">
        <v>55</v>
      </c>
      <c r="N405" s="50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12"/>
      <c r="P405" s="312"/>
      <c r="Q405" s="312"/>
      <c r="R405" s="313"/>
      <c r="S405" s="34"/>
      <c r="T405" s="34"/>
      <c r="U405" s="35" t="s">
        <v>66</v>
      </c>
      <c r="V405" s="307">
        <v>62</v>
      </c>
      <c r="W405" s="308">
        <f t="shared" ref="W405:W413" si="18">IFERROR(IF(V405="",0,CEILING((V405/$H405),1)*$H405),"")</f>
        <v>63.36</v>
      </c>
      <c r="X405" s="36">
        <f>IFERROR(IF(W405=0,"",ROUNDUP(W405/H405,0)*0.01196),"")</f>
        <v>0.14352000000000001</v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567</v>
      </c>
      <c r="B406" s="54" t="s">
        <v>568</v>
      </c>
      <c r="C406" s="31">
        <v>4301011363</v>
      </c>
      <c r="D406" s="315">
        <v>4607091383522</v>
      </c>
      <c r="E406" s="313"/>
      <c r="F406" s="306">
        <v>0.88</v>
      </c>
      <c r="G406" s="32">
        <v>6</v>
      </c>
      <c r="H406" s="306">
        <v>5.28</v>
      </c>
      <c r="I406" s="306">
        <v>5.64</v>
      </c>
      <c r="J406" s="32">
        <v>104</v>
      </c>
      <c r="K406" s="32" t="s">
        <v>99</v>
      </c>
      <c r="L406" s="33" t="s">
        <v>100</v>
      </c>
      <c r="M406" s="32">
        <v>55</v>
      </c>
      <c r="N406" s="56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12"/>
      <c r="P406" s="312"/>
      <c r="Q406" s="312"/>
      <c r="R406" s="313"/>
      <c r="S406" s="34"/>
      <c r="T406" s="34"/>
      <c r="U406" s="35" t="s">
        <v>66</v>
      </c>
      <c r="V406" s="307">
        <v>240</v>
      </c>
      <c r="W406" s="308">
        <f t="shared" si="18"/>
        <v>242.88000000000002</v>
      </c>
      <c r="X406" s="36">
        <f>IFERROR(IF(W406=0,"",ROUNDUP(W406/H406,0)*0.01196),"")</f>
        <v>0.55015999999999998</v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569</v>
      </c>
      <c r="B407" s="54" t="s">
        <v>570</v>
      </c>
      <c r="C407" s="31">
        <v>4301011431</v>
      </c>
      <c r="D407" s="315">
        <v>4607091384437</v>
      </c>
      <c r="E407" s="313"/>
      <c r="F407" s="306">
        <v>0.88</v>
      </c>
      <c r="G407" s="32">
        <v>6</v>
      </c>
      <c r="H407" s="306">
        <v>5.28</v>
      </c>
      <c r="I407" s="306">
        <v>5.64</v>
      </c>
      <c r="J407" s="32">
        <v>104</v>
      </c>
      <c r="K407" s="32" t="s">
        <v>99</v>
      </c>
      <c r="L407" s="33" t="s">
        <v>100</v>
      </c>
      <c r="M407" s="32">
        <v>50</v>
      </c>
      <c r="N407" s="39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12"/>
      <c r="P407" s="312"/>
      <c r="Q407" s="312"/>
      <c r="R407" s="313"/>
      <c r="S407" s="34"/>
      <c r="T407" s="34"/>
      <c r="U407" s="35" t="s">
        <v>66</v>
      </c>
      <c r="V407" s="307">
        <v>0</v>
      </c>
      <c r="W407" s="308">
        <f t="shared" si="18"/>
        <v>0</v>
      </c>
      <c r="X407" s="36" t="str">
        <f>IFERROR(IF(W407=0,"",ROUNDUP(W407/H407,0)*0.01196),"")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571</v>
      </c>
      <c r="B408" s="54" t="s">
        <v>572</v>
      </c>
      <c r="C408" s="31">
        <v>4301011365</v>
      </c>
      <c r="D408" s="315">
        <v>4607091389104</v>
      </c>
      <c r="E408" s="313"/>
      <c r="F408" s="306">
        <v>0.88</v>
      </c>
      <c r="G408" s="32">
        <v>6</v>
      </c>
      <c r="H408" s="306">
        <v>5.28</v>
      </c>
      <c r="I408" s="306">
        <v>5.64</v>
      </c>
      <c r="J408" s="32">
        <v>104</v>
      </c>
      <c r="K408" s="32" t="s">
        <v>99</v>
      </c>
      <c r="L408" s="33" t="s">
        <v>100</v>
      </c>
      <c r="M408" s="32">
        <v>55</v>
      </c>
      <c r="N408" s="52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12"/>
      <c r="P408" s="312"/>
      <c r="Q408" s="312"/>
      <c r="R408" s="313"/>
      <c r="S408" s="34"/>
      <c r="T408" s="34"/>
      <c r="U408" s="35" t="s">
        <v>66</v>
      </c>
      <c r="V408" s="307">
        <v>95</v>
      </c>
      <c r="W408" s="308">
        <f t="shared" si="18"/>
        <v>95.04</v>
      </c>
      <c r="X408" s="36">
        <f>IFERROR(IF(W408=0,"",ROUNDUP(W408/H408,0)*0.01196),"")</f>
        <v>0.21528</v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573</v>
      </c>
      <c r="B409" s="54" t="s">
        <v>574</v>
      </c>
      <c r="C409" s="31">
        <v>4301011367</v>
      </c>
      <c r="D409" s="315">
        <v>4680115880603</v>
      </c>
      <c r="E409" s="313"/>
      <c r="F409" s="306">
        <v>0.6</v>
      </c>
      <c r="G409" s="32">
        <v>6</v>
      </c>
      <c r="H409" s="306">
        <v>3.6</v>
      </c>
      <c r="I409" s="306">
        <v>3.84</v>
      </c>
      <c r="J409" s="32">
        <v>120</v>
      </c>
      <c r="K409" s="32" t="s">
        <v>64</v>
      </c>
      <c r="L409" s="33" t="s">
        <v>100</v>
      </c>
      <c r="M409" s="32">
        <v>55</v>
      </c>
      <c r="N409" s="3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12"/>
      <c r="P409" s="312"/>
      <c r="Q409" s="312"/>
      <c r="R409" s="313"/>
      <c r="S409" s="34"/>
      <c r="T409" s="34"/>
      <c r="U409" s="35" t="s">
        <v>66</v>
      </c>
      <c r="V409" s="307">
        <v>36</v>
      </c>
      <c r="W409" s="308">
        <f t="shared" si="18"/>
        <v>36</v>
      </c>
      <c r="X409" s="36">
        <f>IFERROR(IF(W409=0,"",ROUNDUP(W409/H409,0)*0.00937),"")</f>
        <v>9.3700000000000006E-2</v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575</v>
      </c>
      <c r="B410" s="54" t="s">
        <v>576</v>
      </c>
      <c r="C410" s="31">
        <v>4301011168</v>
      </c>
      <c r="D410" s="315">
        <v>4607091389999</v>
      </c>
      <c r="E410" s="313"/>
      <c r="F410" s="306">
        <v>0.6</v>
      </c>
      <c r="G410" s="32">
        <v>6</v>
      </c>
      <c r="H410" s="306">
        <v>3.6</v>
      </c>
      <c r="I410" s="306">
        <v>3.84</v>
      </c>
      <c r="J410" s="32">
        <v>120</v>
      </c>
      <c r="K410" s="32" t="s">
        <v>64</v>
      </c>
      <c r="L410" s="33" t="s">
        <v>100</v>
      </c>
      <c r="M410" s="32">
        <v>55</v>
      </c>
      <c r="N410" s="53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12"/>
      <c r="P410" s="312"/>
      <c r="Q410" s="312"/>
      <c r="R410" s="313"/>
      <c r="S410" s="34"/>
      <c r="T410" s="34"/>
      <c r="U410" s="35" t="s">
        <v>66</v>
      </c>
      <c r="V410" s="307">
        <v>0</v>
      </c>
      <c r="W410" s="308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577</v>
      </c>
      <c r="B411" s="54" t="s">
        <v>578</v>
      </c>
      <c r="C411" s="31">
        <v>4301011372</v>
      </c>
      <c r="D411" s="315">
        <v>4680115882782</v>
      </c>
      <c r="E411" s="313"/>
      <c r="F411" s="306">
        <v>0.6</v>
      </c>
      <c r="G411" s="32">
        <v>6</v>
      </c>
      <c r="H411" s="306">
        <v>3.6</v>
      </c>
      <c r="I411" s="306">
        <v>3.84</v>
      </c>
      <c r="J411" s="32">
        <v>120</v>
      </c>
      <c r="K411" s="32" t="s">
        <v>64</v>
      </c>
      <c r="L411" s="33" t="s">
        <v>100</v>
      </c>
      <c r="M411" s="32">
        <v>50</v>
      </c>
      <c r="N411" s="44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12"/>
      <c r="P411" s="312"/>
      <c r="Q411" s="312"/>
      <c r="R411" s="313"/>
      <c r="S411" s="34"/>
      <c r="T411" s="34"/>
      <c r="U411" s="35" t="s">
        <v>66</v>
      </c>
      <c r="V411" s="307">
        <v>0</v>
      </c>
      <c r="W411" s="308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579</v>
      </c>
      <c r="B412" s="54" t="s">
        <v>580</v>
      </c>
      <c r="C412" s="31">
        <v>4301011190</v>
      </c>
      <c r="D412" s="315">
        <v>4607091389098</v>
      </c>
      <c r="E412" s="313"/>
      <c r="F412" s="306">
        <v>0.4</v>
      </c>
      <c r="G412" s="32">
        <v>6</v>
      </c>
      <c r="H412" s="306">
        <v>2.4</v>
      </c>
      <c r="I412" s="306">
        <v>2.6</v>
      </c>
      <c r="J412" s="32">
        <v>156</v>
      </c>
      <c r="K412" s="32" t="s">
        <v>64</v>
      </c>
      <c r="L412" s="33" t="s">
        <v>120</v>
      </c>
      <c r="M412" s="32">
        <v>50</v>
      </c>
      <c r="N412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12"/>
      <c r="P412" s="312"/>
      <c r="Q412" s="312"/>
      <c r="R412" s="313"/>
      <c r="S412" s="34"/>
      <c r="T412" s="34"/>
      <c r="U412" s="35" t="s">
        <v>66</v>
      </c>
      <c r="V412" s="307">
        <v>0</v>
      </c>
      <c r="W412" s="308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581</v>
      </c>
      <c r="B413" s="54" t="s">
        <v>582</v>
      </c>
      <c r="C413" s="31">
        <v>4301011366</v>
      </c>
      <c r="D413" s="315">
        <v>4607091389982</v>
      </c>
      <c r="E413" s="313"/>
      <c r="F413" s="306">
        <v>0.6</v>
      </c>
      <c r="G413" s="32">
        <v>6</v>
      </c>
      <c r="H413" s="306">
        <v>3.6</v>
      </c>
      <c r="I413" s="306">
        <v>3.84</v>
      </c>
      <c r="J413" s="32">
        <v>120</v>
      </c>
      <c r="K413" s="32" t="s">
        <v>64</v>
      </c>
      <c r="L413" s="33" t="s">
        <v>100</v>
      </c>
      <c r="M413" s="32">
        <v>55</v>
      </c>
      <c r="N413" s="39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12"/>
      <c r="P413" s="312"/>
      <c r="Q413" s="312"/>
      <c r="R413" s="313"/>
      <c r="S413" s="34"/>
      <c r="T413" s="34"/>
      <c r="U413" s="35" t="s">
        <v>66</v>
      </c>
      <c r="V413" s="307">
        <v>30</v>
      </c>
      <c r="W413" s="308">
        <f t="shared" si="18"/>
        <v>32.4</v>
      </c>
      <c r="X413" s="36">
        <f>IFERROR(IF(W413=0,"",ROUNDUP(W413/H413,0)*0.00937),"")</f>
        <v>8.4330000000000002E-2</v>
      </c>
      <c r="Y413" s="56"/>
      <c r="Z413" s="57"/>
      <c r="AD413" s="58"/>
      <c r="BA413" s="280" t="s">
        <v>1</v>
      </c>
    </row>
    <row r="414" spans="1:53" x14ac:dyDescent="0.2">
      <c r="A414" s="319"/>
      <c r="B414" s="320"/>
      <c r="C414" s="320"/>
      <c r="D414" s="320"/>
      <c r="E414" s="320"/>
      <c r="F414" s="320"/>
      <c r="G414" s="320"/>
      <c r="H414" s="320"/>
      <c r="I414" s="320"/>
      <c r="J414" s="320"/>
      <c r="K414" s="320"/>
      <c r="L414" s="320"/>
      <c r="M414" s="321"/>
      <c r="N414" s="316" t="s">
        <v>67</v>
      </c>
      <c r="O414" s="317"/>
      <c r="P414" s="317"/>
      <c r="Q414" s="317"/>
      <c r="R414" s="317"/>
      <c r="S414" s="317"/>
      <c r="T414" s="318"/>
      <c r="U414" s="37" t="s">
        <v>68</v>
      </c>
      <c r="V414" s="309">
        <f>IFERROR(V405/H405,"0")+IFERROR(V406/H406,"0")+IFERROR(V407/H407,"0")+IFERROR(V408/H408,"0")+IFERROR(V409/H409,"0")+IFERROR(V410/H410,"0")+IFERROR(V411/H411,"0")+IFERROR(V412/H412,"0")+IFERROR(V413/H413,"0")</f>
        <v>93.522727272727266</v>
      </c>
      <c r="W414" s="309">
        <f>IFERROR(W405/H405,"0")+IFERROR(W406/H406,"0")+IFERROR(W407/H407,"0")+IFERROR(W408/H408,"0")+IFERROR(W409/H409,"0")+IFERROR(W410/H410,"0")+IFERROR(W411/H411,"0")+IFERROR(W412/H412,"0")+IFERROR(W413/H413,"0")</f>
        <v>95</v>
      </c>
      <c r="X414" s="309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1.0869900000000001</v>
      </c>
      <c r="Y414" s="310"/>
      <c r="Z414" s="310"/>
    </row>
    <row r="415" spans="1:53" x14ac:dyDescent="0.2">
      <c r="A415" s="320"/>
      <c r="B415" s="320"/>
      <c r="C415" s="320"/>
      <c r="D415" s="320"/>
      <c r="E415" s="320"/>
      <c r="F415" s="320"/>
      <c r="G415" s="320"/>
      <c r="H415" s="320"/>
      <c r="I415" s="320"/>
      <c r="J415" s="320"/>
      <c r="K415" s="320"/>
      <c r="L415" s="320"/>
      <c r="M415" s="321"/>
      <c r="N415" s="316" t="s">
        <v>67</v>
      </c>
      <c r="O415" s="317"/>
      <c r="P415" s="317"/>
      <c r="Q415" s="317"/>
      <c r="R415" s="317"/>
      <c r="S415" s="317"/>
      <c r="T415" s="318"/>
      <c r="U415" s="37" t="s">
        <v>66</v>
      </c>
      <c r="V415" s="309">
        <f>IFERROR(SUM(V405:V413),"0")</f>
        <v>463</v>
      </c>
      <c r="W415" s="309">
        <f>IFERROR(SUM(W405:W413),"0")</f>
        <v>469.68</v>
      </c>
      <c r="X415" s="37"/>
      <c r="Y415" s="310"/>
      <c r="Z415" s="310"/>
    </row>
    <row r="416" spans="1:53" ht="14.25" customHeight="1" x14ac:dyDescent="0.25">
      <c r="A416" s="335" t="s">
        <v>96</v>
      </c>
      <c r="B416" s="320"/>
      <c r="C416" s="320"/>
      <c r="D416" s="320"/>
      <c r="E416" s="320"/>
      <c r="F416" s="320"/>
      <c r="G416" s="320"/>
      <c r="H416" s="320"/>
      <c r="I416" s="320"/>
      <c r="J416" s="320"/>
      <c r="K416" s="320"/>
      <c r="L416" s="320"/>
      <c r="M416" s="320"/>
      <c r="N416" s="320"/>
      <c r="O416" s="320"/>
      <c r="P416" s="320"/>
      <c r="Q416" s="320"/>
      <c r="R416" s="320"/>
      <c r="S416" s="320"/>
      <c r="T416" s="320"/>
      <c r="U416" s="320"/>
      <c r="V416" s="320"/>
      <c r="W416" s="320"/>
      <c r="X416" s="320"/>
      <c r="Y416" s="303"/>
      <c r="Z416" s="303"/>
    </row>
    <row r="417" spans="1:53" ht="16.5" customHeight="1" x14ac:dyDescent="0.25">
      <c r="A417" s="54" t="s">
        <v>583</v>
      </c>
      <c r="B417" s="54" t="s">
        <v>584</v>
      </c>
      <c r="C417" s="31">
        <v>4301020222</v>
      </c>
      <c r="D417" s="315">
        <v>4607091388930</v>
      </c>
      <c r="E417" s="313"/>
      <c r="F417" s="306">
        <v>0.88</v>
      </c>
      <c r="G417" s="32">
        <v>6</v>
      </c>
      <c r="H417" s="306">
        <v>5.28</v>
      </c>
      <c r="I417" s="306">
        <v>5.64</v>
      </c>
      <c r="J417" s="32">
        <v>104</v>
      </c>
      <c r="K417" s="32" t="s">
        <v>99</v>
      </c>
      <c r="L417" s="33" t="s">
        <v>100</v>
      </c>
      <c r="M417" s="32">
        <v>55</v>
      </c>
      <c r="N417" s="5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12"/>
      <c r="P417" s="312"/>
      <c r="Q417" s="312"/>
      <c r="R417" s="313"/>
      <c r="S417" s="34"/>
      <c r="T417" s="34"/>
      <c r="U417" s="35" t="s">
        <v>66</v>
      </c>
      <c r="V417" s="307">
        <v>220</v>
      </c>
      <c r="W417" s="308">
        <f>IFERROR(IF(V417="",0,CEILING((V417/$H417),1)*$H417),"")</f>
        <v>221.76000000000002</v>
      </c>
      <c r="X417" s="36">
        <f>IFERROR(IF(W417=0,"",ROUNDUP(W417/H417,0)*0.01196),"")</f>
        <v>0.50231999999999999</v>
      </c>
      <c r="Y417" s="56"/>
      <c r="Z417" s="57"/>
      <c r="AD417" s="58"/>
      <c r="BA417" s="281" t="s">
        <v>1</v>
      </c>
    </row>
    <row r="418" spans="1:53" ht="16.5" customHeight="1" x14ac:dyDescent="0.25">
      <c r="A418" s="54" t="s">
        <v>585</v>
      </c>
      <c r="B418" s="54" t="s">
        <v>586</v>
      </c>
      <c r="C418" s="31">
        <v>4301020206</v>
      </c>
      <c r="D418" s="315">
        <v>4680115880054</v>
      </c>
      <c r="E418" s="313"/>
      <c r="F418" s="306">
        <v>0.6</v>
      </c>
      <c r="G418" s="32">
        <v>6</v>
      </c>
      <c r="H418" s="306">
        <v>3.6</v>
      </c>
      <c r="I418" s="306">
        <v>3.84</v>
      </c>
      <c r="J418" s="32">
        <v>120</v>
      </c>
      <c r="K418" s="32" t="s">
        <v>64</v>
      </c>
      <c r="L418" s="33" t="s">
        <v>100</v>
      </c>
      <c r="M418" s="32">
        <v>55</v>
      </c>
      <c r="N418" s="5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12"/>
      <c r="P418" s="312"/>
      <c r="Q418" s="312"/>
      <c r="R418" s="313"/>
      <c r="S418" s="34"/>
      <c r="T418" s="34"/>
      <c r="U418" s="35" t="s">
        <v>66</v>
      </c>
      <c r="V418" s="307">
        <v>0</v>
      </c>
      <c r="W418" s="308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x14ac:dyDescent="0.2">
      <c r="A419" s="319"/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1"/>
      <c r="N419" s="316" t="s">
        <v>67</v>
      </c>
      <c r="O419" s="317"/>
      <c r="P419" s="317"/>
      <c r="Q419" s="317"/>
      <c r="R419" s="317"/>
      <c r="S419" s="317"/>
      <c r="T419" s="318"/>
      <c r="U419" s="37" t="s">
        <v>68</v>
      </c>
      <c r="V419" s="309">
        <f>IFERROR(V417/H417,"0")+IFERROR(V418/H418,"0")</f>
        <v>41.666666666666664</v>
      </c>
      <c r="W419" s="309">
        <f>IFERROR(W417/H417,"0")+IFERROR(W418/H418,"0")</f>
        <v>42</v>
      </c>
      <c r="X419" s="309">
        <f>IFERROR(IF(X417="",0,X417),"0")+IFERROR(IF(X418="",0,X418),"0")</f>
        <v>0.50231999999999999</v>
      </c>
      <c r="Y419" s="310"/>
      <c r="Z419" s="310"/>
    </row>
    <row r="420" spans="1:53" x14ac:dyDescent="0.2">
      <c r="A420" s="320"/>
      <c r="B420" s="320"/>
      <c r="C420" s="320"/>
      <c r="D420" s="320"/>
      <c r="E420" s="320"/>
      <c r="F420" s="320"/>
      <c r="G420" s="320"/>
      <c r="H420" s="320"/>
      <c r="I420" s="320"/>
      <c r="J420" s="320"/>
      <c r="K420" s="320"/>
      <c r="L420" s="320"/>
      <c r="M420" s="321"/>
      <c r="N420" s="316" t="s">
        <v>67</v>
      </c>
      <c r="O420" s="317"/>
      <c r="P420" s="317"/>
      <c r="Q420" s="317"/>
      <c r="R420" s="317"/>
      <c r="S420" s="317"/>
      <c r="T420" s="318"/>
      <c r="U420" s="37" t="s">
        <v>66</v>
      </c>
      <c r="V420" s="309">
        <f>IFERROR(SUM(V417:V418),"0")</f>
        <v>220</v>
      </c>
      <c r="W420" s="309">
        <f>IFERROR(SUM(W417:W418),"0")</f>
        <v>221.76000000000002</v>
      </c>
      <c r="X420" s="37"/>
      <c r="Y420" s="310"/>
      <c r="Z420" s="310"/>
    </row>
    <row r="421" spans="1:53" ht="14.25" customHeight="1" x14ac:dyDescent="0.25">
      <c r="A421" s="335" t="s">
        <v>61</v>
      </c>
      <c r="B421" s="320"/>
      <c r="C421" s="320"/>
      <c r="D421" s="320"/>
      <c r="E421" s="320"/>
      <c r="F421" s="320"/>
      <c r="G421" s="320"/>
      <c r="H421" s="320"/>
      <c r="I421" s="320"/>
      <c r="J421" s="320"/>
      <c r="K421" s="320"/>
      <c r="L421" s="320"/>
      <c r="M421" s="320"/>
      <c r="N421" s="320"/>
      <c r="O421" s="320"/>
      <c r="P421" s="320"/>
      <c r="Q421" s="320"/>
      <c r="R421" s="320"/>
      <c r="S421" s="320"/>
      <c r="T421" s="320"/>
      <c r="U421" s="320"/>
      <c r="V421" s="320"/>
      <c r="W421" s="320"/>
      <c r="X421" s="320"/>
      <c r="Y421" s="303"/>
      <c r="Z421" s="303"/>
    </row>
    <row r="422" spans="1:53" ht="27" customHeight="1" x14ac:dyDescent="0.25">
      <c r="A422" s="54" t="s">
        <v>587</v>
      </c>
      <c r="B422" s="54" t="s">
        <v>588</v>
      </c>
      <c r="C422" s="31">
        <v>4301031252</v>
      </c>
      <c r="D422" s="315">
        <v>4680115883116</v>
      </c>
      <c r="E422" s="313"/>
      <c r="F422" s="306">
        <v>0.88</v>
      </c>
      <c r="G422" s="32">
        <v>6</v>
      </c>
      <c r="H422" s="306">
        <v>5.28</v>
      </c>
      <c r="I422" s="306">
        <v>5.64</v>
      </c>
      <c r="J422" s="32">
        <v>104</v>
      </c>
      <c r="K422" s="32" t="s">
        <v>99</v>
      </c>
      <c r="L422" s="33" t="s">
        <v>100</v>
      </c>
      <c r="M422" s="32">
        <v>60</v>
      </c>
      <c r="N422" s="4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12"/>
      <c r="P422" s="312"/>
      <c r="Q422" s="312"/>
      <c r="R422" s="313"/>
      <c r="S422" s="34"/>
      <c r="T422" s="34"/>
      <c r="U422" s="35" t="s">
        <v>66</v>
      </c>
      <c r="V422" s="307">
        <v>85</v>
      </c>
      <c r="W422" s="308">
        <f t="shared" ref="W422:W427" si="19">IFERROR(IF(V422="",0,CEILING((V422/$H422),1)*$H422),"")</f>
        <v>89.76</v>
      </c>
      <c r="X422" s="36">
        <f>IFERROR(IF(W422=0,"",ROUNDUP(W422/H422,0)*0.01196),"")</f>
        <v>0.20332</v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589</v>
      </c>
      <c r="B423" s="54" t="s">
        <v>590</v>
      </c>
      <c r="C423" s="31">
        <v>4301031248</v>
      </c>
      <c r="D423" s="315">
        <v>4680115883093</v>
      </c>
      <c r="E423" s="313"/>
      <c r="F423" s="306">
        <v>0.88</v>
      </c>
      <c r="G423" s="32">
        <v>6</v>
      </c>
      <c r="H423" s="306">
        <v>5.28</v>
      </c>
      <c r="I423" s="306">
        <v>5.64</v>
      </c>
      <c r="J423" s="32">
        <v>104</v>
      </c>
      <c r="K423" s="32" t="s">
        <v>99</v>
      </c>
      <c r="L423" s="33" t="s">
        <v>65</v>
      </c>
      <c r="M423" s="32">
        <v>60</v>
      </c>
      <c r="N423" s="5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12"/>
      <c r="P423" s="312"/>
      <c r="Q423" s="312"/>
      <c r="R423" s="313"/>
      <c r="S423" s="34"/>
      <c r="T423" s="34"/>
      <c r="U423" s="35" t="s">
        <v>66</v>
      </c>
      <c r="V423" s="307">
        <v>38</v>
      </c>
      <c r="W423" s="308">
        <f t="shared" si="19"/>
        <v>42.24</v>
      </c>
      <c r="X423" s="36">
        <f>IFERROR(IF(W423=0,"",ROUNDUP(W423/H423,0)*0.01196),"")</f>
        <v>9.5680000000000001E-2</v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4301031250</v>
      </c>
      <c r="D424" s="315">
        <v>4680115883109</v>
      </c>
      <c r="E424" s="313"/>
      <c r="F424" s="306">
        <v>0.88</v>
      </c>
      <c r="G424" s="32">
        <v>6</v>
      </c>
      <c r="H424" s="306">
        <v>5.28</v>
      </c>
      <c r="I424" s="306">
        <v>5.64</v>
      </c>
      <c r="J424" s="32">
        <v>104</v>
      </c>
      <c r="K424" s="32" t="s">
        <v>99</v>
      </c>
      <c r="L424" s="33" t="s">
        <v>65</v>
      </c>
      <c r="M424" s="32">
        <v>60</v>
      </c>
      <c r="N424" s="4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12"/>
      <c r="P424" s="312"/>
      <c r="Q424" s="312"/>
      <c r="R424" s="313"/>
      <c r="S424" s="34"/>
      <c r="T424" s="34"/>
      <c r="U424" s="35" t="s">
        <v>66</v>
      </c>
      <c r="V424" s="307">
        <v>120</v>
      </c>
      <c r="W424" s="308">
        <f t="shared" si="19"/>
        <v>121.44000000000001</v>
      </c>
      <c r="X424" s="36">
        <f>IFERROR(IF(W424=0,"",ROUNDUP(W424/H424,0)*0.01196),"")</f>
        <v>0.27507999999999999</v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593</v>
      </c>
      <c r="B425" s="54" t="s">
        <v>594</v>
      </c>
      <c r="C425" s="31">
        <v>4301031249</v>
      </c>
      <c r="D425" s="315">
        <v>4680115882072</v>
      </c>
      <c r="E425" s="313"/>
      <c r="F425" s="306">
        <v>0.6</v>
      </c>
      <c r="G425" s="32">
        <v>6</v>
      </c>
      <c r="H425" s="306">
        <v>3.6</v>
      </c>
      <c r="I425" s="306">
        <v>3.84</v>
      </c>
      <c r="J425" s="32">
        <v>120</v>
      </c>
      <c r="K425" s="32" t="s">
        <v>64</v>
      </c>
      <c r="L425" s="33" t="s">
        <v>100</v>
      </c>
      <c r="M425" s="32">
        <v>60</v>
      </c>
      <c r="N425" s="587" t="s">
        <v>595</v>
      </c>
      <c r="O425" s="312"/>
      <c r="P425" s="312"/>
      <c r="Q425" s="312"/>
      <c r="R425" s="313"/>
      <c r="S425" s="34"/>
      <c r="T425" s="34"/>
      <c r="U425" s="35" t="s">
        <v>66</v>
      </c>
      <c r="V425" s="307">
        <v>18</v>
      </c>
      <c r="W425" s="308">
        <f t="shared" si="19"/>
        <v>18</v>
      </c>
      <c r="X425" s="36">
        <f>IFERROR(IF(W425=0,"",ROUNDUP(W425/H425,0)*0.00937),"")</f>
        <v>4.6850000000000003E-2</v>
      </c>
      <c r="Y425" s="56"/>
      <c r="Z425" s="57"/>
      <c r="AD425" s="58"/>
      <c r="BA425" s="286" t="s">
        <v>1</v>
      </c>
    </row>
    <row r="426" spans="1:53" ht="27" customHeight="1" x14ac:dyDescent="0.25">
      <c r="A426" s="54" t="s">
        <v>596</v>
      </c>
      <c r="B426" s="54" t="s">
        <v>597</v>
      </c>
      <c r="C426" s="31">
        <v>4301031251</v>
      </c>
      <c r="D426" s="315">
        <v>4680115882102</v>
      </c>
      <c r="E426" s="313"/>
      <c r="F426" s="306">
        <v>0.6</v>
      </c>
      <c r="G426" s="32">
        <v>6</v>
      </c>
      <c r="H426" s="306">
        <v>3.6</v>
      </c>
      <c r="I426" s="306">
        <v>3.81</v>
      </c>
      <c r="J426" s="32">
        <v>120</v>
      </c>
      <c r="K426" s="32" t="s">
        <v>64</v>
      </c>
      <c r="L426" s="33" t="s">
        <v>65</v>
      </c>
      <c r="M426" s="32">
        <v>60</v>
      </c>
      <c r="N426" s="391" t="s">
        <v>598</v>
      </c>
      <c r="O426" s="312"/>
      <c r="P426" s="312"/>
      <c r="Q426" s="312"/>
      <c r="R426" s="313"/>
      <c r="S426" s="34"/>
      <c r="T426" s="34"/>
      <c r="U426" s="35" t="s">
        <v>66</v>
      </c>
      <c r="V426" s="307">
        <v>0</v>
      </c>
      <c r="W426" s="308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7" t="s">
        <v>1</v>
      </c>
    </row>
    <row r="427" spans="1:53" ht="27" customHeight="1" x14ac:dyDescent="0.25">
      <c r="A427" s="54" t="s">
        <v>599</v>
      </c>
      <c r="B427" s="54" t="s">
        <v>600</v>
      </c>
      <c r="C427" s="31">
        <v>4301031253</v>
      </c>
      <c r="D427" s="315">
        <v>4680115882096</v>
      </c>
      <c r="E427" s="313"/>
      <c r="F427" s="306">
        <v>0.6</v>
      </c>
      <c r="G427" s="32">
        <v>6</v>
      </c>
      <c r="H427" s="306">
        <v>3.6</v>
      </c>
      <c r="I427" s="306">
        <v>3.81</v>
      </c>
      <c r="J427" s="32">
        <v>120</v>
      </c>
      <c r="K427" s="32" t="s">
        <v>64</v>
      </c>
      <c r="L427" s="33" t="s">
        <v>65</v>
      </c>
      <c r="M427" s="32">
        <v>60</v>
      </c>
      <c r="N427" s="474" t="s">
        <v>601</v>
      </c>
      <c r="O427" s="312"/>
      <c r="P427" s="312"/>
      <c r="Q427" s="312"/>
      <c r="R427" s="313"/>
      <c r="S427" s="34"/>
      <c r="T427" s="34"/>
      <c r="U427" s="35" t="s">
        <v>66</v>
      </c>
      <c r="V427" s="307">
        <v>18</v>
      </c>
      <c r="W427" s="308">
        <f t="shared" si="19"/>
        <v>18</v>
      </c>
      <c r="X427" s="36">
        <f>IFERROR(IF(W427=0,"",ROUNDUP(W427/H427,0)*0.00937),"")</f>
        <v>4.6850000000000003E-2</v>
      </c>
      <c r="Y427" s="56"/>
      <c r="Z427" s="57"/>
      <c r="AD427" s="58"/>
      <c r="BA427" s="288" t="s">
        <v>1</v>
      </c>
    </row>
    <row r="428" spans="1:53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16" t="s">
        <v>67</v>
      </c>
      <c r="O428" s="317"/>
      <c r="P428" s="317"/>
      <c r="Q428" s="317"/>
      <c r="R428" s="317"/>
      <c r="S428" s="317"/>
      <c r="T428" s="318"/>
      <c r="U428" s="37" t="s">
        <v>68</v>
      </c>
      <c r="V428" s="309">
        <f>IFERROR(V422/H422,"0")+IFERROR(V423/H423,"0")+IFERROR(V424/H424,"0")+IFERROR(V425/H425,"0")+IFERROR(V426/H426,"0")+IFERROR(V427/H427,"0")</f>
        <v>56.022727272727266</v>
      </c>
      <c r="W428" s="309">
        <f>IFERROR(W422/H422,"0")+IFERROR(W423/H423,"0")+IFERROR(W424/H424,"0")+IFERROR(W425/H425,"0")+IFERROR(W426/H426,"0")+IFERROR(W427/H427,"0")</f>
        <v>58</v>
      </c>
      <c r="X428" s="309">
        <f>IFERROR(IF(X422="",0,X422),"0")+IFERROR(IF(X423="",0,X423),"0")+IFERROR(IF(X424="",0,X424),"0")+IFERROR(IF(X425="",0,X425),"0")+IFERROR(IF(X426="",0,X426),"0")+IFERROR(IF(X427="",0,X427),"0")</f>
        <v>0.66778000000000004</v>
      </c>
      <c r="Y428" s="310"/>
      <c r="Z428" s="310"/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16" t="s">
        <v>67</v>
      </c>
      <c r="O429" s="317"/>
      <c r="P429" s="317"/>
      <c r="Q429" s="317"/>
      <c r="R429" s="317"/>
      <c r="S429" s="317"/>
      <c r="T429" s="318"/>
      <c r="U429" s="37" t="s">
        <v>66</v>
      </c>
      <c r="V429" s="309">
        <f>IFERROR(SUM(V422:V427),"0")</f>
        <v>279</v>
      </c>
      <c r="W429" s="309">
        <f>IFERROR(SUM(W422:W427),"0")</f>
        <v>289.44</v>
      </c>
      <c r="X429" s="37"/>
      <c r="Y429" s="310"/>
      <c r="Z429" s="310"/>
    </row>
    <row r="430" spans="1:53" ht="14.25" customHeight="1" x14ac:dyDescent="0.25">
      <c r="A430" s="335" t="s">
        <v>69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3"/>
      <c r="Z430" s="303"/>
    </row>
    <row r="431" spans="1:53" ht="16.5" customHeight="1" x14ac:dyDescent="0.25">
      <c r="A431" s="54" t="s">
        <v>602</v>
      </c>
      <c r="B431" s="54" t="s">
        <v>603</v>
      </c>
      <c r="C431" s="31">
        <v>4301051230</v>
      </c>
      <c r="D431" s="315">
        <v>4607091383409</v>
      </c>
      <c r="E431" s="313"/>
      <c r="F431" s="306">
        <v>1.3</v>
      </c>
      <c r="G431" s="32">
        <v>6</v>
      </c>
      <c r="H431" s="306">
        <v>7.8</v>
      </c>
      <c r="I431" s="306">
        <v>8.3460000000000001</v>
      </c>
      <c r="J431" s="32">
        <v>56</v>
      </c>
      <c r="K431" s="32" t="s">
        <v>99</v>
      </c>
      <c r="L431" s="33" t="s">
        <v>65</v>
      </c>
      <c r="M431" s="32">
        <v>45</v>
      </c>
      <c r="N431" s="4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12"/>
      <c r="P431" s="312"/>
      <c r="Q431" s="312"/>
      <c r="R431" s="313"/>
      <c r="S431" s="34"/>
      <c r="T431" s="34"/>
      <c r="U431" s="35" t="s">
        <v>66</v>
      </c>
      <c r="V431" s="307">
        <v>0</v>
      </c>
      <c r="W431" s="308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9" t="s">
        <v>1</v>
      </c>
    </row>
    <row r="432" spans="1:53" ht="16.5" customHeight="1" x14ac:dyDescent="0.25">
      <c r="A432" s="54" t="s">
        <v>604</v>
      </c>
      <c r="B432" s="54" t="s">
        <v>605</v>
      </c>
      <c r="C432" s="31">
        <v>4301051231</v>
      </c>
      <c r="D432" s="315">
        <v>4607091383416</v>
      </c>
      <c r="E432" s="313"/>
      <c r="F432" s="306">
        <v>1.3</v>
      </c>
      <c r="G432" s="32">
        <v>6</v>
      </c>
      <c r="H432" s="306">
        <v>7.8</v>
      </c>
      <c r="I432" s="306">
        <v>8.3460000000000001</v>
      </c>
      <c r="J432" s="32">
        <v>56</v>
      </c>
      <c r="K432" s="32" t="s">
        <v>99</v>
      </c>
      <c r="L432" s="33" t="s">
        <v>65</v>
      </c>
      <c r="M432" s="32">
        <v>45</v>
      </c>
      <c r="N432" s="5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12"/>
      <c r="P432" s="312"/>
      <c r="Q432" s="312"/>
      <c r="R432" s="313"/>
      <c r="S432" s="34"/>
      <c r="T432" s="34"/>
      <c r="U432" s="35" t="s">
        <v>66</v>
      </c>
      <c r="V432" s="307">
        <v>0</v>
      </c>
      <c r="W432" s="308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90" t="s">
        <v>1</v>
      </c>
    </row>
    <row r="433" spans="1:53" x14ac:dyDescent="0.2">
      <c r="A433" s="319"/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1"/>
      <c r="N433" s="316" t="s">
        <v>67</v>
      </c>
      <c r="O433" s="317"/>
      <c r="P433" s="317"/>
      <c r="Q433" s="317"/>
      <c r="R433" s="317"/>
      <c r="S433" s="317"/>
      <c r="T433" s="318"/>
      <c r="U433" s="37" t="s">
        <v>68</v>
      </c>
      <c r="V433" s="309">
        <f>IFERROR(V431/H431,"0")+IFERROR(V432/H432,"0")</f>
        <v>0</v>
      </c>
      <c r="W433" s="309">
        <f>IFERROR(W431/H431,"0")+IFERROR(W432/H432,"0")</f>
        <v>0</v>
      </c>
      <c r="X433" s="309">
        <f>IFERROR(IF(X431="",0,X431),"0")+IFERROR(IF(X432="",0,X432),"0")</f>
        <v>0</v>
      </c>
      <c r="Y433" s="310"/>
      <c r="Z433" s="310"/>
    </row>
    <row r="434" spans="1:53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20"/>
      <c r="M434" s="321"/>
      <c r="N434" s="316" t="s">
        <v>67</v>
      </c>
      <c r="O434" s="317"/>
      <c r="P434" s="317"/>
      <c r="Q434" s="317"/>
      <c r="R434" s="317"/>
      <c r="S434" s="317"/>
      <c r="T434" s="318"/>
      <c r="U434" s="37" t="s">
        <v>66</v>
      </c>
      <c r="V434" s="309">
        <f>IFERROR(SUM(V431:V432),"0")</f>
        <v>0</v>
      </c>
      <c r="W434" s="309">
        <f>IFERROR(SUM(W431:W432),"0")</f>
        <v>0</v>
      </c>
      <c r="X434" s="37"/>
      <c r="Y434" s="310"/>
      <c r="Z434" s="310"/>
    </row>
    <row r="435" spans="1:53" ht="27.75" customHeight="1" x14ac:dyDescent="0.2">
      <c r="A435" s="364" t="s">
        <v>606</v>
      </c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65"/>
      <c r="N435" s="365"/>
      <c r="O435" s="365"/>
      <c r="P435" s="365"/>
      <c r="Q435" s="365"/>
      <c r="R435" s="365"/>
      <c r="S435" s="365"/>
      <c r="T435" s="365"/>
      <c r="U435" s="365"/>
      <c r="V435" s="365"/>
      <c r="W435" s="365"/>
      <c r="X435" s="365"/>
      <c r="Y435" s="48"/>
      <c r="Z435" s="48"/>
    </row>
    <row r="436" spans="1:53" ht="16.5" customHeight="1" x14ac:dyDescent="0.25">
      <c r="A436" s="351" t="s">
        <v>607</v>
      </c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20"/>
      <c r="M436" s="320"/>
      <c r="N436" s="320"/>
      <c r="O436" s="320"/>
      <c r="P436" s="320"/>
      <c r="Q436" s="320"/>
      <c r="R436" s="320"/>
      <c r="S436" s="320"/>
      <c r="T436" s="320"/>
      <c r="U436" s="320"/>
      <c r="V436" s="320"/>
      <c r="W436" s="320"/>
      <c r="X436" s="320"/>
      <c r="Y436" s="302"/>
      <c r="Z436" s="302"/>
    </row>
    <row r="437" spans="1:53" ht="14.25" customHeight="1" x14ac:dyDescent="0.25">
      <c r="A437" s="335" t="s">
        <v>104</v>
      </c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0"/>
      <c r="N437" s="320"/>
      <c r="O437" s="320"/>
      <c r="P437" s="320"/>
      <c r="Q437" s="320"/>
      <c r="R437" s="320"/>
      <c r="S437" s="320"/>
      <c r="T437" s="320"/>
      <c r="U437" s="320"/>
      <c r="V437" s="320"/>
      <c r="W437" s="320"/>
      <c r="X437" s="320"/>
      <c r="Y437" s="303"/>
      <c r="Z437" s="303"/>
    </row>
    <row r="438" spans="1:53" ht="27" customHeight="1" x14ac:dyDescent="0.25">
      <c r="A438" s="54" t="s">
        <v>608</v>
      </c>
      <c r="B438" s="54" t="s">
        <v>609</v>
      </c>
      <c r="C438" s="31">
        <v>4301011585</v>
      </c>
      <c r="D438" s="315">
        <v>4640242180441</v>
      </c>
      <c r="E438" s="313"/>
      <c r="F438" s="306">
        <v>1.5</v>
      </c>
      <c r="G438" s="32">
        <v>8</v>
      </c>
      <c r="H438" s="306">
        <v>12</v>
      </c>
      <c r="I438" s="306">
        <v>12.48</v>
      </c>
      <c r="J438" s="32">
        <v>56</v>
      </c>
      <c r="K438" s="32" t="s">
        <v>99</v>
      </c>
      <c r="L438" s="33" t="s">
        <v>100</v>
      </c>
      <c r="M438" s="32">
        <v>50</v>
      </c>
      <c r="N438" s="584" t="s">
        <v>610</v>
      </c>
      <c r="O438" s="312"/>
      <c r="P438" s="312"/>
      <c r="Q438" s="312"/>
      <c r="R438" s="313"/>
      <c r="S438" s="34"/>
      <c r="T438" s="34"/>
      <c r="U438" s="35" t="s">
        <v>66</v>
      </c>
      <c r="V438" s="307">
        <v>0</v>
      </c>
      <c r="W438" s="308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27" customHeight="1" x14ac:dyDescent="0.25">
      <c r="A439" s="54" t="s">
        <v>611</v>
      </c>
      <c r="B439" s="54" t="s">
        <v>612</v>
      </c>
      <c r="C439" s="31">
        <v>4301011584</v>
      </c>
      <c r="D439" s="315">
        <v>4640242180564</v>
      </c>
      <c r="E439" s="313"/>
      <c r="F439" s="306">
        <v>1.5</v>
      </c>
      <c r="G439" s="32">
        <v>8</v>
      </c>
      <c r="H439" s="306">
        <v>12</v>
      </c>
      <c r="I439" s="306">
        <v>12.48</v>
      </c>
      <c r="J439" s="32">
        <v>56</v>
      </c>
      <c r="K439" s="32" t="s">
        <v>99</v>
      </c>
      <c r="L439" s="33" t="s">
        <v>100</v>
      </c>
      <c r="M439" s="32">
        <v>50</v>
      </c>
      <c r="N439" s="611" t="s">
        <v>613</v>
      </c>
      <c r="O439" s="312"/>
      <c r="P439" s="312"/>
      <c r="Q439" s="312"/>
      <c r="R439" s="313"/>
      <c r="S439" s="34"/>
      <c r="T439" s="34"/>
      <c r="U439" s="35" t="s">
        <v>66</v>
      </c>
      <c r="V439" s="307">
        <v>60</v>
      </c>
      <c r="W439" s="308">
        <f>IFERROR(IF(V439="",0,CEILING((V439/$H439),1)*$H439),"")</f>
        <v>60</v>
      </c>
      <c r="X439" s="36">
        <f>IFERROR(IF(W439=0,"",ROUNDUP(W439/H439,0)*0.02175),"")</f>
        <v>0.10874999999999999</v>
      </c>
      <c r="Y439" s="56"/>
      <c r="Z439" s="57"/>
      <c r="AD439" s="58"/>
      <c r="BA439" s="292" t="s">
        <v>1</v>
      </c>
    </row>
    <row r="440" spans="1:53" x14ac:dyDescent="0.2">
      <c r="A440" s="319"/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1"/>
      <c r="N440" s="316" t="s">
        <v>67</v>
      </c>
      <c r="O440" s="317"/>
      <c r="P440" s="317"/>
      <c r="Q440" s="317"/>
      <c r="R440" s="317"/>
      <c r="S440" s="317"/>
      <c r="T440" s="318"/>
      <c r="U440" s="37" t="s">
        <v>68</v>
      </c>
      <c r="V440" s="309">
        <f>IFERROR(V438/H438,"0")+IFERROR(V439/H439,"0")</f>
        <v>5</v>
      </c>
      <c r="W440" s="309">
        <f>IFERROR(W438/H438,"0")+IFERROR(W439/H439,"0")</f>
        <v>5</v>
      </c>
      <c r="X440" s="309">
        <f>IFERROR(IF(X438="",0,X438),"0")+IFERROR(IF(X439="",0,X439),"0")</f>
        <v>0.10874999999999999</v>
      </c>
      <c r="Y440" s="310"/>
      <c r="Z440" s="310"/>
    </row>
    <row r="441" spans="1:53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0"/>
      <c r="M441" s="321"/>
      <c r="N441" s="316" t="s">
        <v>67</v>
      </c>
      <c r="O441" s="317"/>
      <c r="P441" s="317"/>
      <c r="Q441" s="317"/>
      <c r="R441" s="317"/>
      <c r="S441" s="317"/>
      <c r="T441" s="318"/>
      <c r="U441" s="37" t="s">
        <v>66</v>
      </c>
      <c r="V441" s="309">
        <f>IFERROR(SUM(V438:V439),"0")</f>
        <v>60</v>
      </c>
      <c r="W441" s="309">
        <f>IFERROR(SUM(W438:W439),"0")</f>
        <v>60</v>
      </c>
      <c r="X441" s="37"/>
      <c r="Y441" s="310"/>
      <c r="Z441" s="310"/>
    </row>
    <row r="442" spans="1:53" ht="14.25" customHeight="1" x14ac:dyDescent="0.25">
      <c r="A442" s="335" t="s">
        <v>96</v>
      </c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0"/>
      <c r="N442" s="320"/>
      <c r="O442" s="320"/>
      <c r="P442" s="320"/>
      <c r="Q442" s="320"/>
      <c r="R442" s="320"/>
      <c r="S442" s="320"/>
      <c r="T442" s="320"/>
      <c r="U442" s="320"/>
      <c r="V442" s="320"/>
      <c r="W442" s="320"/>
      <c r="X442" s="320"/>
      <c r="Y442" s="303"/>
      <c r="Z442" s="303"/>
    </row>
    <row r="443" spans="1:53" ht="27" customHeight="1" x14ac:dyDescent="0.25">
      <c r="A443" s="54" t="s">
        <v>614</v>
      </c>
      <c r="B443" s="54" t="s">
        <v>615</v>
      </c>
      <c r="C443" s="31">
        <v>4301020260</v>
      </c>
      <c r="D443" s="315">
        <v>4640242180526</v>
      </c>
      <c r="E443" s="313"/>
      <c r="F443" s="306">
        <v>1.8</v>
      </c>
      <c r="G443" s="32">
        <v>6</v>
      </c>
      <c r="H443" s="306">
        <v>10.8</v>
      </c>
      <c r="I443" s="306">
        <v>11.28</v>
      </c>
      <c r="J443" s="32">
        <v>56</v>
      </c>
      <c r="K443" s="32" t="s">
        <v>99</v>
      </c>
      <c r="L443" s="33" t="s">
        <v>100</v>
      </c>
      <c r="M443" s="32">
        <v>50</v>
      </c>
      <c r="N443" s="479" t="s">
        <v>616</v>
      </c>
      <c r="O443" s="312"/>
      <c r="P443" s="312"/>
      <c r="Q443" s="312"/>
      <c r="R443" s="313"/>
      <c r="S443" s="34"/>
      <c r="T443" s="34"/>
      <c r="U443" s="35" t="s">
        <v>66</v>
      </c>
      <c r="V443" s="307">
        <v>0</v>
      </c>
      <c r="W443" s="308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3" t="s">
        <v>1</v>
      </c>
    </row>
    <row r="444" spans="1:53" ht="16.5" customHeight="1" x14ac:dyDescent="0.25">
      <c r="A444" s="54" t="s">
        <v>617</v>
      </c>
      <c r="B444" s="54" t="s">
        <v>618</v>
      </c>
      <c r="C444" s="31">
        <v>4301020269</v>
      </c>
      <c r="D444" s="315">
        <v>4640242180519</v>
      </c>
      <c r="E444" s="313"/>
      <c r="F444" s="306">
        <v>1.35</v>
      </c>
      <c r="G444" s="32">
        <v>8</v>
      </c>
      <c r="H444" s="306">
        <v>10.8</v>
      </c>
      <c r="I444" s="306">
        <v>11.28</v>
      </c>
      <c r="J444" s="32">
        <v>56</v>
      </c>
      <c r="K444" s="32" t="s">
        <v>99</v>
      </c>
      <c r="L444" s="33" t="s">
        <v>120</v>
      </c>
      <c r="M444" s="32">
        <v>50</v>
      </c>
      <c r="N444" s="400" t="s">
        <v>619</v>
      </c>
      <c r="O444" s="312"/>
      <c r="P444" s="312"/>
      <c r="Q444" s="312"/>
      <c r="R444" s="313"/>
      <c r="S444" s="34"/>
      <c r="T444" s="34"/>
      <c r="U444" s="35" t="s">
        <v>66</v>
      </c>
      <c r="V444" s="307">
        <v>0</v>
      </c>
      <c r="W444" s="308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4" t="s">
        <v>1</v>
      </c>
    </row>
    <row r="445" spans="1:53" x14ac:dyDescent="0.2">
      <c r="A445" s="319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1"/>
      <c r="N445" s="316" t="s">
        <v>67</v>
      </c>
      <c r="O445" s="317"/>
      <c r="P445" s="317"/>
      <c r="Q445" s="317"/>
      <c r="R445" s="317"/>
      <c r="S445" s="317"/>
      <c r="T445" s="318"/>
      <c r="U445" s="37" t="s">
        <v>68</v>
      </c>
      <c r="V445" s="309">
        <f>IFERROR(V443/H443,"0")+IFERROR(V444/H444,"0")</f>
        <v>0</v>
      </c>
      <c r="W445" s="309">
        <f>IFERROR(W443/H443,"0")+IFERROR(W444/H444,"0")</f>
        <v>0</v>
      </c>
      <c r="X445" s="309">
        <f>IFERROR(IF(X443="",0,X443),"0")+IFERROR(IF(X444="",0,X444),"0")</f>
        <v>0</v>
      </c>
      <c r="Y445" s="310"/>
      <c r="Z445" s="310"/>
    </row>
    <row r="446" spans="1:53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1"/>
      <c r="N446" s="316" t="s">
        <v>67</v>
      </c>
      <c r="O446" s="317"/>
      <c r="P446" s="317"/>
      <c r="Q446" s="317"/>
      <c r="R446" s="317"/>
      <c r="S446" s="317"/>
      <c r="T446" s="318"/>
      <c r="U446" s="37" t="s">
        <v>66</v>
      </c>
      <c r="V446" s="309">
        <f>IFERROR(SUM(V443:V444),"0")</f>
        <v>0</v>
      </c>
      <c r="W446" s="309">
        <f>IFERROR(SUM(W443:W444),"0")</f>
        <v>0</v>
      </c>
      <c r="X446" s="37"/>
      <c r="Y446" s="310"/>
      <c r="Z446" s="310"/>
    </row>
    <row r="447" spans="1:53" ht="14.25" customHeight="1" x14ac:dyDescent="0.25">
      <c r="A447" s="335" t="s">
        <v>61</v>
      </c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0"/>
      <c r="M447" s="320"/>
      <c r="N447" s="320"/>
      <c r="O447" s="320"/>
      <c r="P447" s="320"/>
      <c r="Q447" s="320"/>
      <c r="R447" s="320"/>
      <c r="S447" s="320"/>
      <c r="T447" s="320"/>
      <c r="U447" s="320"/>
      <c r="V447" s="320"/>
      <c r="W447" s="320"/>
      <c r="X447" s="320"/>
      <c r="Y447" s="303"/>
      <c r="Z447" s="303"/>
    </row>
    <row r="448" spans="1:53" ht="27" customHeight="1" x14ac:dyDescent="0.25">
      <c r="A448" s="54" t="s">
        <v>620</v>
      </c>
      <c r="B448" s="54" t="s">
        <v>621</v>
      </c>
      <c r="C448" s="31">
        <v>4301031280</v>
      </c>
      <c r="D448" s="315">
        <v>4640242180816</v>
      </c>
      <c r="E448" s="313"/>
      <c r="F448" s="306">
        <v>0.7</v>
      </c>
      <c r="G448" s="32">
        <v>6</v>
      </c>
      <c r="H448" s="306">
        <v>4.2</v>
      </c>
      <c r="I448" s="306">
        <v>4.46</v>
      </c>
      <c r="J448" s="32">
        <v>156</v>
      </c>
      <c r="K448" s="32" t="s">
        <v>64</v>
      </c>
      <c r="L448" s="33" t="s">
        <v>65</v>
      </c>
      <c r="M448" s="32">
        <v>40</v>
      </c>
      <c r="N448" s="518" t="s">
        <v>622</v>
      </c>
      <c r="O448" s="312"/>
      <c r="P448" s="312"/>
      <c r="Q448" s="312"/>
      <c r="R448" s="313"/>
      <c r="S448" s="34"/>
      <c r="T448" s="34"/>
      <c r="U448" s="35" t="s">
        <v>66</v>
      </c>
      <c r="V448" s="307">
        <v>0</v>
      </c>
      <c r="W448" s="308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623</v>
      </c>
      <c r="B449" s="54" t="s">
        <v>624</v>
      </c>
      <c r="C449" s="31">
        <v>4301031244</v>
      </c>
      <c r="D449" s="315">
        <v>4640242180595</v>
      </c>
      <c r="E449" s="313"/>
      <c r="F449" s="306">
        <v>0.7</v>
      </c>
      <c r="G449" s="32">
        <v>6</v>
      </c>
      <c r="H449" s="306">
        <v>4.2</v>
      </c>
      <c r="I449" s="306">
        <v>4.46</v>
      </c>
      <c r="J449" s="32">
        <v>156</v>
      </c>
      <c r="K449" s="32" t="s">
        <v>64</v>
      </c>
      <c r="L449" s="33" t="s">
        <v>65</v>
      </c>
      <c r="M449" s="32">
        <v>40</v>
      </c>
      <c r="N449" s="465" t="s">
        <v>625</v>
      </c>
      <c r="O449" s="312"/>
      <c r="P449" s="312"/>
      <c r="Q449" s="312"/>
      <c r="R449" s="313"/>
      <c r="S449" s="34"/>
      <c r="T449" s="34"/>
      <c r="U449" s="35" t="s">
        <v>66</v>
      </c>
      <c r="V449" s="307">
        <v>25</v>
      </c>
      <c r="W449" s="308">
        <f>IFERROR(IF(V449="",0,CEILING((V449/$H449),1)*$H449),"")</f>
        <v>25.200000000000003</v>
      </c>
      <c r="X449" s="36">
        <f>IFERROR(IF(W449=0,"",ROUNDUP(W449/H449,0)*0.00753),"")</f>
        <v>4.5179999999999998E-2</v>
      </c>
      <c r="Y449" s="56"/>
      <c r="Z449" s="57"/>
      <c r="AD449" s="58"/>
      <c r="BA449" s="296" t="s">
        <v>1</v>
      </c>
    </row>
    <row r="450" spans="1:53" x14ac:dyDescent="0.2">
      <c r="A450" s="319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16" t="s">
        <v>67</v>
      </c>
      <c r="O450" s="317"/>
      <c r="P450" s="317"/>
      <c r="Q450" s="317"/>
      <c r="R450" s="317"/>
      <c r="S450" s="317"/>
      <c r="T450" s="318"/>
      <c r="U450" s="37" t="s">
        <v>68</v>
      </c>
      <c r="V450" s="309">
        <f>IFERROR(V448/H448,"0")+IFERROR(V449/H449,"0")</f>
        <v>5.9523809523809526</v>
      </c>
      <c r="W450" s="309">
        <f>IFERROR(W448/H448,"0")+IFERROR(W449/H449,"0")</f>
        <v>6</v>
      </c>
      <c r="X450" s="309">
        <f>IFERROR(IF(X448="",0,X448),"0")+IFERROR(IF(X449="",0,X449),"0")</f>
        <v>4.5179999999999998E-2</v>
      </c>
      <c r="Y450" s="310"/>
      <c r="Z450" s="310"/>
    </row>
    <row r="451" spans="1:53" x14ac:dyDescent="0.2">
      <c r="A451" s="320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1"/>
      <c r="N451" s="316" t="s">
        <v>67</v>
      </c>
      <c r="O451" s="317"/>
      <c r="P451" s="317"/>
      <c r="Q451" s="317"/>
      <c r="R451" s="317"/>
      <c r="S451" s="317"/>
      <c r="T451" s="318"/>
      <c r="U451" s="37" t="s">
        <v>66</v>
      </c>
      <c r="V451" s="309">
        <f>IFERROR(SUM(V448:V449),"0")</f>
        <v>25</v>
      </c>
      <c r="W451" s="309">
        <f>IFERROR(SUM(W448:W449),"0")</f>
        <v>25.200000000000003</v>
      </c>
      <c r="X451" s="37"/>
      <c r="Y451" s="310"/>
      <c r="Z451" s="310"/>
    </row>
    <row r="452" spans="1:53" ht="14.25" customHeight="1" x14ac:dyDescent="0.25">
      <c r="A452" s="335" t="s">
        <v>69</v>
      </c>
      <c r="B452" s="320"/>
      <c r="C452" s="320"/>
      <c r="D452" s="320"/>
      <c r="E452" s="320"/>
      <c r="F452" s="320"/>
      <c r="G452" s="320"/>
      <c r="H452" s="320"/>
      <c r="I452" s="320"/>
      <c r="J452" s="320"/>
      <c r="K452" s="320"/>
      <c r="L452" s="320"/>
      <c r="M452" s="320"/>
      <c r="N452" s="320"/>
      <c r="O452" s="320"/>
      <c r="P452" s="320"/>
      <c r="Q452" s="320"/>
      <c r="R452" s="320"/>
      <c r="S452" s="320"/>
      <c r="T452" s="320"/>
      <c r="U452" s="320"/>
      <c r="V452" s="320"/>
      <c r="W452" s="320"/>
      <c r="X452" s="320"/>
      <c r="Y452" s="303"/>
      <c r="Z452" s="303"/>
    </row>
    <row r="453" spans="1:53" ht="27" customHeight="1" x14ac:dyDescent="0.25">
      <c r="A453" s="54" t="s">
        <v>626</v>
      </c>
      <c r="B453" s="54" t="s">
        <v>627</v>
      </c>
      <c r="C453" s="31">
        <v>4301051510</v>
      </c>
      <c r="D453" s="315">
        <v>4640242180540</v>
      </c>
      <c r="E453" s="313"/>
      <c r="F453" s="306">
        <v>1.3</v>
      </c>
      <c r="G453" s="32">
        <v>6</v>
      </c>
      <c r="H453" s="306">
        <v>7.8</v>
      </c>
      <c r="I453" s="306">
        <v>8.3640000000000008</v>
      </c>
      <c r="J453" s="32">
        <v>56</v>
      </c>
      <c r="K453" s="32" t="s">
        <v>99</v>
      </c>
      <c r="L453" s="33" t="s">
        <v>65</v>
      </c>
      <c r="M453" s="32">
        <v>30</v>
      </c>
      <c r="N453" s="395" t="s">
        <v>628</v>
      </c>
      <c r="O453" s="312"/>
      <c r="P453" s="312"/>
      <c r="Q453" s="312"/>
      <c r="R453" s="313"/>
      <c r="S453" s="34"/>
      <c r="T453" s="34"/>
      <c r="U453" s="35" t="s">
        <v>66</v>
      </c>
      <c r="V453" s="307">
        <v>0</v>
      </c>
      <c r="W453" s="308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7" t="s">
        <v>1</v>
      </c>
    </row>
    <row r="454" spans="1:53" ht="27" customHeight="1" x14ac:dyDescent="0.25">
      <c r="A454" s="54" t="s">
        <v>629</v>
      </c>
      <c r="B454" s="54" t="s">
        <v>630</v>
      </c>
      <c r="C454" s="31">
        <v>4301051508</v>
      </c>
      <c r="D454" s="315">
        <v>4640242180557</v>
      </c>
      <c r="E454" s="313"/>
      <c r="F454" s="306">
        <v>0.5</v>
      </c>
      <c r="G454" s="32">
        <v>6</v>
      </c>
      <c r="H454" s="306">
        <v>3</v>
      </c>
      <c r="I454" s="306">
        <v>3.2839999999999998</v>
      </c>
      <c r="J454" s="32">
        <v>156</v>
      </c>
      <c r="K454" s="32" t="s">
        <v>64</v>
      </c>
      <c r="L454" s="33" t="s">
        <v>65</v>
      </c>
      <c r="M454" s="32">
        <v>30</v>
      </c>
      <c r="N454" s="629" t="s">
        <v>631</v>
      </c>
      <c r="O454" s="312"/>
      <c r="P454" s="312"/>
      <c r="Q454" s="312"/>
      <c r="R454" s="313"/>
      <c r="S454" s="34"/>
      <c r="T454" s="34"/>
      <c r="U454" s="35" t="s">
        <v>66</v>
      </c>
      <c r="V454" s="307">
        <v>0</v>
      </c>
      <c r="W454" s="308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8" t="s">
        <v>1</v>
      </c>
    </row>
    <row r="455" spans="1:53" x14ac:dyDescent="0.2">
      <c r="A455" s="319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16" t="s">
        <v>67</v>
      </c>
      <c r="O455" s="317"/>
      <c r="P455" s="317"/>
      <c r="Q455" s="317"/>
      <c r="R455" s="317"/>
      <c r="S455" s="317"/>
      <c r="T455" s="318"/>
      <c r="U455" s="37" t="s">
        <v>68</v>
      </c>
      <c r="V455" s="309">
        <f>IFERROR(V453/H453,"0")+IFERROR(V454/H454,"0")</f>
        <v>0</v>
      </c>
      <c r="W455" s="309">
        <f>IFERROR(W453/H453,"0")+IFERROR(W454/H454,"0")</f>
        <v>0</v>
      </c>
      <c r="X455" s="309">
        <f>IFERROR(IF(X453="",0,X453),"0")+IFERROR(IF(X454="",0,X454),"0")</f>
        <v>0</v>
      </c>
      <c r="Y455" s="310"/>
      <c r="Z455" s="310"/>
    </row>
    <row r="456" spans="1:53" x14ac:dyDescent="0.2">
      <c r="A456" s="320"/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1"/>
      <c r="N456" s="316" t="s">
        <v>67</v>
      </c>
      <c r="O456" s="317"/>
      <c r="P456" s="317"/>
      <c r="Q456" s="317"/>
      <c r="R456" s="317"/>
      <c r="S456" s="317"/>
      <c r="T456" s="318"/>
      <c r="U456" s="37" t="s">
        <v>66</v>
      </c>
      <c r="V456" s="309">
        <f>IFERROR(SUM(V453:V454),"0")</f>
        <v>0</v>
      </c>
      <c r="W456" s="309">
        <f>IFERROR(SUM(W453:W454),"0")</f>
        <v>0</v>
      </c>
      <c r="X456" s="37"/>
      <c r="Y456" s="310"/>
      <c r="Z456" s="310"/>
    </row>
    <row r="457" spans="1:53" ht="16.5" customHeight="1" x14ac:dyDescent="0.25">
      <c r="A457" s="351" t="s">
        <v>632</v>
      </c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0"/>
      <c r="M457" s="320"/>
      <c r="N457" s="320"/>
      <c r="O457" s="320"/>
      <c r="P457" s="320"/>
      <c r="Q457" s="320"/>
      <c r="R457" s="320"/>
      <c r="S457" s="320"/>
      <c r="T457" s="320"/>
      <c r="U457" s="320"/>
      <c r="V457" s="320"/>
      <c r="W457" s="320"/>
      <c r="X457" s="320"/>
      <c r="Y457" s="302"/>
      <c r="Z457" s="302"/>
    </row>
    <row r="458" spans="1:53" ht="14.25" customHeight="1" x14ac:dyDescent="0.25">
      <c r="A458" s="335" t="s">
        <v>69</v>
      </c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0"/>
      <c r="M458" s="320"/>
      <c r="N458" s="320"/>
      <c r="O458" s="320"/>
      <c r="P458" s="320"/>
      <c r="Q458" s="320"/>
      <c r="R458" s="320"/>
      <c r="S458" s="320"/>
      <c r="T458" s="320"/>
      <c r="U458" s="320"/>
      <c r="V458" s="320"/>
      <c r="W458" s="320"/>
      <c r="X458" s="320"/>
      <c r="Y458" s="303"/>
      <c r="Z458" s="303"/>
    </row>
    <row r="459" spans="1:53" ht="16.5" customHeight="1" x14ac:dyDescent="0.25">
      <c r="A459" s="54" t="s">
        <v>633</v>
      </c>
      <c r="B459" s="54" t="s">
        <v>634</v>
      </c>
      <c r="C459" s="31">
        <v>4301051310</v>
      </c>
      <c r="D459" s="315">
        <v>4680115880870</v>
      </c>
      <c r="E459" s="313"/>
      <c r="F459" s="306">
        <v>1.3</v>
      </c>
      <c r="G459" s="32">
        <v>6</v>
      </c>
      <c r="H459" s="306">
        <v>7.8</v>
      </c>
      <c r="I459" s="306">
        <v>8.3640000000000008</v>
      </c>
      <c r="J459" s="32">
        <v>56</v>
      </c>
      <c r="K459" s="32" t="s">
        <v>99</v>
      </c>
      <c r="L459" s="33" t="s">
        <v>120</v>
      </c>
      <c r="M459" s="32">
        <v>40</v>
      </c>
      <c r="N459" s="52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2"/>
      <c r="P459" s="312"/>
      <c r="Q459" s="312"/>
      <c r="R459" s="313"/>
      <c r="S459" s="34"/>
      <c r="T459" s="34"/>
      <c r="U459" s="35" t="s">
        <v>66</v>
      </c>
      <c r="V459" s="307">
        <v>650</v>
      </c>
      <c r="W459" s="308">
        <f>IFERROR(IF(V459="",0,CEILING((V459/$H459),1)*$H459),"")</f>
        <v>655.19999999999993</v>
      </c>
      <c r="X459" s="36">
        <f>IFERROR(IF(W459=0,"",ROUNDUP(W459/H459,0)*0.02175),"")</f>
        <v>1.827</v>
      </c>
      <c r="Y459" s="56"/>
      <c r="Z459" s="57"/>
      <c r="AD459" s="58"/>
      <c r="BA459" s="299" t="s">
        <v>1</v>
      </c>
    </row>
    <row r="460" spans="1:53" x14ac:dyDescent="0.2">
      <c r="A460" s="319"/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0"/>
      <c r="M460" s="321"/>
      <c r="N460" s="316" t="s">
        <v>67</v>
      </c>
      <c r="O460" s="317"/>
      <c r="P460" s="317"/>
      <c r="Q460" s="317"/>
      <c r="R460" s="317"/>
      <c r="S460" s="317"/>
      <c r="T460" s="318"/>
      <c r="U460" s="37" t="s">
        <v>68</v>
      </c>
      <c r="V460" s="309">
        <f>IFERROR(V459/H459,"0")</f>
        <v>83.333333333333329</v>
      </c>
      <c r="W460" s="309">
        <f>IFERROR(W459/H459,"0")</f>
        <v>84</v>
      </c>
      <c r="X460" s="309">
        <f>IFERROR(IF(X459="",0,X459),"0")</f>
        <v>1.827</v>
      </c>
      <c r="Y460" s="310"/>
      <c r="Z460" s="310"/>
    </row>
    <row r="461" spans="1:53" x14ac:dyDescent="0.2">
      <c r="A461" s="320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16" t="s">
        <v>67</v>
      </c>
      <c r="O461" s="317"/>
      <c r="P461" s="317"/>
      <c r="Q461" s="317"/>
      <c r="R461" s="317"/>
      <c r="S461" s="317"/>
      <c r="T461" s="318"/>
      <c r="U461" s="37" t="s">
        <v>66</v>
      </c>
      <c r="V461" s="309">
        <f>IFERROR(SUM(V459:V459),"0")</f>
        <v>650</v>
      </c>
      <c r="W461" s="309">
        <f>IFERROR(SUM(W459:W459),"0")</f>
        <v>655.19999999999993</v>
      </c>
      <c r="X461" s="37"/>
      <c r="Y461" s="310"/>
      <c r="Z461" s="310"/>
    </row>
    <row r="462" spans="1:53" ht="15" customHeight="1" x14ac:dyDescent="0.2">
      <c r="A462" s="523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71"/>
      <c r="N462" s="348" t="s">
        <v>635</v>
      </c>
      <c r="O462" s="349"/>
      <c r="P462" s="349"/>
      <c r="Q462" s="349"/>
      <c r="R462" s="349"/>
      <c r="S462" s="349"/>
      <c r="T462" s="350"/>
      <c r="U462" s="37" t="s">
        <v>66</v>
      </c>
      <c r="V462" s="309">
        <f>IFERROR(V24+V33+V37+V41+V45+V52+V60+V80+V90+V101+V113+V121+V128+V136+V149+V155+V160+V167+V187+V192+V210+V214+V221+V233+V239+V245+V251+V262+V267+V272+V276+V280+V284+V297+V303+V307+V311+V319+V324+V331+V335+V342+V358+V365+V369+V376+V381+V387+V397+V401+V415+V420+V429+V434+V441+V446+V451+V456+V461,"0")</f>
        <v>12285.9</v>
      </c>
      <c r="W462" s="309">
        <f>IFERROR(W24+W33+W37+W41+W45+W52+W60+W80+W90+W101+W113+W121+W128+W136+W149+W155+W160+W167+W187+W192+W210+W214+W221+W233+W239+W245+W251+W262+W267+W272+W276+W280+W284+W297+W303+W307+W311+W319+W324+W331+W335+W342+W358+W365+W369+W376+W381+W387+W397+W401+W415+W420+W429+W434+W441+W446+W451+W456+W461,"0")</f>
        <v>12428.910000000003</v>
      </c>
      <c r="X462" s="37"/>
      <c r="Y462" s="310"/>
      <c r="Z462" s="310"/>
    </row>
    <row r="463" spans="1:53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71"/>
      <c r="N463" s="348" t="s">
        <v>636</v>
      </c>
      <c r="O463" s="349"/>
      <c r="P463" s="349"/>
      <c r="Q463" s="349"/>
      <c r="R463" s="349"/>
      <c r="S463" s="349"/>
      <c r="T463" s="350"/>
      <c r="U463" s="37" t="s">
        <v>66</v>
      </c>
      <c r="V463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212*I212/H212,"0")+IFERROR(V216*I216/H216,"0")+IFERROR(V217*I217/H217,"0")+IFERROR(V218*I218/H218,"0")+IFERROR(V219*I219/H219,"0")+IFERROR(V223*I223/H223,"0")+IFERROR(V224*I224/H224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374*I374/H374,"0")+IFERROR(V378*I378/H378,"0")+IFERROR(V379*I379/H379,"0")+IFERROR(V384*I384/H384,"0")+IFERROR(V385*I385/H385,"0")+IFERROR(V389*I389/H389,"0")+IFERROR(V390*I390/H390,"0")+IFERROR(V391*I391/H391,"0")+IFERROR(V392*I392/H392,"0")+IFERROR(V393*I393/H393,"0")+IFERROR(V394*I394/H394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13053.951743367739</v>
      </c>
      <c r="W463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212*I212/H212,"0")+IFERROR(W216*I216/H216,"0")+IFERROR(W217*I217/H217,"0")+IFERROR(W218*I218/H218,"0")+IFERROR(W219*I219/H219,"0")+IFERROR(W223*I223/H223,"0")+IFERROR(W224*I224/H224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278*I278/H278,"0")+IFERROR(W282*I282/H282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372*I372/H372,"0")+IFERROR(W373*I373/H373,"0")+IFERROR(W374*I374/H374,"0")+IFERROR(W378*I378/H378,"0")+IFERROR(W379*I379/H379,"0")+IFERROR(W384*I384/H384,"0")+IFERROR(W385*I385/H385,"0")+IFERROR(W389*I389/H389,"0")+IFERROR(W390*I390/H390,"0")+IFERROR(W391*I391/H391,"0")+IFERROR(W392*I392/H392,"0")+IFERROR(W393*I393/H393,"0")+IFERROR(W394*I394/H394,"0")+IFERROR(W395*I395/H395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13205.499999999996</v>
      </c>
      <c r="X463" s="37"/>
      <c r="Y463" s="310"/>
      <c r="Z463" s="310"/>
    </row>
    <row r="464" spans="1:53" x14ac:dyDescent="0.2">
      <c r="A464" s="320"/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71"/>
      <c r="N464" s="348" t="s">
        <v>637</v>
      </c>
      <c r="O464" s="349"/>
      <c r="P464" s="349"/>
      <c r="Q464" s="349"/>
      <c r="R464" s="349"/>
      <c r="S464" s="349"/>
      <c r="T464" s="350"/>
      <c r="U464" s="37" t="s">
        <v>638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190*(V189:V190/H189:H190)),"0")+IFERROR(SUMPRODUCT(1/J195:J208*(V195:V208/H195:H208)),"0")+IFERROR(SUMPRODUCT(1/J212:J212*(V212:V212/H212:H212)),"0")+IFERROR(SUMPRODUCT(1/J216:J219*(V216:V219/H216:H219)),"0")+IFERROR(SUMPRODUCT(1/J223:J231*(V223:V231/H223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274*(V274:V274/H274:H274)),"0")+IFERROR(SUMPRODUCT(1/J278:J278*(V278:V278/H278:H278)),"0")+IFERROR(SUMPRODUCT(1/J282:J282*(V282:V282/H282:H282)),"0")+IFERROR(SUMPRODUCT(1/J288:J295*(V288:V295/H288:H295)),"0")+IFERROR(SUMPRODUCT(1/J299:J301*(V299:V301/H299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374*(V371:V374/H371:H374)),"0")+IFERROR(SUMPRODUCT(1/J378:J379*(V378:V379/H378:H379)),"0")+IFERROR(SUMPRODUCT(1/J384:J385*(V384:V385/H384:H385)),"0")+IFERROR(SUMPRODUCT(1/J389:J395*(V389:V395/H389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23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190*(W189:W190/H189:H190)),"0")+IFERROR(SUMPRODUCT(1/J195:J208*(W195:W208/H195:H208)),"0")+IFERROR(SUMPRODUCT(1/J212:J212*(W212:W212/H212:H212)),"0")+IFERROR(SUMPRODUCT(1/J216:J219*(W216:W219/H216:H219)),"0")+IFERROR(SUMPRODUCT(1/J223:J231*(W223:W231/H223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274*(W274:W274/H274:H274)),"0")+IFERROR(SUMPRODUCT(1/J278:J278*(W278:W278/H278:H278)),"0")+IFERROR(SUMPRODUCT(1/J282:J282*(W282:W282/H282:H282)),"0")+IFERROR(SUMPRODUCT(1/J288:J295*(W288:W295/H288:H295)),"0")+IFERROR(SUMPRODUCT(1/J299:J301*(W299:W301/H299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374*(W371:W374/H371:H374)),"0")+IFERROR(SUMPRODUCT(1/J378:J379*(W378:W379/H378:H379)),"0")+IFERROR(SUMPRODUCT(1/J384:J385*(W384:W385/H384:H385)),"0")+IFERROR(SUMPRODUCT(1/J389:J395*(W389:W395/H389:H395)),"0")+IFERROR(SUMPRODUCT(1/J399:J399*(W399:W399/H399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24</v>
      </c>
      <c r="X464" s="37"/>
      <c r="Y464" s="310"/>
      <c r="Z464" s="310"/>
    </row>
    <row r="465" spans="1:29" x14ac:dyDescent="0.2">
      <c r="A465" s="320"/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71"/>
      <c r="N465" s="348" t="s">
        <v>639</v>
      </c>
      <c r="O465" s="349"/>
      <c r="P465" s="349"/>
      <c r="Q465" s="349"/>
      <c r="R465" s="349"/>
      <c r="S465" s="349"/>
      <c r="T465" s="350"/>
      <c r="U465" s="37" t="s">
        <v>66</v>
      </c>
      <c r="V465" s="309">
        <f>GrossWeightTotal+PalletQtyTotal*25</f>
        <v>13628.951743367739</v>
      </c>
      <c r="W465" s="309">
        <f>GrossWeightTotalR+PalletQtyTotalR*25</f>
        <v>13805.499999999996</v>
      </c>
      <c r="X465" s="37"/>
      <c r="Y465" s="310"/>
      <c r="Z465" s="310"/>
    </row>
    <row r="466" spans="1:29" x14ac:dyDescent="0.2">
      <c r="A466" s="320"/>
      <c r="B466" s="320"/>
      <c r="C466" s="320"/>
      <c r="D466" s="320"/>
      <c r="E466" s="320"/>
      <c r="F466" s="320"/>
      <c r="G466" s="320"/>
      <c r="H466" s="320"/>
      <c r="I466" s="320"/>
      <c r="J466" s="320"/>
      <c r="K466" s="320"/>
      <c r="L466" s="320"/>
      <c r="M466" s="371"/>
      <c r="N466" s="348" t="s">
        <v>640</v>
      </c>
      <c r="O466" s="349"/>
      <c r="P466" s="349"/>
      <c r="Q466" s="349"/>
      <c r="R466" s="349"/>
      <c r="S466" s="349"/>
      <c r="T466" s="350"/>
      <c r="U466" s="37" t="s">
        <v>638</v>
      </c>
      <c r="V466" s="309">
        <f>IFERROR(V23+V32+V36+V40+V44+V51+V59+V79+V89+V100+V112+V120+V127+V135+V148+V154+V159+V166+V186+V191+V209+V213+V220+V232+V238+V244+V250+V261+V266+V271+V275+V279+V283+V296+V302+V306+V310+V318+V323+V330+V334+V341+V357+V364+V368+V375+V380+V386+V396+V400+V414+V419+V428+V433+V440+V445+V450+V455+V460,"0")</f>
        <v>2210.70857013357</v>
      </c>
      <c r="W466" s="309">
        <f>IFERROR(W23+W32+W36+W40+W44+W51+W59+W79+W89+W100+W112+W120+W127+W135+W148+W154+W159+W166+W186+W191+W209+W213+W220+W232+W238+W244+W250+W261+W266+W271+W275+W279+W283+W296+W302+W306+W310+W318+W323+W330+W334+W341+W357+W364+W368+W375+W380+W386+W396+W400+W414+W419+W428+W433+W440+W445+W450+W455+W460,"0")</f>
        <v>2235</v>
      </c>
      <c r="X466" s="37"/>
      <c r="Y466" s="310"/>
      <c r="Z466" s="310"/>
    </row>
    <row r="467" spans="1:29" ht="14.25" customHeight="1" x14ac:dyDescent="0.2">
      <c r="A467" s="320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0"/>
      <c r="M467" s="371"/>
      <c r="N467" s="348" t="s">
        <v>641</v>
      </c>
      <c r="O467" s="349"/>
      <c r="P467" s="349"/>
      <c r="Q467" s="349"/>
      <c r="R467" s="349"/>
      <c r="S467" s="349"/>
      <c r="T467" s="350"/>
      <c r="U467" s="39" t="s">
        <v>642</v>
      </c>
      <c r="V467" s="37"/>
      <c r="W467" s="37"/>
      <c r="X467" s="37">
        <f>IFERROR(X23+X32+X36+X40+X44+X51+X59+X79+X89+X100+X112+X120+X127+X135+X148+X154+X159+X166+X186+X191+X209+X213+X220+X232+X238+X244+X250+X261+X266+X271+X275+X279+X283+X296+X302+X306+X310+X318+X323+X330+X334+X341+X357+X364+X368+X375+X380+X386+X396+X400+X414+X419+X428+X433+X440+X445+X450+X455+X460,"0")</f>
        <v>26.510579999999997</v>
      </c>
      <c r="Y467" s="310"/>
      <c r="Z467" s="310"/>
    </row>
    <row r="468" spans="1:29" ht="13.5" customHeight="1" thickBot="1" x14ac:dyDescent="0.25"/>
    <row r="469" spans="1:29" ht="27" customHeight="1" thickTop="1" thickBot="1" x14ac:dyDescent="0.25">
      <c r="A469" s="40" t="s">
        <v>643</v>
      </c>
      <c r="B469" s="304" t="s">
        <v>60</v>
      </c>
      <c r="C469" s="322" t="s">
        <v>94</v>
      </c>
      <c r="D469" s="323"/>
      <c r="E469" s="323"/>
      <c r="F469" s="324"/>
      <c r="G469" s="322" t="s">
        <v>233</v>
      </c>
      <c r="H469" s="323"/>
      <c r="I469" s="323"/>
      <c r="J469" s="323"/>
      <c r="K469" s="323"/>
      <c r="L469" s="323"/>
      <c r="M469" s="324"/>
      <c r="N469" s="322" t="s">
        <v>429</v>
      </c>
      <c r="O469" s="324"/>
      <c r="P469" s="322" t="s">
        <v>479</v>
      </c>
      <c r="Q469" s="324"/>
      <c r="R469" s="304" t="s">
        <v>564</v>
      </c>
      <c r="S469" s="322" t="s">
        <v>606</v>
      </c>
      <c r="T469" s="324"/>
      <c r="U469" s="305"/>
      <c r="Z469" s="52"/>
      <c r="AC469" s="305"/>
    </row>
    <row r="470" spans="1:29" ht="14.25" customHeight="1" thickTop="1" x14ac:dyDescent="0.2">
      <c r="A470" s="458" t="s">
        <v>644</v>
      </c>
      <c r="B470" s="322" t="s">
        <v>60</v>
      </c>
      <c r="C470" s="322" t="s">
        <v>95</v>
      </c>
      <c r="D470" s="322" t="s">
        <v>103</v>
      </c>
      <c r="E470" s="322" t="s">
        <v>94</v>
      </c>
      <c r="F470" s="322" t="s">
        <v>225</v>
      </c>
      <c r="G470" s="322" t="s">
        <v>234</v>
      </c>
      <c r="H470" s="322" t="s">
        <v>241</v>
      </c>
      <c r="I470" s="322" t="s">
        <v>262</v>
      </c>
      <c r="J470" s="322" t="s">
        <v>322</v>
      </c>
      <c r="K470" s="305"/>
      <c r="L470" s="322" t="s">
        <v>402</v>
      </c>
      <c r="M470" s="322" t="s">
        <v>420</v>
      </c>
      <c r="N470" s="322" t="s">
        <v>430</v>
      </c>
      <c r="O470" s="322" t="s">
        <v>456</v>
      </c>
      <c r="P470" s="322" t="s">
        <v>480</v>
      </c>
      <c r="Q470" s="322" t="s">
        <v>542</v>
      </c>
      <c r="R470" s="322" t="s">
        <v>564</v>
      </c>
      <c r="S470" s="322" t="s">
        <v>607</v>
      </c>
      <c r="T470" s="322" t="s">
        <v>632</v>
      </c>
      <c r="U470" s="305"/>
      <c r="Z470" s="52"/>
      <c r="AC470" s="305"/>
    </row>
    <row r="471" spans="1:29" ht="13.5" customHeight="1" thickBot="1" x14ac:dyDescent="0.25">
      <c r="A471" s="459"/>
      <c r="B471" s="325"/>
      <c r="C471" s="325"/>
      <c r="D471" s="325"/>
      <c r="E471" s="325"/>
      <c r="F471" s="325"/>
      <c r="G471" s="325"/>
      <c r="H471" s="325"/>
      <c r="I471" s="325"/>
      <c r="J471" s="325"/>
      <c r="K471" s="305"/>
      <c r="L471" s="325"/>
      <c r="M471" s="325"/>
      <c r="N471" s="325"/>
      <c r="O471" s="325"/>
      <c r="P471" s="325"/>
      <c r="Q471" s="325"/>
      <c r="R471" s="325"/>
      <c r="S471" s="325"/>
      <c r="T471" s="325"/>
      <c r="U471" s="305"/>
      <c r="Z471" s="52"/>
      <c r="AC471" s="305"/>
    </row>
    <row r="472" spans="1:29" ht="18" customHeight="1" thickTop="1" thickBot="1" x14ac:dyDescent="0.25">
      <c r="A472" s="40" t="s">
        <v>645</v>
      </c>
      <c r="B472" s="46">
        <f>IFERROR(W22*1,"0")+IFERROR(W26*1,"0")+IFERROR(W27*1,"0")+IFERROR(W28*1,"0")+IFERROR(W29*1,"0")+IFERROR(W30*1,"0")+IFERROR(W31*1,"0")+IFERROR(W35*1,"0")+IFERROR(W39*1,"0")+IFERROR(W43*1,"0")</f>
        <v>7.2</v>
      </c>
      <c r="C472" s="46">
        <f>IFERROR(W49*1,"0")+IFERROR(W50*1,"0")</f>
        <v>116.10000000000002</v>
      </c>
      <c r="D472" s="46">
        <f>IFERROR(W55*1,"0")+IFERROR(W56*1,"0")+IFERROR(W57*1,"0")+IFERROR(W58*1,"0")</f>
        <v>354.6</v>
      </c>
      <c r="E47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1102.5999999999999</v>
      </c>
      <c r="F472" s="46">
        <f>IFERROR(W124*1,"0")+IFERROR(W125*1,"0")+IFERROR(W126*1,"0")</f>
        <v>373.80000000000007</v>
      </c>
      <c r="G472" s="46">
        <f>IFERROR(W132*1,"0")+IFERROR(W133*1,"0")+IFERROR(W134*1,"0")</f>
        <v>0</v>
      </c>
      <c r="H472" s="46">
        <f>IFERROR(W139*1,"0")+IFERROR(W140*1,"0")+IFERROR(W141*1,"0")+IFERROR(W142*1,"0")+IFERROR(W143*1,"0")+IFERROR(W144*1,"0")+IFERROR(W145*1,"0")+IFERROR(W146*1,"0")+IFERROR(W147*1,"0")</f>
        <v>149.10000000000002</v>
      </c>
      <c r="I472" s="46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830.99999999999989</v>
      </c>
      <c r="J472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212*1,"0")+IFERROR(W216*1,"0")+IFERROR(W217*1,"0")+IFERROR(W218*1,"0")+IFERROR(W219*1,"0")+IFERROR(W223*1,"0")+IFERROR(W224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1512.25</v>
      </c>
      <c r="K472" s="305"/>
      <c r="L472" s="46">
        <f>IFERROR(W254*1,"0")+IFERROR(W255*1,"0")+IFERROR(W256*1,"0")+IFERROR(W257*1,"0")+IFERROR(W258*1,"0")+IFERROR(W259*1,"0")+IFERROR(W260*1,"0")+IFERROR(W264*1,"0")+IFERROR(W265*1,"0")</f>
        <v>54</v>
      </c>
      <c r="M472" s="46">
        <f>IFERROR(W270*1,"0")+IFERROR(W274*1,"0")+IFERROR(W278*1,"0")+IFERROR(W282*1,"0")</f>
        <v>20.52</v>
      </c>
      <c r="N472" s="46">
        <f>IFERROR(W288*1,"0")+IFERROR(W289*1,"0")+IFERROR(W290*1,"0")+IFERROR(W291*1,"0")+IFERROR(W292*1,"0")+IFERROR(W293*1,"0")+IFERROR(W294*1,"0")+IFERROR(W295*1,"0")+IFERROR(W299*1,"0")+IFERROR(W300*1,"0")+IFERROR(W301*1,"0")+IFERROR(W305*1,"0")+IFERROR(W309*1,"0")</f>
        <v>4852</v>
      </c>
      <c r="O472" s="46">
        <f>IFERROR(W314*1,"0")+IFERROR(W315*1,"0")+IFERROR(W316*1,"0")+IFERROR(W317*1,"0")+IFERROR(W321*1,"0")+IFERROR(W322*1,"0")+IFERROR(W326*1,"0")+IFERROR(W327*1,"0")+IFERROR(W328*1,"0")+IFERROR(W329*1,"0")+IFERROR(W333*1,"0")</f>
        <v>804</v>
      </c>
      <c r="P472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+IFERROR(W372*1,"0")+IFERROR(W373*1,"0")+IFERROR(W374*1,"0")+IFERROR(W378*1,"0")+IFERROR(W379*1,"0")</f>
        <v>414.96</v>
      </c>
      <c r="Q472" s="46">
        <f>IFERROR(W384*1,"0")+IFERROR(W385*1,"0")+IFERROR(W389*1,"0")+IFERROR(W390*1,"0")+IFERROR(W391*1,"0")+IFERROR(W392*1,"0")+IFERROR(W393*1,"0")+IFERROR(W394*1,"0")+IFERROR(W395*1,"0")+IFERROR(W399*1,"0")</f>
        <v>115.5</v>
      </c>
      <c r="R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980.88000000000011</v>
      </c>
      <c r="S472" s="46">
        <f>IFERROR(W438*1,"0")+IFERROR(W439*1,"0")+IFERROR(W443*1,"0")+IFERROR(W444*1,"0")+IFERROR(W448*1,"0")+IFERROR(W449*1,"0")+IFERROR(W453*1,"0")+IFERROR(W454*1,"0")</f>
        <v>85.2</v>
      </c>
      <c r="T472" s="46">
        <f>IFERROR(W459*1,"0")</f>
        <v>655.19999999999993</v>
      </c>
      <c r="U472" s="305"/>
      <c r="Z472" s="52"/>
      <c r="AC472" s="305"/>
    </row>
  </sheetData>
  <sheetProtection algorithmName="SHA-512" hashValue="69RJFbi04BtaLD7koTRtCWsk6cBwe+SmbZc5nyIQZ9qccgUB0KrRfG0Jz61OYNl+jihXkWhC/jaJP5GAyOnZEg==" saltValue="GzaiNn7/eI0w+pWiVVdFrw==" spinCount="100000" sheet="1" objects="1" scenarios="1" sort="0" autoFilter="0" pivotTables="0"/>
  <autoFilter ref="B18:X4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P1:R1"/>
    <mergeCell ref="D344:E344"/>
    <mergeCell ref="D173:E173"/>
    <mergeCell ref="D17:E18"/>
    <mergeCell ref="V17:V18"/>
    <mergeCell ref="A138:X138"/>
    <mergeCell ref="X17:X18"/>
    <mergeCell ref="D50:E50"/>
    <mergeCell ref="A430:X430"/>
    <mergeCell ref="A59:M60"/>
    <mergeCell ref="N340:R340"/>
    <mergeCell ref="N387:T387"/>
    <mergeCell ref="D408:E408"/>
    <mergeCell ref="D95:E95"/>
    <mergeCell ref="S17:T17"/>
    <mergeCell ref="N385:R385"/>
    <mergeCell ref="N310:T310"/>
    <mergeCell ref="Y17:Y18"/>
    <mergeCell ref="D57:E57"/>
    <mergeCell ref="A8:C8"/>
    <mergeCell ref="D355:E355"/>
    <mergeCell ref="N101:T101"/>
    <mergeCell ref="D293:E293"/>
    <mergeCell ref="N113:T113"/>
    <mergeCell ref="D97:E97"/>
    <mergeCell ref="N180:R180"/>
    <mergeCell ref="A375:M376"/>
    <mergeCell ref="A10:C10"/>
    <mergeCell ref="N311:T311"/>
    <mergeCell ref="N247:R247"/>
    <mergeCell ref="A341:M342"/>
    <mergeCell ref="N182:R182"/>
    <mergeCell ref="N232:T232"/>
    <mergeCell ref="D184:E184"/>
    <mergeCell ref="N274:R274"/>
    <mergeCell ref="N84:R84"/>
    <mergeCell ref="N249:R249"/>
    <mergeCell ref="D470:D471"/>
    <mergeCell ref="N185:R185"/>
    <mergeCell ref="F470:F471"/>
    <mergeCell ref="A188:X188"/>
    <mergeCell ref="A135:M136"/>
    <mergeCell ref="A433:M434"/>
    <mergeCell ref="N299:R299"/>
    <mergeCell ref="A253:X253"/>
    <mergeCell ref="A53:X53"/>
    <mergeCell ref="D171:E171"/>
    <mergeCell ref="N386:T386"/>
    <mergeCell ref="D407:E407"/>
    <mergeCell ref="A240:X240"/>
    <mergeCell ref="A416:X416"/>
    <mergeCell ref="A318:M319"/>
    <mergeCell ref="N259:R259"/>
    <mergeCell ref="N88:R88"/>
    <mergeCell ref="N450:T450"/>
    <mergeCell ref="D196:E196"/>
    <mergeCell ref="N381:T381"/>
    <mergeCell ref="N217:R217"/>
    <mergeCell ref="D133:E133"/>
    <mergeCell ref="A186:M187"/>
    <mergeCell ref="N83:R83"/>
    <mergeCell ref="P469:Q469"/>
    <mergeCell ref="D105:E105"/>
    <mergeCell ref="D170:E170"/>
    <mergeCell ref="N72:R72"/>
    <mergeCell ref="N143:R143"/>
    <mergeCell ref="N248:R248"/>
    <mergeCell ref="D49:E49"/>
    <mergeCell ref="O5:P5"/>
    <mergeCell ref="D242:E242"/>
    <mergeCell ref="F17:F18"/>
    <mergeCell ref="N235:R235"/>
    <mergeCell ref="D278:E278"/>
    <mergeCell ref="D163:E163"/>
    <mergeCell ref="N213:T213"/>
    <mergeCell ref="D405:E405"/>
    <mergeCell ref="D107:E107"/>
    <mergeCell ref="A13:L13"/>
    <mergeCell ref="A19:X19"/>
    <mergeCell ref="A15:L15"/>
    <mergeCell ref="A48:X48"/>
    <mergeCell ref="N23:T23"/>
    <mergeCell ref="J9:L9"/>
    <mergeCell ref="R5:S5"/>
    <mergeCell ref="N27:R27"/>
    <mergeCell ref="N465:T465"/>
    <mergeCell ref="A421:X421"/>
    <mergeCell ref="A304:X304"/>
    <mergeCell ref="D29:E29"/>
    <mergeCell ref="N344:R344"/>
    <mergeCell ref="N244:T244"/>
    <mergeCell ref="D265:E265"/>
    <mergeCell ref="D216:E216"/>
    <mergeCell ref="N358:T358"/>
    <mergeCell ref="A40:M41"/>
    <mergeCell ref="D218:E218"/>
    <mergeCell ref="N204:R204"/>
    <mergeCell ref="A398:X398"/>
    <mergeCell ref="D247:E247"/>
    <mergeCell ref="A51:M52"/>
    <mergeCell ref="N141:R141"/>
    <mergeCell ref="N439:R439"/>
    <mergeCell ref="D249:E249"/>
    <mergeCell ref="N390:R390"/>
    <mergeCell ref="A442:X442"/>
    <mergeCell ref="N456:T456"/>
    <mergeCell ref="D237:E237"/>
    <mergeCell ref="N389:R389"/>
    <mergeCell ref="A364:M365"/>
    <mergeCell ref="A47:X47"/>
    <mergeCell ref="A419:M420"/>
    <mergeCell ref="N322:R322"/>
    <mergeCell ref="N189:R189"/>
    <mergeCell ref="N309:R309"/>
    <mergeCell ref="D175:E175"/>
    <mergeCell ref="N82:R82"/>
    <mergeCell ref="T11:U11"/>
    <mergeCell ref="D392:E392"/>
    <mergeCell ref="N57:R57"/>
    <mergeCell ref="N267:T267"/>
    <mergeCell ref="N293:R293"/>
    <mergeCell ref="D165:E165"/>
    <mergeCell ref="N317:R317"/>
    <mergeCell ref="N146:R146"/>
    <mergeCell ref="D152:E152"/>
    <mergeCell ref="D394:E394"/>
    <mergeCell ref="D223:E223"/>
    <mergeCell ref="A403:X403"/>
    <mergeCell ref="N33:T33"/>
    <mergeCell ref="N327:R327"/>
    <mergeCell ref="N85:R85"/>
    <mergeCell ref="A137:X137"/>
    <mergeCell ref="A325:X325"/>
    <mergeCell ref="A455:M456"/>
    <mergeCell ref="D241:E241"/>
    <mergeCell ref="N418:R418"/>
    <mergeCell ref="N225:R225"/>
    <mergeCell ref="N356:R356"/>
    <mergeCell ref="N318:T318"/>
    <mergeCell ref="A123:X123"/>
    <mergeCell ref="D228:E228"/>
    <mergeCell ref="D333:E333"/>
    <mergeCell ref="D305:E305"/>
    <mergeCell ref="N227:R227"/>
    <mergeCell ref="D243:E243"/>
    <mergeCell ref="D270:E270"/>
    <mergeCell ref="N149:T149"/>
    <mergeCell ref="N376:T376"/>
    <mergeCell ref="N164:R164"/>
    <mergeCell ref="N291:R291"/>
    <mergeCell ref="N224:R224"/>
    <mergeCell ref="N454:R454"/>
    <mergeCell ref="D291:E291"/>
    <mergeCell ref="N397:T397"/>
    <mergeCell ref="D395:E395"/>
    <mergeCell ref="A440:M441"/>
    <mergeCell ref="A130:X130"/>
    <mergeCell ref="N438:R438"/>
    <mergeCell ref="D177:E177"/>
    <mergeCell ref="N354:R354"/>
    <mergeCell ref="N288:R288"/>
    <mergeCell ref="N425:R425"/>
    <mergeCell ref="D226:E226"/>
    <mergeCell ref="D164:E164"/>
    <mergeCell ref="N133:R133"/>
    <mergeCell ref="N368:T368"/>
    <mergeCell ref="N198:R198"/>
    <mergeCell ref="Q470:Q471"/>
    <mergeCell ref="N105:R105"/>
    <mergeCell ref="N469:O469"/>
    <mergeCell ref="N43:R43"/>
    <mergeCell ref="D257:E257"/>
    <mergeCell ref="D86:E86"/>
    <mergeCell ref="N192:T192"/>
    <mergeCell ref="D384:E384"/>
    <mergeCell ref="N434:T434"/>
    <mergeCell ref="N428:T428"/>
    <mergeCell ref="D449:E449"/>
    <mergeCell ref="N415:T415"/>
    <mergeCell ref="N278:R278"/>
    <mergeCell ref="N107:R107"/>
    <mergeCell ref="D321:E321"/>
    <mergeCell ref="N365:T365"/>
    <mergeCell ref="N221:T221"/>
    <mergeCell ref="N357:T357"/>
    <mergeCell ref="T470:T471"/>
    <mergeCell ref="N67:R67"/>
    <mergeCell ref="N429:T429"/>
    <mergeCell ref="A332:X332"/>
    <mergeCell ref="A161:X161"/>
    <mergeCell ref="G469:M469"/>
    <mergeCell ref="R470:R471"/>
    <mergeCell ref="A382:X382"/>
    <mergeCell ref="D58:E58"/>
    <mergeCell ref="N348:R348"/>
    <mergeCell ref="A414:M415"/>
    <mergeCell ref="D294:E294"/>
    <mergeCell ref="O12:P12"/>
    <mergeCell ref="N52:T52"/>
    <mergeCell ref="D231:E231"/>
    <mergeCell ref="D85:E85"/>
    <mergeCell ref="N379:R379"/>
    <mergeCell ref="N208:R208"/>
    <mergeCell ref="N300:R300"/>
    <mergeCell ref="N183:R183"/>
    <mergeCell ref="O13:P13"/>
    <mergeCell ref="N201:R201"/>
    <mergeCell ref="N139:R139"/>
    <mergeCell ref="N406:R406"/>
    <mergeCell ref="D389:E389"/>
    <mergeCell ref="N237:R237"/>
    <mergeCell ref="N212:R212"/>
    <mergeCell ref="N210:T210"/>
    <mergeCell ref="D84:E84"/>
    <mergeCell ref="D22:E22"/>
    <mergeCell ref="D459:E459"/>
    <mergeCell ref="D288:E288"/>
    <mergeCell ref="N68:R68"/>
    <mergeCell ref="N295:R295"/>
    <mergeCell ref="N432:R432"/>
    <mergeCell ref="N117:R117"/>
    <mergeCell ref="A313:X313"/>
    <mergeCell ref="N282:R282"/>
    <mergeCell ref="N353:R353"/>
    <mergeCell ref="D225:E225"/>
    <mergeCell ref="A234:X234"/>
    <mergeCell ref="N440:T440"/>
    <mergeCell ref="D200:E200"/>
    <mergeCell ref="N290:R290"/>
    <mergeCell ref="N417:R417"/>
    <mergeCell ref="D292:E292"/>
    <mergeCell ref="A336:X336"/>
    <mergeCell ref="D227:E227"/>
    <mergeCell ref="D373:E373"/>
    <mergeCell ref="D202:E202"/>
    <mergeCell ref="N203:R203"/>
    <mergeCell ref="N301:R301"/>
    <mergeCell ref="D385:E385"/>
    <mergeCell ref="N132:R132"/>
    <mergeCell ref="Z17:Z18"/>
    <mergeCell ref="N271:T271"/>
    <mergeCell ref="N100:T100"/>
    <mergeCell ref="S469:T469"/>
    <mergeCell ref="N111:R111"/>
    <mergeCell ref="D367:E367"/>
    <mergeCell ref="A32:M33"/>
    <mergeCell ref="D212:E212"/>
    <mergeCell ref="D439:E439"/>
    <mergeCell ref="D317:E317"/>
    <mergeCell ref="D146:E146"/>
    <mergeCell ref="N119:R119"/>
    <mergeCell ref="N162:R162"/>
    <mergeCell ref="D83:E83"/>
    <mergeCell ref="D143:E143"/>
    <mergeCell ref="N127:T127"/>
    <mergeCell ref="N177:R177"/>
    <mergeCell ref="D256:E256"/>
    <mergeCell ref="D207:E207"/>
    <mergeCell ref="N191:T191"/>
    <mergeCell ref="N120:T120"/>
    <mergeCell ref="A458:X458"/>
    <mergeCell ref="A343:X343"/>
    <mergeCell ref="A287:X287"/>
    <mergeCell ref="H1:O1"/>
    <mergeCell ref="A268:X268"/>
    <mergeCell ref="N345:R345"/>
    <mergeCell ref="D413:E413"/>
    <mergeCell ref="N463:T463"/>
    <mergeCell ref="A366:X366"/>
    <mergeCell ref="D217:E217"/>
    <mergeCell ref="N22:R22"/>
    <mergeCell ref="O9:P9"/>
    <mergeCell ref="D65:E65"/>
    <mergeCell ref="N36:T36"/>
    <mergeCell ref="N334:T334"/>
    <mergeCell ref="N296:T296"/>
    <mergeCell ref="A452:X452"/>
    <mergeCell ref="D299:E299"/>
    <mergeCell ref="A281:X281"/>
    <mergeCell ref="N206:R206"/>
    <mergeCell ref="N35:R35"/>
    <mergeCell ref="N128:T128"/>
    <mergeCell ref="G17:G18"/>
    <mergeCell ref="D314:E314"/>
    <mergeCell ref="N364:T364"/>
    <mergeCell ref="N220:T220"/>
    <mergeCell ref="A250:M251"/>
    <mergeCell ref="A380:M381"/>
    <mergeCell ref="A209:M210"/>
    <mergeCell ref="N341:T341"/>
    <mergeCell ref="N408:R408"/>
    <mergeCell ref="A159:M160"/>
    <mergeCell ref="D39:E39"/>
    <mergeCell ref="N423:R423"/>
    <mergeCell ref="D418:E418"/>
    <mergeCell ref="N410:R410"/>
    <mergeCell ref="D393:E393"/>
    <mergeCell ref="N254:R254"/>
    <mergeCell ref="A148:M149"/>
    <mergeCell ref="N216:R216"/>
    <mergeCell ref="D153:E153"/>
    <mergeCell ref="N59:T59"/>
    <mergeCell ref="N256:R256"/>
    <mergeCell ref="D199:E199"/>
    <mergeCell ref="N109:R109"/>
    <mergeCell ref="A193:X193"/>
    <mergeCell ref="A46:X46"/>
    <mergeCell ref="N66:R66"/>
    <mergeCell ref="N284:T284"/>
    <mergeCell ref="A283:M284"/>
    <mergeCell ref="N351:R351"/>
    <mergeCell ref="H470:H471"/>
    <mergeCell ref="J470:J471"/>
    <mergeCell ref="N108:R108"/>
    <mergeCell ref="N95:R95"/>
    <mergeCell ref="N70:R70"/>
    <mergeCell ref="N186:T186"/>
    <mergeCell ref="N393:R393"/>
    <mergeCell ref="A462:M467"/>
    <mergeCell ref="D374:E374"/>
    <mergeCell ref="A275:M276"/>
    <mergeCell ref="D203:E203"/>
    <mergeCell ref="N97:R97"/>
    <mergeCell ref="N395:R395"/>
    <mergeCell ref="D140:E140"/>
    <mergeCell ref="D438:E438"/>
    <mergeCell ref="A447:X447"/>
    <mergeCell ref="D425:E425"/>
    <mergeCell ref="N96:R96"/>
    <mergeCell ref="N459:R459"/>
    <mergeCell ref="D204:E204"/>
    <mergeCell ref="D198:E198"/>
    <mergeCell ref="N419:T419"/>
    <mergeCell ref="A151:X151"/>
    <mergeCell ref="N275:T275"/>
    <mergeCell ref="S470:S471"/>
    <mergeCell ref="N40:T40"/>
    <mergeCell ref="N405:R405"/>
    <mergeCell ref="N184:R184"/>
    <mergeCell ref="D7:L7"/>
    <mergeCell ref="A330:M331"/>
    <mergeCell ref="N171:R171"/>
    <mergeCell ref="B470:B471"/>
    <mergeCell ref="N79:T79"/>
    <mergeCell ref="N115:R115"/>
    <mergeCell ref="N302:T302"/>
    <mergeCell ref="D254:E254"/>
    <mergeCell ref="A263:X263"/>
    <mergeCell ref="D346:E346"/>
    <mergeCell ref="A89:M90"/>
    <mergeCell ref="N179:R179"/>
    <mergeCell ref="N414:T414"/>
    <mergeCell ref="D125:E125"/>
    <mergeCell ref="A445:M446"/>
    <mergeCell ref="A436:X436"/>
    <mergeCell ref="N460:T460"/>
    <mergeCell ref="D348:E348"/>
    <mergeCell ref="N190:R190"/>
    <mergeCell ref="D56:E56"/>
    <mergeCell ref="D424:E424"/>
    <mergeCell ref="N260:R260"/>
    <mergeCell ref="D132:E132"/>
    <mergeCell ref="D399:E399"/>
    <mergeCell ref="A383:X383"/>
    <mergeCell ref="D295:E295"/>
    <mergeCell ref="N467:T467"/>
    <mergeCell ref="A370:X370"/>
    <mergeCell ref="D178:E178"/>
    <mergeCell ref="D172:E172"/>
    <mergeCell ref="N153:R153"/>
    <mergeCell ref="N448:R448"/>
    <mergeCell ref="N155:T155"/>
    <mergeCell ref="D347:E347"/>
    <mergeCell ref="D176:E176"/>
    <mergeCell ref="D412:E412"/>
    <mergeCell ref="N462:T462"/>
    <mergeCell ref="D362:E362"/>
    <mergeCell ref="A437:X437"/>
    <mergeCell ref="D349:E349"/>
    <mergeCell ref="N262:T262"/>
    <mergeCell ref="N455:T455"/>
    <mergeCell ref="A306:M307"/>
    <mergeCell ref="D427:E427"/>
    <mergeCell ref="N401:T401"/>
    <mergeCell ref="D422:E422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A79:M80"/>
    <mergeCell ref="D64:E64"/>
    <mergeCell ref="A42:X42"/>
    <mergeCell ref="N98:R98"/>
    <mergeCell ref="D75:E75"/>
    <mergeCell ref="A150:X150"/>
    <mergeCell ref="D206:E206"/>
    <mergeCell ref="N41:T41"/>
    <mergeCell ref="D409:E409"/>
    <mergeCell ref="I470:I471"/>
    <mergeCell ref="N140:R140"/>
    <mergeCell ref="D183:E183"/>
    <mergeCell ref="A21:X21"/>
    <mergeCell ref="D444:E444"/>
    <mergeCell ref="D248:E248"/>
    <mergeCell ref="D219:E219"/>
    <mergeCell ref="D104:E104"/>
    <mergeCell ref="N154:T154"/>
    <mergeCell ref="D340:E340"/>
    <mergeCell ref="N77:R77"/>
    <mergeCell ref="A129:X129"/>
    <mergeCell ref="N169:R169"/>
    <mergeCell ref="D185:E185"/>
    <mergeCell ref="A194:X194"/>
    <mergeCell ref="N92:R92"/>
    <mergeCell ref="A213:M214"/>
    <mergeCell ref="D371:E371"/>
    <mergeCell ref="A131:X131"/>
    <mergeCell ref="N229:R229"/>
    <mergeCell ref="N200:R200"/>
    <mergeCell ref="D43:E43"/>
    <mergeCell ref="N29:R29"/>
    <mergeCell ref="N374:R374"/>
    <mergeCell ref="N174:R174"/>
    <mergeCell ref="D190:E190"/>
    <mergeCell ref="D119:E119"/>
    <mergeCell ref="U17:U18"/>
    <mergeCell ref="N361:R361"/>
    <mergeCell ref="N261:T261"/>
    <mergeCell ref="D282:E282"/>
    <mergeCell ref="D111:E111"/>
    <mergeCell ref="N90:T90"/>
    <mergeCell ref="N265:R265"/>
    <mergeCell ref="N26:R26"/>
    <mergeCell ref="H17:H18"/>
    <mergeCell ref="A215:X215"/>
    <mergeCell ref="N283:T283"/>
    <mergeCell ref="A120:M121"/>
    <mergeCell ref="N112:T112"/>
    <mergeCell ref="D181:E181"/>
    <mergeCell ref="N323:T323"/>
    <mergeCell ref="M17:M18"/>
    <mergeCell ref="N230:R230"/>
    <mergeCell ref="N69:R69"/>
    <mergeCell ref="N367:R367"/>
    <mergeCell ref="N196:R196"/>
    <mergeCell ref="N145:R145"/>
    <mergeCell ref="A266:M267"/>
    <mergeCell ref="D182:E182"/>
    <mergeCell ref="N163:R163"/>
    <mergeCell ref="D109:E109"/>
    <mergeCell ref="N324:T324"/>
    <mergeCell ref="D345:E345"/>
    <mergeCell ref="N76:R76"/>
    <mergeCell ref="T5:U5"/>
    <mergeCell ref="T6:U9"/>
    <mergeCell ref="H10:L10"/>
    <mergeCell ref="A9:C9"/>
    <mergeCell ref="D6:L6"/>
    <mergeCell ref="O8:P8"/>
    <mergeCell ref="D35:E35"/>
    <mergeCell ref="D10:E10"/>
    <mergeCell ref="F10:G10"/>
    <mergeCell ref="N110:R110"/>
    <mergeCell ref="D99:E99"/>
    <mergeCell ref="A12:L12"/>
    <mergeCell ref="N80:T80"/>
    <mergeCell ref="D76:E76"/>
    <mergeCell ref="F5:G5"/>
    <mergeCell ref="A14:L14"/>
    <mergeCell ref="C470:C471"/>
    <mergeCell ref="A62:X62"/>
    <mergeCell ref="N37:T37"/>
    <mergeCell ref="N427:R427"/>
    <mergeCell ref="D106:E106"/>
    <mergeCell ref="A308:X308"/>
    <mergeCell ref="D264:E264"/>
    <mergeCell ref="D93:E93"/>
    <mergeCell ref="A102:X102"/>
    <mergeCell ref="D391:E391"/>
    <mergeCell ref="N441:T441"/>
    <mergeCell ref="N297:T297"/>
    <mergeCell ref="N136:T136"/>
    <mergeCell ref="D328:E328"/>
    <mergeCell ref="D157:E157"/>
    <mergeCell ref="A337:X337"/>
    <mergeCell ref="A44:M45"/>
    <mergeCell ref="A402:X402"/>
    <mergeCell ref="N99:R99"/>
    <mergeCell ref="N74:R74"/>
    <mergeCell ref="A279:M280"/>
    <mergeCell ref="N316:R316"/>
    <mergeCell ref="N372:R372"/>
    <mergeCell ref="A168:X168"/>
    <mergeCell ref="A470:A471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N238:T238"/>
    <mergeCell ref="A396:M397"/>
    <mergeCell ref="D169:E169"/>
    <mergeCell ref="N86:R86"/>
    <mergeCell ref="N384:R384"/>
    <mergeCell ref="D63:E63"/>
    <mergeCell ref="N449:R449"/>
    <mergeCell ref="N319:T319"/>
    <mergeCell ref="N255:R255"/>
    <mergeCell ref="N326:R326"/>
    <mergeCell ref="D96:E96"/>
    <mergeCell ref="N242:R242"/>
    <mergeCell ref="N165:R165"/>
    <mergeCell ref="D350:E350"/>
    <mergeCell ref="N152:R152"/>
    <mergeCell ref="A5:C5"/>
    <mergeCell ref="N306:T306"/>
    <mergeCell ref="N135:T135"/>
    <mergeCell ref="N71:R71"/>
    <mergeCell ref="N433:T433"/>
    <mergeCell ref="N373:R373"/>
    <mergeCell ref="N58:R58"/>
    <mergeCell ref="D179:E179"/>
    <mergeCell ref="N420:T420"/>
    <mergeCell ref="A428:M429"/>
    <mergeCell ref="N294:R294"/>
    <mergeCell ref="A238:M239"/>
    <mergeCell ref="N73:R73"/>
    <mergeCell ref="N371:R371"/>
    <mergeCell ref="A20:X20"/>
    <mergeCell ref="N431:R431"/>
    <mergeCell ref="N231:R231"/>
    <mergeCell ref="A17:A18"/>
    <mergeCell ref="C17:C18"/>
    <mergeCell ref="D103:E103"/>
    <mergeCell ref="K17:K18"/>
    <mergeCell ref="N380:T380"/>
    <mergeCell ref="D230:E230"/>
    <mergeCell ref="N209:T209"/>
    <mergeCell ref="A6:C6"/>
    <mergeCell ref="AD17:AD18"/>
    <mergeCell ref="N142:R142"/>
    <mergeCell ref="A310:M311"/>
    <mergeCell ref="D88:E88"/>
    <mergeCell ref="D26:E26"/>
    <mergeCell ref="N378:R378"/>
    <mergeCell ref="N303:T303"/>
    <mergeCell ref="N55:R55"/>
    <mergeCell ref="N126:R126"/>
    <mergeCell ref="D115:E115"/>
    <mergeCell ref="N218:R218"/>
    <mergeCell ref="A25:X25"/>
    <mergeCell ref="A368:M369"/>
    <mergeCell ref="A286:X286"/>
    <mergeCell ref="N369:T369"/>
    <mergeCell ref="D339:E339"/>
    <mergeCell ref="D27:E27"/>
    <mergeCell ref="N15:R16"/>
    <mergeCell ref="N375:T375"/>
    <mergeCell ref="A269:X269"/>
    <mergeCell ref="D116:E116"/>
    <mergeCell ref="D352:E352"/>
    <mergeCell ref="N219:R219"/>
    <mergeCell ref="A23:M24"/>
    <mergeCell ref="A357:M358"/>
    <mergeCell ref="N78:R78"/>
    <mergeCell ref="O11:P11"/>
    <mergeCell ref="N205:R205"/>
    <mergeCell ref="N314:R314"/>
    <mergeCell ref="D322:E322"/>
    <mergeCell ref="D260:E260"/>
    <mergeCell ref="D453:E453"/>
    <mergeCell ref="N241:R241"/>
    <mergeCell ref="D309:E309"/>
    <mergeCell ref="N124:R124"/>
    <mergeCell ref="N422:R422"/>
    <mergeCell ref="N118:R118"/>
    <mergeCell ref="N360:R360"/>
    <mergeCell ref="N424:R424"/>
    <mergeCell ref="N411:R411"/>
    <mergeCell ref="D448:E448"/>
    <mergeCell ref="D390:E390"/>
    <mergeCell ref="N160:T160"/>
    <mergeCell ref="D162:E162"/>
    <mergeCell ref="D327:E327"/>
    <mergeCell ref="N233:T233"/>
    <mergeCell ref="N443:R443"/>
    <mergeCell ref="D1:F1"/>
    <mergeCell ref="J17:J18"/>
    <mergeCell ref="D82:E82"/>
    <mergeCell ref="L17:L18"/>
    <mergeCell ref="A222:X222"/>
    <mergeCell ref="N226:R226"/>
    <mergeCell ref="A127:M128"/>
    <mergeCell ref="N65:R65"/>
    <mergeCell ref="A400:M401"/>
    <mergeCell ref="N363:R363"/>
    <mergeCell ref="A191:M192"/>
    <mergeCell ref="N228:R228"/>
    <mergeCell ref="N355:R355"/>
    <mergeCell ref="N17:R18"/>
    <mergeCell ref="A166:M167"/>
    <mergeCell ref="N63:R63"/>
    <mergeCell ref="O6:P6"/>
    <mergeCell ref="N305:R305"/>
    <mergeCell ref="N134:R134"/>
    <mergeCell ref="N243:R243"/>
    <mergeCell ref="N50:R50"/>
    <mergeCell ref="N292:R292"/>
    <mergeCell ref="A246:X246"/>
    <mergeCell ref="D31:E31"/>
    <mergeCell ref="L470:L471"/>
    <mergeCell ref="N39:R39"/>
    <mergeCell ref="A91:X91"/>
    <mergeCell ref="D87:E87"/>
    <mergeCell ref="D147:E147"/>
    <mergeCell ref="A156:X156"/>
    <mergeCell ref="D274:E274"/>
    <mergeCell ref="N116:R116"/>
    <mergeCell ref="D301:E301"/>
    <mergeCell ref="N352:R352"/>
    <mergeCell ref="N103:R103"/>
    <mergeCell ref="D224:E224"/>
    <mergeCell ref="N339:R339"/>
    <mergeCell ref="A457:X457"/>
    <mergeCell ref="D329:E329"/>
    <mergeCell ref="D158:E158"/>
    <mergeCell ref="D229:E229"/>
    <mergeCell ref="N236:R236"/>
    <mergeCell ref="D77:E77"/>
    <mergeCell ref="D108:E108"/>
    <mergeCell ref="N223:R223"/>
    <mergeCell ref="N350:R350"/>
    <mergeCell ref="N250:T250"/>
    <mergeCell ref="N470:N471"/>
    <mergeCell ref="D5:E5"/>
    <mergeCell ref="N453:R453"/>
    <mergeCell ref="D290:E290"/>
    <mergeCell ref="D94:E94"/>
    <mergeCell ref="D361:E361"/>
    <mergeCell ref="D417:E417"/>
    <mergeCell ref="N197:R197"/>
    <mergeCell ref="D69:E69"/>
    <mergeCell ref="D354:E354"/>
    <mergeCell ref="O10:P10"/>
    <mergeCell ref="A273:X273"/>
    <mergeCell ref="N335:T335"/>
    <mergeCell ref="D356:E356"/>
    <mergeCell ref="N75:R75"/>
    <mergeCell ref="N444:R444"/>
    <mergeCell ref="D316:E316"/>
    <mergeCell ref="A298:X298"/>
    <mergeCell ref="D145:E145"/>
    <mergeCell ref="D443:E443"/>
    <mergeCell ref="D8:L8"/>
    <mergeCell ref="I17:I18"/>
    <mergeCell ref="D141:E141"/>
    <mergeCell ref="A312:X312"/>
    <mergeCell ref="T12:U12"/>
    <mergeCell ref="D28:E28"/>
    <mergeCell ref="A100:M101"/>
    <mergeCell ref="D326:E326"/>
    <mergeCell ref="N426:R426"/>
    <mergeCell ref="A323:M324"/>
    <mergeCell ref="A450:M451"/>
    <mergeCell ref="D432:E432"/>
    <mergeCell ref="N413:R413"/>
    <mergeCell ref="D236:E236"/>
    <mergeCell ref="D117:E117"/>
    <mergeCell ref="N407:R407"/>
    <mergeCell ref="D92:E92"/>
    <mergeCell ref="D353:E353"/>
    <mergeCell ref="N307:T307"/>
    <mergeCell ref="N195:R195"/>
    <mergeCell ref="D55:E55"/>
    <mergeCell ref="D67:E67"/>
    <mergeCell ref="D30:E30"/>
    <mergeCell ref="N445:T445"/>
    <mergeCell ref="A404:X404"/>
    <mergeCell ref="N51:T51"/>
    <mergeCell ref="N239:T239"/>
    <mergeCell ref="D72:E72"/>
    <mergeCell ref="A81:X81"/>
    <mergeCell ref="R6:S9"/>
    <mergeCell ref="N207:R207"/>
    <mergeCell ref="N2:U3"/>
    <mergeCell ref="A61:X61"/>
    <mergeCell ref="N394:R394"/>
    <mergeCell ref="A359:X359"/>
    <mergeCell ref="BA17:BA18"/>
    <mergeCell ref="D315:E315"/>
    <mergeCell ref="D144:E144"/>
    <mergeCell ref="N173:R173"/>
    <mergeCell ref="A54:X54"/>
    <mergeCell ref="N94:R94"/>
    <mergeCell ref="N60:T60"/>
    <mergeCell ref="N187:T187"/>
    <mergeCell ref="D379:E379"/>
    <mergeCell ref="D208:E208"/>
    <mergeCell ref="A388:X388"/>
    <mergeCell ref="AA17:AC18"/>
    <mergeCell ref="A277:X277"/>
    <mergeCell ref="N279:T279"/>
    <mergeCell ref="D300:E300"/>
    <mergeCell ref="D139:E139"/>
    <mergeCell ref="N125:R125"/>
    <mergeCell ref="A285:X285"/>
    <mergeCell ref="A122:X122"/>
    <mergeCell ref="N147:R147"/>
    <mergeCell ref="W17:W18"/>
    <mergeCell ref="A435:X435"/>
    <mergeCell ref="N399:R399"/>
    <mergeCell ref="A460:M461"/>
    <mergeCell ref="M470:M471"/>
    <mergeCell ref="N178:R178"/>
    <mergeCell ref="O470:O471"/>
    <mergeCell ref="A112:M113"/>
    <mergeCell ref="D110:E110"/>
    <mergeCell ref="N396:T396"/>
    <mergeCell ref="N270:R270"/>
    <mergeCell ref="N461:T461"/>
    <mergeCell ref="D142:E142"/>
    <mergeCell ref="D378:E378"/>
    <mergeCell ref="N49:R49"/>
    <mergeCell ref="D406:E406"/>
    <mergeCell ref="N45:T45"/>
    <mergeCell ref="N280:T280"/>
    <mergeCell ref="N347:R347"/>
    <mergeCell ref="N176:R176"/>
    <mergeCell ref="N412:R412"/>
    <mergeCell ref="N64:R64"/>
    <mergeCell ref="H5:L5"/>
    <mergeCell ref="N409:R409"/>
    <mergeCell ref="A220:M221"/>
    <mergeCell ref="N257:R257"/>
    <mergeCell ref="N104:R104"/>
    <mergeCell ref="N346:R346"/>
    <mergeCell ref="G470:G471"/>
    <mergeCell ref="N466:T466"/>
    <mergeCell ref="A252:X252"/>
    <mergeCell ref="N175:R175"/>
    <mergeCell ref="B17:B18"/>
    <mergeCell ref="N321:R321"/>
    <mergeCell ref="A271:M272"/>
    <mergeCell ref="P470:P471"/>
    <mergeCell ref="D258:E258"/>
    <mergeCell ref="N106:R106"/>
    <mergeCell ref="N56:R56"/>
    <mergeCell ref="T10:U10"/>
    <mergeCell ref="D124:E124"/>
    <mergeCell ref="D195:E195"/>
    <mergeCell ref="D360:E360"/>
    <mergeCell ref="D189:E189"/>
    <mergeCell ref="D431:E431"/>
    <mergeCell ref="N266:T266"/>
    <mergeCell ref="N28:R28"/>
    <mergeCell ref="N392:R392"/>
    <mergeCell ref="D71:E71"/>
    <mergeCell ref="N121:T121"/>
    <mergeCell ref="A211:X211"/>
    <mergeCell ref="A338:X338"/>
    <mergeCell ref="N400:T400"/>
    <mergeCell ref="N30:R30"/>
    <mergeCell ref="D98:E98"/>
    <mergeCell ref="N148:T148"/>
    <mergeCell ref="D73:E73"/>
    <mergeCell ref="N166:T166"/>
    <mergeCell ref="N44:T44"/>
    <mergeCell ref="N331:T331"/>
    <mergeCell ref="D66:E66"/>
    <mergeCell ref="D126:E126"/>
    <mergeCell ref="N181:R181"/>
    <mergeCell ref="D197:E197"/>
    <mergeCell ref="N32:T32"/>
    <mergeCell ref="A377:X377"/>
    <mergeCell ref="N330:T330"/>
    <mergeCell ref="D351:E351"/>
    <mergeCell ref="N159:T159"/>
    <mergeCell ref="D289:E289"/>
    <mergeCell ref="A36:M37"/>
    <mergeCell ref="E470:E471"/>
    <mergeCell ref="A334:M335"/>
    <mergeCell ref="N24:T24"/>
    <mergeCell ref="H9:I9"/>
    <mergeCell ref="A296:M297"/>
    <mergeCell ref="N89:T89"/>
    <mergeCell ref="N264:R264"/>
    <mergeCell ref="N93:R93"/>
    <mergeCell ref="N391:R391"/>
    <mergeCell ref="A154:M155"/>
    <mergeCell ref="D70:E70"/>
    <mergeCell ref="N170:R170"/>
    <mergeCell ref="D426:E426"/>
    <mergeCell ref="N328:R328"/>
    <mergeCell ref="N157:R157"/>
    <mergeCell ref="N333:R333"/>
    <mergeCell ref="D134:E134"/>
    <mergeCell ref="D78:E78"/>
    <mergeCell ref="D205:E205"/>
    <mergeCell ref="A38:X38"/>
    <mergeCell ref="N342:T342"/>
    <mergeCell ref="D363:E363"/>
    <mergeCell ref="A302:M303"/>
    <mergeCell ref="N144:R144"/>
    <mergeCell ref="N315:R315"/>
    <mergeCell ref="D423:E423"/>
    <mergeCell ref="D174:E174"/>
    <mergeCell ref="N451:T451"/>
    <mergeCell ref="A232:M233"/>
    <mergeCell ref="D410:E410"/>
    <mergeCell ref="N245:T245"/>
    <mergeCell ref="C469:F469"/>
    <mergeCell ref="N172:R172"/>
    <mergeCell ref="N199:R199"/>
    <mergeCell ref="N446:T446"/>
    <mergeCell ref="D411:E411"/>
    <mergeCell ref="N362:R362"/>
    <mergeCell ref="D259:E259"/>
    <mergeCell ref="A386:M387"/>
    <mergeCell ref="N349:R349"/>
    <mergeCell ref="N276:T276"/>
    <mergeCell ref="N214:T214"/>
    <mergeCell ref="D235:E235"/>
    <mergeCell ref="A244:M245"/>
    <mergeCell ref="D255:E255"/>
    <mergeCell ref="N464:T464"/>
    <mergeCell ref="D454:E45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646</v>
      </c>
      <c r="H1" s="52"/>
    </row>
    <row r="3" spans="2:8" x14ac:dyDescent="0.2">
      <c r="B3" s="47" t="s">
        <v>647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648</v>
      </c>
      <c r="D6" s="47" t="s">
        <v>649</v>
      </c>
      <c r="E6" s="47"/>
    </row>
    <row r="8" spans="2:8" x14ac:dyDescent="0.2">
      <c r="B8" s="47" t="s">
        <v>19</v>
      </c>
      <c r="C8" s="47" t="s">
        <v>648</v>
      </c>
      <c r="D8" s="47"/>
      <c r="E8" s="47"/>
    </row>
    <row r="10" spans="2:8" x14ac:dyDescent="0.2">
      <c r="B10" s="47" t="s">
        <v>650</v>
      </c>
      <c r="C10" s="47"/>
      <c r="D10" s="47"/>
      <c r="E10" s="47"/>
    </row>
    <row r="11" spans="2:8" x14ac:dyDescent="0.2">
      <c r="B11" s="47" t="s">
        <v>651</v>
      </c>
      <c r="C11" s="47"/>
      <c r="D11" s="47"/>
      <c r="E11" s="47"/>
    </row>
    <row r="12" spans="2:8" x14ac:dyDescent="0.2">
      <c r="B12" s="47" t="s">
        <v>652</v>
      </c>
      <c r="C12" s="47"/>
      <c r="D12" s="47"/>
      <c r="E12" s="47"/>
    </row>
    <row r="13" spans="2:8" x14ac:dyDescent="0.2">
      <c r="B13" s="47" t="s">
        <v>653</v>
      </c>
      <c r="C13" s="47"/>
      <c r="D13" s="47"/>
      <c r="E13" s="47"/>
    </row>
    <row r="14" spans="2:8" x14ac:dyDescent="0.2">
      <c r="B14" s="47" t="s">
        <v>654</v>
      </c>
      <c r="C14" s="47"/>
      <c r="D14" s="47"/>
      <c r="E14" s="47"/>
    </row>
    <row r="15" spans="2:8" x14ac:dyDescent="0.2">
      <c r="B15" s="47" t="s">
        <v>655</v>
      </c>
      <c r="C15" s="47"/>
      <c r="D15" s="47"/>
      <c r="E15" s="47"/>
    </row>
    <row r="16" spans="2:8" x14ac:dyDescent="0.2">
      <c r="B16" s="47" t="s">
        <v>656</v>
      </c>
      <c r="C16" s="47"/>
      <c r="D16" s="47"/>
      <c r="E16" s="47"/>
    </row>
    <row r="17" spans="2:5" x14ac:dyDescent="0.2">
      <c r="B17" s="47" t="s">
        <v>657</v>
      </c>
      <c r="C17" s="47"/>
      <c r="D17" s="47"/>
      <c r="E17" s="47"/>
    </row>
    <row r="18" spans="2:5" x14ac:dyDescent="0.2">
      <c r="B18" s="47" t="s">
        <v>658</v>
      </c>
      <c r="C18" s="47"/>
      <c r="D18" s="47"/>
      <c r="E18" s="47"/>
    </row>
    <row r="19" spans="2:5" x14ac:dyDescent="0.2">
      <c r="B19" s="47" t="s">
        <v>659</v>
      </c>
      <c r="C19" s="47"/>
      <c r="D19" s="47"/>
      <c r="E19" s="47"/>
    </row>
    <row r="20" spans="2:5" x14ac:dyDescent="0.2">
      <c r="B20" s="47" t="s">
        <v>660</v>
      </c>
      <c r="C20" s="47"/>
      <c r="D20" s="47"/>
      <c r="E20" s="47"/>
    </row>
  </sheetData>
  <sheetProtection algorithmName="SHA-512" hashValue="h+YF5WCklhsHUd3ZoMs8WGTwEclrtYVy6vEP8Q85EHI2MIK3qRkzf9nXybK2k26Cvk43orbr15KwW+8rhMUt2A==" saltValue="lKjhtNFFzdKLRZ7GdcHh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2023-12-01T10:13:05Z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