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EC5A480-DAD8-4C42-948A-D83D611BAF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W381" i="1" s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X341" i="1" s="1"/>
  <c r="N339" i="1"/>
  <c r="V335" i="1"/>
  <c r="V334" i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W266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W254" i="1"/>
  <c r="X254" i="1" s="1"/>
  <c r="N254" i="1"/>
  <c r="V251" i="1"/>
  <c r="V250" i="1"/>
  <c r="W249" i="1"/>
  <c r="X249" i="1" s="1"/>
  <c r="N249" i="1"/>
  <c r="W248" i="1"/>
  <c r="N248" i="1"/>
  <c r="W247" i="1"/>
  <c r="X247" i="1" s="1"/>
  <c r="N247" i="1"/>
  <c r="V245" i="1"/>
  <c r="V244" i="1"/>
  <c r="W243" i="1"/>
  <c r="X243" i="1" s="1"/>
  <c r="N243" i="1"/>
  <c r="W242" i="1"/>
  <c r="X242" i="1" s="1"/>
  <c r="W241" i="1"/>
  <c r="V239" i="1"/>
  <c r="V238" i="1"/>
  <c r="X237" i="1"/>
  <c r="W237" i="1"/>
  <c r="N237" i="1"/>
  <c r="W236" i="1"/>
  <c r="N236" i="1"/>
  <c r="W235" i="1"/>
  <c r="W239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N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2" i="1"/>
  <c r="V191" i="1"/>
  <c r="W190" i="1"/>
  <c r="X190" i="1" s="1"/>
  <c r="N190" i="1"/>
  <c r="W189" i="1"/>
  <c r="W192" i="1" s="1"/>
  <c r="N189" i="1"/>
  <c r="V187" i="1"/>
  <c r="V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X162" i="1" s="1"/>
  <c r="N162" i="1"/>
  <c r="V160" i="1"/>
  <c r="V159" i="1"/>
  <c r="W158" i="1"/>
  <c r="X158" i="1" s="1"/>
  <c r="N158" i="1"/>
  <c r="W157" i="1"/>
  <c r="W160" i="1" s="1"/>
  <c r="V155" i="1"/>
  <c r="V154" i="1"/>
  <c r="W153" i="1"/>
  <c r="X153" i="1" s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V136" i="1"/>
  <c r="V135" i="1"/>
  <c r="W134" i="1"/>
  <c r="X134" i="1" s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X124" i="1" s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N116" i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262" i="1" l="1"/>
  <c r="X333" i="1"/>
  <c r="X334" i="1" s="1"/>
  <c r="W334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H472" i="1"/>
  <c r="I472" i="1"/>
  <c r="W233" i="1"/>
  <c r="W250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296" i="1"/>
  <c r="W364" i="1"/>
  <c r="W441" i="1"/>
  <c r="X127" i="1"/>
  <c r="X135" i="1"/>
  <c r="X166" i="1"/>
  <c r="X209" i="1"/>
  <c r="X396" i="1"/>
  <c r="V466" i="1"/>
  <c r="E472" i="1"/>
  <c r="X82" i="1"/>
  <c r="W101" i="1"/>
  <c r="W166" i="1"/>
  <c r="W186" i="1"/>
  <c r="J472" i="1"/>
  <c r="X223" i="1"/>
  <c r="X235" i="1"/>
  <c r="W238" i="1"/>
  <c r="W244" i="1"/>
  <c r="W251" i="1"/>
  <c r="X321" i="1"/>
  <c r="X323" i="1" s="1"/>
  <c r="P472" i="1"/>
  <c r="X360" i="1"/>
  <c r="X364" i="1" s="1"/>
  <c r="W429" i="1"/>
  <c r="W428" i="1"/>
  <c r="X438" i="1"/>
  <c r="X440" i="1" s="1"/>
  <c r="W440" i="1"/>
  <c r="W446" i="1"/>
  <c r="X89" i="1"/>
  <c r="H9" i="1"/>
  <c r="A10" i="1"/>
  <c r="B472" i="1"/>
  <c r="W464" i="1"/>
  <c r="W463" i="1"/>
  <c r="W24" i="1"/>
  <c r="W32" i="1"/>
  <c r="W52" i="1"/>
  <c r="W59" i="1"/>
  <c r="W80" i="1"/>
  <c r="W90" i="1"/>
  <c r="W100" i="1"/>
  <c r="W113" i="1"/>
  <c r="W121" i="1"/>
  <c r="W127" i="1"/>
  <c r="W135" i="1"/>
  <c r="W149" i="1"/>
  <c r="W154" i="1"/>
  <c r="W159" i="1"/>
  <c r="W167" i="1"/>
  <c r="W187" i="1"/>
  <c r="W191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F472" i="1"/>
  <c r="W128" i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W232" i="1"/>
  <c r="X224" i="1"/>
  <c r="W209" i="1"/>
  <c r="X236" i="1"/>
  <c r="X238" i="1" s="1"/>
  <c r="X241" i="1"/>
  <c r="X244" i="1" s="1"/>
  <c r="W245" i="1"/>
  <c r="X248" i="1"/>
  <c r="X250" i="1" s="1"/>
  <c r="L472" i="1"/>
  <c r="X255" i="1"/>
  <c r="X261" i="1" s="1"/>
  <c r="W261" i="1"/>
  <c r="X264" i="1"/>
  <c r="X266" i="1" s="1"/>
  <c r="W267" i="1"/>
  <c r="W272" i="1"/>
  <c r="N472" i="1"/>
  <c r="X289" i="1"/>
  <c r="X296" i="1" s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65" i="1"/>
  <c r="W368" i="1"/>
  <c r="X367" i="1"/>
  <c r="X368" i="1" s="1"/>
  <c r="W369" i="1"/>
  <c r="W380" i="1"/>
  <c r="X378" i="1"/>
  <c r="X380" i="1" s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34" i="1"/>
  <c r="W445" i="1"/>
  <c r="X443" i="1"/>
  <c r="X445" i="1" s="1"/>
  <c r="W456" i="1"/>
  <c r="T472" i="1"/>
  <c r="W460" i="1"/>
  <c r="X459" i="1"/>
  <c r="X460" i="1" s="1"/>
  <c r="W461" i="1"/>
  <c r="O472" i="1"/>
  <c r="S472" i="1"/>
  <c r="W341" i="1"/>
  <c r="X232" i="1" l="1"/>
  <c r="X467" i="1" s="1"/>
  <c r="W462" i="1"/>
  <c r="W466" i="1"/>
  <c r="W465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<sst xmlns="http://schemas.openxmlformats.org/spreadsheetml/2006/main" count="1943" uniqueCount="661">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</sst>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9" t="s">
        <v>8</v>
      </c>
      <c r="B5" s="349"/>
      <c r="C5" s="350"/>
      <c r="D5" s="341"/>
      <c r="E5" s="343"/>
      <c r="F5" s="598" t="s">
        <v>9</v>
      </c>
      <c r="G5" s="350"/>
      <c r="H5" s="341"/>
      <c r="I5" s="342"/>
      <c r="J5" s="342"/>
      <c r="K5" s="342"/>
      <c r="L5" s="343"/>
      <c r="N5" s="24" t="s">
        <v>10</v>
      </c>
      <c r="O5" s="538">
        <v>45263</v>
      </c>
      <c r="P5" s="398"/>
      <c r="R5" s="622" t="s">
        <v>11</v>
      </c>
      <c r="S5" s="371"/>
      <c r="T5" s="483" t="s">
        <v>12</v>
      </c>
      <c r="U5" s="398"/>
      <c r="Z5" s="51"/>
      <c r="AA5" s="51"/>
      <c r="AB5" s="51"/>
    </row>
    <row r="6" spans="1:29" s="300" customFormat="1" ht="24" customHeight="1" x14ac:dyDescent="0.2">
      <c r="A6" s="439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 t="s">
        <v>19</v>
      </c>
      <c r="E8" s="402"/>
      <c r="F8" s="402"/>
      <c r="G8" s="402"/>
      <c r="H8" s="402"/>
      <c r="I8" s="402"/>
      <c r="J8" s="402"/>
      <c r="K8" s="402"/>
      <c r="L8" s="403"/>
      <c r="N8" s="24" t="s">
        <v>20</v>
      </c>
      <c r="O8" s="397">
        <v>0.5</v>
      </c>
      <c r="P8" s="398"/>
      <c r="R8" s="320"/>
      <c r="S8" s="371"/>
      <c r="T8" s="490"/>
      <c r="U8" s="491"/>
      <c r="Z8" s="51"/>
      <c r="AA8" s="51"/>
      <c r="AB8" s="51"/>
    </row>
    <row r="9" spans="1:29" s="300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0"/>
      <c r="E9" s="327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21</v>
      </c>
      <c r="O9" s="538"/>
      <c r="P9" s="398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0"/>
      <c r="E10" s="327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46" t="str">
        <f>IFERROR(VLOOKUP($D$10,Proxy,2,FALSE),"")</f>
        <v/>
      </c>
      <c r="I10" s="320"/>
      <c r="J10" s="320"/>
      <c r="K10" s="320"/>
      <c r="L10" s="320"/>
      <c r="N10" s="26" t="s">
        <v>22</v>
      </c>
      <c r="O10" s="397"/>
      <c r="P10" s="398"/>
      <c r="S10" s="24" t="s">
        <v>23</v>
      </c>
      <c r="T10" s="358" t="s">
        <v>24</v>
      </c>
      <c r="U10" s="359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7"/>
      <c r="P11" s="398"/>
      <c r="S11" s="24" t="s">
        <v>27</v>
      </c>
      <c r="T11" s="565" t="s">
        <v>28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6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30</v>
      </c>
      <c r="O12" s="558"/>
      <c r="P12" s="513"/>
      <c r="Q12" s="23"/>
      <c r="S12" s="24"/>
      <c r="T12" s="410"/>
      <c r="U12" s="320"/>
      <c r="Z12" s="51"/>
      <c r="AA12" s="51"/>
      <c r="AB12" s="51"/>
    </row>
    <row r="13" spans="1:29" s="300" customFormat="1" ht="23.25" customHeight="1" x14ac:dyDescent="0.2">
      <c r="A13" s="596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32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6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0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1" t="s">
        <v>35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36</v>
      </c>
      <c r="B17" s="353" t="s">
        <v>37</v>
      </c>
      <c r="C17" s="457" t="s">
        <v>38</v>
      </c>
      <c r="D17" s="353" t="s">
        <v>39</v>
      </c>
      <c r="E17" s="417"/>
      <c r="F17" s="353" t="s">
        <v>40</v>
      </c>
      <c r="G17" s="353" t="s">
        <v>41</v>
      </c>
      <c r="H17" s="353" t="s">
        <v>42</v>
      </c>
      <c r="I17" s="353" t="s">
        <v>43</v>
      </c>
      <c r="J17" s="353" t="s">
        <v>44</v>
      </c>
      <c r="K17" s="353" t="s">
        <v>45</v>
      </c>
      <c r="L17" s="353" t="s">
        <v>46</v>
      </c>
      <c r="M17" s="353" t="s">
        <v>47</v>
      </c>
      <c r="N17" s="353" t="s">
        <v>48</v>
      </c>
      <c r="O17" s="416"/>
      <c r="P17" s="416"/>
      <c r="Q17" s="416"/>
      <c r="R17" s="417"/>
      <c r="S17" s="630" t="s">
        <v>49</v>
      </c>
      <c r="T17" s="350"/>
      <c r="U17" s="353" t="s">
        <v>50</v>
      </c>
      <c r="V17" s="353" t="s">
        <v>51</v>
      </c>
      <c r="W17" s="362" t="s">
        <v>52</v>
      </c>
      <c r="X17" s="353" t="s">
        <v>53</v>
      </c>
      <c r="Y17" s="378" t="s">
        <v>54</v>
      </c>
      <c r="Z17" s="378" t="s">
        <v>55</v>
      </c>
      <c r="AA17" s="378" t="s">
        <v>56</v>
      </c>
      <c r="AB17" s="379"/>
      <c r="AC17" s="380"/>
      <c r="AD17" s="440"/>
      <c r="BA17" s="375" t="s">
        <v>57</v>
      </c>
    </row>
    <row r="18" spans="1:53" ht="14.25" customHeight="1" x14ac:dyDescent="0.2">
      <c r="A18" s="354"/>
      <c r="B18" s="354"/>
      <c r="C18" s="354"/>
      <c r="D18" s="418"/>
      <c r="E18" s="420"/>
      <c r="F18" s="354"/>
      <c r="G18" s="354"/>
      <c r="H18" s="354"/>
      <c r="I18" s="354"/>
      <c r="J18" s="354"/>
      <c r="K18" s="354"/>
      <c r="L18" s="354"/>
      <c r="M18" s="354"/>
      <c r="N18" s="418"/>
      <c r="O18" s="419"/>
      <c r="P18" s="419"/>
      <c r="Q18" s="419"/>
      <c r="R18" s="420"/>
      <c r="S18" s="301" t="s">
        <v>58</v>
      </c>
      <c r="T18" s="301" t="s">
        <v>59</v>
      </c>
      <c r="U18" s="354"/>
      <c r="V18" s="354"/>
      <c r="W18" s="363"/>
      <c r="X18" s="354"/>
      <c r="Y18" s="539"/>
      <c r="Z18" s="539"/>
      <c r="AA18" s="381"/>
      <c r="AB18" s="382"/>
      <c r="AC18" s="383"/>
      <c r="AD18" s="441"/>
      <c r="BA18" s="320"/>
    </row>
    <row r="19" spans="1:53" ht="27.75" customHeight="1" x14ac:dyDescent="0.2">
      <c r="A19" s="364" t="s">
        <v>60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51" t="s">
        <v>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2"/>
      <c r="Z20" s="302"/>
    </row>
    <row r="21" spans="1:53" ht="14.25" customHeight="1" x14ac:dyDescent="0.25">
      <c r="A21" s="335" t="s">
        <v>61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6" t="s">
        <v>67</v>
      </c>
      <c r="O23" s="317"/>
      <c r="P23" s="317"/>
      <c r="Q23" s="317"/>
      <c r="R23" s="317"/>
      <c r="S23" s="317"/>
      <c r="T23" s="31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6" t="s">
        <v>67</v>
      </c>
      <c r="O24" s="317"/>
      <c r="P24" s="317"/>
      <c r="Q24" s="317"/>
      <c r="R24" s="317"/>
      <c r="S24" s="317"/>
      <c r="T24" s="31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6" t="s">
        <v>67</v>
      </c>
      <c r="O32" s="317"/>
      <c r="P32" s="317"/>
      <c r="Q32" s="317"/>
      <c r="R32" s="317"/>
      <c r="S32" s="317"/>
      <c r="T32" s="31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6" t="s">
        <v>67</v>
      </c>
      <c r="O33" s="317"/>
      <c r="P33" s="317"/>
      <c r="Q33" s="317"/>
      <c r="R33" s="317"/>
      <c r="S33" s="317"/>
      <c r="T33" s="31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6" t="s">
        <v>67</v>
      </c>
      <c r="O36" s="317"/>
      <c r="P36" s="317"/>
      <c r="Q36" s="317"/>
      <c r="R36" s="317"/>
      <c r="S36" s="317"/>
      <c r="T36" s="31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6" t="s">
        <v>67</v>
      </c>
      <c r="O37" s="317"/>
      <c r="P37" s="317"/>
      <c r="Q37" s="317"/>
      <c r="R37" s="317"/>
      <c r="S37" s="317"/>
      <c r="T37" s="31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6" t="s">
        <v>67</v>
      </c>
      <c r="O40" s="317"/>
      <c r="P40" s="317"/>
      <c r="Q40" s="317"/>
      <c r="R40" s="317"/>
      <c r="S40" s="317"/>
      <c r="T40" s="31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6" t="s">
        <v>67</v>
      </c>
      <c r="O41" s="317"/>
      <c r="P41" s="317"/>
      <c r="Q41" s="317"/>
      <c r="R41" s="317"/>
      <c r="S41" s="317"/>
      <c r="T41" s="31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6" t="s">
        <v>67</v>
      </c>
      <c r="O44" s="317"/>
      <c r="P44" s="317"/>
      <c r="Q44" s="317"/>
      <c r="R44" s="317"/>
      <c r="S44" s="317"/>
      <c r="T44" s="31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6" t="s">
        <v>67</v>
      </c>
      <c r="O45" s="317"/>
      <c r="P45" s="317"/>
      <c r="Q45" s="317"/>
      <c r="R45" s="317"/>
      <c r="S45" s="317"/>
      <c r="T45" s="31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4" t="s">
        <v>94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51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2"/>
      <c r="Z47" s="302"/>
    </row>
    <row r="48" spans="1:53" ht="14.25" customHeight="1" x14ac:dyDescent="0.25">
      <c r="A48" s="335" t="s">
        <v>96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66</v>
      </c>
      <c r="V49" s="307">
        <v>30</v>
      </c>
      <c r="W49" s="308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66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6" t="s">
        <v>67</v>
      </c>
      <c r="O51" s="317"/>
      <c r="P51" s="317"/>
      <c r="Q51" s="317"/>
      <c r="R51" s="317"/>
      <c r="S51" s="317"/>
      <c r="T51" s="318"/>
      <c r="U51" s="37" t="s">
        <v>68</v>
      </c>
      <c r="V51" s="309">
        <f>IFERROR(V49/H49,"0")+IFERROR(V50/H50,"0")</f>
        <v>36.111111111111107</v>
      </c>
      <c r="W51" s="309">
        <f>IFERROR(W49/H49,"0")+IFERROR(W50/H50,"0")</f>
        <v>37</v>
      </c>
      <c r="X51" s="309">
        <f>IFERROR(IF(X49="",0,X49),"0")+IFERROR(IF(X50="",0,X50),"0")</f>
        <v>0.32127000000000006</v>
      </c>
      <c r="Y51" s="310"/>
      <c r="Z51" s="310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6" t="s">
        <v>67</v>
      </c>
      <c r="O52" s="317"/>
      <c r="P52" s="317"/>
      <c r="Q52" s="317"/>
      <c r="R52" s="317"/>
      <c r="S52" s="317"/>
      <c r="T52" s="318"/>
      <c r="U52" s="37" t="s">
        <v>66</v>
      </c>
      <c r="V52" s="309">
        <f>IFERROR(SUM(V49:V50),"0")</f>
        <v>120</v>
      </c>
      <c r="W52" s="309">
        <f>IFERROR(SUM(W49:W50),"0")</f>
        <v>124.20000000000002</v>
      </c>
      <c r="X52" s="37"/>
      <c r="Y52" s="310"/>
      <c r="Z52" s="310"/>
    </row>
    <row r="53" spans="1:53" ht="16.5" customHeight="1" x14ac:dyDescent="0.25">
      <c r="A53" s="351" t="s">
        <v>103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2"/>
      <c r="Z53" s="302"/>
    </row>
    <row r="54" spans="1:53" ht="14.25" customHeight="1" x14ac:dyDescent="0.25">
      <c r="A54" s="335" t="s">
        <v>104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2"/>
      <c r="P55" s="312"/>
      <c r="Q55" s="312"/>
      <c r="R55" s="313"/>
      <c r="S55" s="34"/>
      <c r="T55" s="34"/>
      <c r="U55" s="35" t="s">
        <v>66</v>
      </c>
      <c r="V55" s="307">
        <v>400</v>
      </c>
      <c r="W55" s="308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7" t="s">
        <v>109</v>
      </c>
      <c r="O56" s="312"/>
      <c r="P56" s="312"/>
      <c r="Q56" s="312"/>
      <c r="R56" s="313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66</v>
      </c>
      <c r="V57" s="307">
        <v>405</v>
      </c>
      <c r="W57" s="308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51" t="s">
        <v>114</v>
      </c>
      <c r="O58" s="312"/>
      <c r="P58" s="312"/>
      <c r="Q58" s="312"/>
      <c r="R58" s="313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6" t="s">
        <v>67</v>
      </c>
      <c r="O59" s="317"/>
      <c r="P59" s="317"/>
      <c r="Q59" s="317"/>
      <c r="R59" s="317"/>
      <c r="S59" s="317"/>
      <c r="T59" s="318"/>
      <c r="U59" s="37" t="s">
        <v>68</v>
      </c>
      <c r="V59" s="309">
        <f>IFERROR(V55/H55,"0")+IFERROR(V56/H56,"0")+IFERROR(V57/H57,"0")+IFERROR(V58/H58,"0")</f>
        <v>127.03703703703704</v>
      </c>
      <c r="W59" s="309">
        <f>IFERROR(W55/H55,"0")+IFERROR(W56/H56,"0")+IFERROR(W57/H57,"0")+IFERROR(W58/H58,"0")</f>
        <v>128</v>
      </c>
      <c r="X59" s="309">
        <f>IFERROR(IF(X55="",0,X55),"0")+IFERROR(IF(X56="",0,X56),"0")+IFERROR(IF(X57="",0,X57),"0")+IFERROR(IF(X58="",0,X58),"0")</f>
        <v>1.6698</v>
      </c>
      <c r="Y59" s="310"/>
      <c r="Z59" s="310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6" t="s">
        <v>67</v>
      </c>
      <c r="O60" s="317"/>
      <c r="P60" s="317"/>
      <c r="Q60" s="317"/>
      <c r="R60" s="317"/>
      <c r="S60" s="317"/>
      <c r="T60" s="318"/>
      <c r="U60" s="37" t="s">
        <v>66</v>
      </c>
      <c r="V60" s="309">
        <f>IFERROR(SUM(V55:V58),"0")</f>
        <v>805</v>
      </c>
      <c r="W60" s="309">
        <f>IFERROR(SUM(W55:W58),"0")</f>
        <v>815.40000000000009</v>
      </c>
      <c r="X60" s="37"/>
      <c r="Y60" s="310"/>
      <c r="Z60" s="310"/>
    </row>
    <row r="61" spans="1:53" ht="16.5" customHeight="1" x14ac:dyDescent="0.25">
      <c r="A61" s="351" t="s">
        <v>94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2"/>
      <c r="Z61" s="302"/>
    </row>
    <row r="62" spans="1:53" ht="14.25" customHeight="1" x14ac:dyDescent="0.25">
      <c r="A62" s="335" t="s">
        <v>104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21" t="s">
        <v>117</v>
      </c>
      <c r="O63" s="312"/>
      <c r="P63" s="312"/>
      <c r="Q63" s="312"/>
      <c r="R63" s="313"/>
      <c r="S63" s="34"/>
      <c r="T63" s="34"/>
      <c r="U63" s="35" t="s">
        <v>66</v>
      </c>
      <c r="V63" s="307">
        <v>10</v>
      </c>
      <c r="W63" s="308">
        <f t="shared" ref="W63:W78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88" t="s">
        <v>121</v>
      </c>
      <c r="O64" s="312"/>
      <c r="P64" s="312"/>
      <c r="Q64" s="312"/>
      <c r="R64" s="313"/>
      <c r="S64" s="34"/>
      <c r="T64" s="34"/>
      <c r="U64" s="35" t="s">
        <v>66</v>
      </c>
      <c r="V64" s="307">
        <v>200</v>
      </c>
      <c r="W64" s="308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66</v>
      </c>
      <c r="V65" s="307">
        <v>100</v>
      </c>
      <c r="W65" s="308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547" t="s">
        <v>127</v>
      </c>
      <c r="O66" s="312"/>
      <c r="P66" s="312"/>
      <c r="Q66" s="312"/>
      <c r="R66" s="313"/>
      <c r="S66" s="34"/>
      <c r="T66" s="34"/>
      <c r="U66" s="35" t="s">
        <v>66</v>
      </c>
      <c r="V66" s="307">
        <v>30</v>
      </c>
      <c r="W66" s="308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66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5">
        <v>4607091385687</v>
      </c>
      <c r="E68" s="313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66</v>
      </c>
      <c r="V68" s="307">
        <v>120</v>
      </c>
      <c r="W68" s="308">
        <f t="shared" si="2"/>
        <v>120</v>
      </c>
      <c r="X68" s="36">
        <f t="shared" ref="X68:X74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5">
        <v>4680115882539</v>
      </c>
      <c r="E69" s="313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2"/>
      <c r="P69" s="312"/>
      <c r="Q69" s="312"/>
      <c r="R69" s="313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66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6" t="s">
        <v>144</v>
      </c>
      <c r="O74" s="312"/>
      <c r="P74" s="312"/>
      <c r="Q74" s="312"/>
      <c r="R74" s="313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66</v>
      </c>
      <c r="V77" s="307">
        <v>450</v>
      </c>
      <c r="W77" s="308">
        <f t="shared" si="2"/>
        <v>450</v>
      </c>
      <c r="X77" s="36">
        <f>IFERROR(IF(W77=0,"",ROUNDUP(W77/H77,0)*0.00937),"")</f>
        <v>0.93699999999999994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1"/>
      <c r="N79" s="316" t="s">
        <v>67</v>
      </c>
      <c r="O79" s="317"/>
      <c r="P79" s="317"/>
      <c r="Q79" s="317"/>
      <c r="R79" s="317"/>
      <c r="S79" s="317"/>
      <c r="T79" s="31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270.68783068783068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272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2.9263999999999997</v>
      </c>
      <c r="Y79" s="310"/>
      <c r="Z79" s="310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6" t="s">
        <v>67</v>
      </c>
      <c r="O80" s="317"/>
      <c r="P80" s="317"/>
      <c r="Q80" s="317"/>
      <c r="R80" s="317"/>
      <c r="S80" s="317"/>
      <c r="T80" s="318"/>
      <c r="U80" s="37" t="s">
        <v>66</v>
      </c>
      <c r="V80" s="309">
        <f>IFERROR(SUM(V63:V78),"0")</f>
        <v>1390</v>
      </c>
      <c r="W80" s="309">
        <f>IFERROR(SUM(W63:W78),"0")</f>
        <v>1404.4</v>
      </c>
      <c r="X80" s="37"/>
      <c r="Y80" s="310"/>
      <c r="Z80" s="310"/>
    </row>
    <row r="81" spans="1:53" ht="14.25" customHeight="1" x14ac:dyDescent="0.25">
      <c r="A81" s="335" t="s">
        <v>96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03" t="s">
        <v>155</v>
      </c>
      <c r="O82" s="312"/>
      <c r="P82" s="312"/>
      <c r="Q82" s="312"/>
      <c r="R82" s="313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7" t="s">
        <v>160</v>
      </c>
      <c r="O84" s="312"/>
      <c r="P84" s="312"/>
      <c r="Q84" s="312"/>
      <c r="R84" s="313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28" t="s">
        <v>163</v>
      </c>
      <c r="O85" s="312"/>
      <c r="P85" s="312"/>
      <c r="Q85" s="312"/>
      <c r="R85" s="313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3" t="s">
        <v>167</v>
      </c>
      <c r="O86" s="312"/>
      <c r="P86" s="312"/>
      <c r="Q86" s="312"/>
      <c r="R86" s="313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16" t="s">
        <v>67</v>
      </c>
      <c r="O89" s="317"/>
      <c r="P89" s="317"/>
      <c r="Q89" s="317"/>
      <c r="R89" s="317"/>
      <c r="S89" s="317"/>
      <c r="T89" s="31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6" t="s">
        <v>67</v>
      </c>
      <c r="O90" s="317"/>
      <c r="P90" s="317"/>
      <c r="Q90" s="317"/>
      <c r="R90" s="317"/>
      <c r="S90" s="317"/>
      <c r="T90" s="31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61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9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1"/>
      <c r="N100" s="316" t="s">
        <v>67</v>
      </c>
      <c r="O100" s="317"/>
      <c r="P100" s="317"/>
      <c r="Q100" s="317"/>
      <c r="R100" s="317"/>
      <c r="S100" s="317"/>
      <c r="T100" s="31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20"/>
      <c r="M101" s="321"/>
      <c r="N101" s="316" t="s">
        <v>67</v>
      </c>
      <c r="O101" s="317"/>
      <c r="P101" s="317"/>
      <c r="Q101" s="317"/>
      <c r="R101" s="317"/>
      <c r="S101" s="317"/>
      <c r="T101" s="31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69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7" t="s">
        <v>190</v>
      </c>
      <c r="O103" s="312"/>
      <c r="P103" s="312"/>
      <c r="Q103" s="312"/>
      <c r="R103" s="313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12"/>
      <c r="P104" s="312"/>
      <c r="Q104" s="312"/>
      <c r="R104" s="313"/>
      <c r="S104" s="34"/>
      <c r="T104" s="34"/>
      <c r="U104" s="35" t="s">
        <v>66</v>
      </c>
      <c r="V104" s="307">
        <v>120</v>
      </c>
      <c r="W104" s="308">
        <f t="shared" si="6"/>
        <v>126</v>
      </c>
      <c r="X104" s="36">
        <f>IFERROR(IF(W104=0,"",ROUNDUP(W104/H104,0)*0.02175),"")</f>
        <v>0.32624999999999998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4" t="s">
        <v>195</v>
      </c>
      <c r="O105" s="312"/>
      <c r="P105" s="312"/>
      <c r="Q105" s="312"/>
      <c r="R105" s="313"/>
      <c r="S105" s="34"/>
      <c r="T105" s="34"/>
      <c r="U105" s="35" t="s">
        <v>66</v>
      </c>
      <c r="V105" s="307">
        <v>50</v>
      </c>
      <c r="W105" s="308">
        <f t="shared" si="6"/>
        <v>50.400000000000006</v>
      </c>
      <c r="X105" s="36">
        <f>IFERROR(IF(W105=0,"",ROUNDUP(W105/H105,0)*0.02175),"")</f>
        <v>0.1305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7" t="s">
        <v>200</v>
      </c>
      <c r="O107" s="312"/>
      <c r="P107" s="312"/>
      <c r="Q107" s="312"/>
      <c r="R107" s="313"/>
      <c r="S107" s="34"/>
      <c r="T107" s="34"/>
      <c r="U107" s="35" t="s">
        <v>66</v>
      </c>
      <c r="V107" s="307">
        <v>225</v>
      </c>
      <c r="W107" s="308">
        <f t="shared" si="6"/>
        <v>226.8</v>
      </c>
      <c r="X107" s="36">
        <f>IFERROR(IF(W107=0,"",ROUNDUP(W107/H107,0)*0.00753),"")</f>
        <v>0.63251999999999997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19" t="s">
        <v>203</v>
      </c>
      <c r="O108" s="312"/>
      <c r="P108" s="312"/>
      <c r="Q108" s="312"/>
      <c r="R108" s="313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535" t="s">
        <v>206</v>
      </c>
      <c r="O109" s="312"/>
      <c r="P109" s="312"/>
      <c r="Q109" s="312"/>
      <c r="R109" s="313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66</v>
      </c>
      <c r="V110" s="307">
        <v>35</v>
      </c>
      <c r="W110" s="308">
        <f t="shared" si="6"/>
        <v>36</v>
      </c>
      <c r="X110" s="36">
        <f>IFERROR(IF(W110=0,"",ROUNDUP(W110/H110,0)*0.00753),"")</f>
        <v>9.0359999999999996E-2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0" t="s">
        <v>211</v>
      </c>
      <c r="O111" s="312"/>
      <c r="P111" s="312"/>
      <c r="Q111" s="312"/>
      <c r="R111" s="313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1"/>
      <c r="N112" s="316" t="s">
        <v>67</v>
      </c>
      <c r="O112" s="317"/>
      <c r="P112" s="317"/>
      <c r="Q112" s="317"/>
      <c r="R112" s="317"/>
      <c r="S112" s="317"/>
      <c r="T112" s="31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115.23809523809524</v>
      </c>
      <c r="W112" s="309">
        <f>IFERROR(W103/H103,"0")+IFERROR(W104/H104,"0")+IFERROR(W105/H105,"0")+IFERROR(W106/H106,"0")+IFERROR(W107/H107,"0")+IFERROR(W108/H108,"0")+IFERROR(W109/H109,"0")+IFERROR(W110/H110,"0")+IFERROR(W111/H111,"0")</f>
        <v>117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1.17963</v>
      </c>
      <c r="Y112" s="310"/>
      <c r="Z112" s="310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1"/>
      <c r="N113" s="316" t="s">
        <v>67</v>
      </c>
      <c r="O113" s="317"/>
      <c r="P113" s="317"/>
      <c r="Q113" s="317"/>
      <c r="R113" s="317"/>
      <c r="S113" s="317"/>
      <c r="T113" s="318"/>
      <c r="U113" s="37" t="s">
        <v>66</v>
      </c>
      <c r="V113" s="309">
        <f>IFERROR(SUM(V103:V111),"0")</f>
        <v>430</v>
      </c>
      <c r="W113" s="309">
        <f>IFERROR(SUM(W103:W111),"0")</f>
        <v>439.20000000000005</v>
      </c>
      <c r="X113" s="37"/>
      <c r="Y113" s="310"/>
      <c r="Z113" s="310"/>
    </row>
    <row r="114" spans="1:53" ht="14.25" customHeight="1" x14ac:dyDescent="0.25">
      <c r="A114" s="335" t="s">
        <v>212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66</v>
      </c>
      <c r="V116" s="307">
        <v>60</v>
      </c>
      <c r="W116" s="308">
        <f>IFERROR(IF(V116="",0,CEILING((V116/$H116),1)*$H116),"")</f>
        <v>64.8</v>
      </c>
      <c r="X116" s="36">
        <f>IFERROR(IF(W116=0,"",ROUNDUP(W116/H116,0)*0.02175),"")</f>
        <v>0.17399999999999999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12"/>
      <c r="P117" s="312"/>
      <c r="Q117" s="312"/>
      <c r="R117" s="313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1" t="s">
        <v>224</v>
      </c>
      <c r="O119" s="312"/>
      <c r="P119" s="312"/>
      <c r="Q119" s="312"/>
      <c r="R119" s="313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1"/>
      <c r="N120" s="316" t="s">
        <v>67</v>
      </c>
      <c r="O120" s="317"/>
      <c r="P120" s="317"/>
      <c r="Q120" s="317"/>
      <c r="R120" s="317"/>
      <c r="S120" s="317"/>
      <c r="T120" s="318"/>
      <c r="U120" s="37" t="s">
        <v>68</v>
      </c>
      <c r="V120" s="309">
        <f>IFERROR(V115/H115,"0")+IFERROR(V116/H116,"0")+IFERROR(V117/H117,"0")+IFERROR(V118/H118,"0")+IFERROR(V119/H119,"0")</f>
        <v>7.4074074074074074</v>
      </c>
      <c r="W120" s="309">
        <f>IFERROR(W115/H115,"0")+IFERROR(W116/H116,"0")+IFERROR(W117/H117,"0")+IFERROR(W118/H118,"0")+IFERROR(W119/H119,"0")</f>
        <v>8</v>
      </c>
      <c r="X120" s="309">
        <f>IFERROR(IF(X115="",0,X115),"0")+IFERROR(IF(X116="",0,X116),"0")+IFERROR(IF(X117="",0,X117),"0")+IFERROR(IF(X118="",0,X118),"0")+IFERROR(IF(X119="",0,X119),"0")</f>
        <v>0.17399999999999999</v>
      </c>
      <c r="Y120" s="310"/>
      <c r="Z120" s="310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20"/>
      <c r="M121" s="321"/>
      <c r="N121" s="316" t="s">
        <v>67</v>
      </c>
      <c r="O121" s="317"/>
      <c r="P121" s="317"/>
      <c r="Q121" s="317"/>
      <c r="R121" s="317"/>
      <c r="S121" s="317"/>
      <c r="T121" s="318"/>
      <c r="U121" s="37" t="s">
        <v>66</v>
      </c>
      <c r="V121" s="309">
        <f>IFERROR(SUM(V115:V119),"0")</f>
        <v>60</v>
      </c>
      <c r="W121" s="309">
        <f>IFERROR(SUM(W115:W119),"0")</f>
        <v>64.8</v>
      </c>
      <c r="X121" s="37"/>
      <c r="Y121" s="310"/>
      <c r="Z121" s="310"/>
    </row>
    <row r="122" spans="1:53" ht="16.5" customHeight="1" x14ac:dyDescent="0.25">
      <c r="A122" s="351" t="s">
        <v>225</v>
      </c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02"/>
      <c r="Z122" s="302"/>
    </row>
    <row r="123" spans="1:53" ht="14.25" customHeight="1" x14ac:dyDescent="0.25">
      <c r="A123" s="335" t="s">
        <v>69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35" t="s">
        <v>228</v>
      </c>
      <c r="O124" s="312"/>
      <c r="P124" s="312"/>
      <c r="Q124" s="312"/>
      <c r="R124" s="313"/>
      <c r="S124" s="34"/>
      <c r="T124" s="34"/>
      <c r="U124" s="35" t="s">
        <v>66</v>
      </c>
      <c r="V124" s="307">
        <v>550</v>
      </c>
      <c r="W124" s="308">
        <f>IFERROR(IF(V124="",0,CEILING((V124/$H124),1)*$H124),"")</f>
        <v>554.4</v>
      </c>
      <c r="X124" s="36">
        <f>IFERROR(IF(W124=0,"",ROUNDUP(W124/H124,0)*0.02175),"")</f>
        <v>1.4355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66</v>
      </c>
      <c r="V126" s="307">
        <v>360</v>
      </c>
      <c r="W126" s="308">
        <f>IFERROR(IF(V126="",0,CEILING((V126/$H126),1)*$H126),"")</f>
        <v>361.8</v>
      </c>
      <c r="X126" s="36">
        <f>IFERROR(IF(W126=0,"",ROUNDUP(W126/H126,0)*0.00753),"")</f>
        <v>1.00902</v>
      </c>
      <c r="Y126" s="56"/>
      <c r="Z126" s="57"/>
      <c r="AD126" s="58"/>
      <c r="BA126" s="122" t="s">
        <v>1</v>
      </c>
    </row>
    <row r="127" spans="1:53" x14ac:dyDescent="0.2">
      <c r="A127" s="319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16" t="s">
        <v>67</v>
      </c>
      <c r="O127" s="317"/>
      <c r="P127" s="317"/>
      <c r="Q127" s="317"/>
      <c r="R127" s="317"/>
      <c r="S127" s="317"/>
      <c r="T127" s="318"/>
      <c r="U127" s="37" t="s">
        <v>68</v>
      </c>
      <c r="V127" s="309">
        <f>IFERROR(V124/H124,"0")+IFERROR(V125/H125,"0")+IFERROR(V126/H126,"0")</f>
        <v>198.8095238095238</v>
      </c>
      <c r="W127" s="309">
        <f>IFERROR(W124/H124,"0")+IFERROR(W125/H125,"0")+IFERROR(W126/H126,"0")</f>
        <v>200</v>
      </c>
      <c r="X127" s="309">
        <f>IFERROR(IF(X124="",0,X124),"0")+IFERROR(IF(X125="",0,X125),"0")+IFERROR(IF(X126="",0,X126),"0")</f>
        <v>2.4445199999999998</v>
      </c>
      <c r="Y127" s="310"/>
      <c r="Z127" s="310"/>
    </row>
    <row r="128" spans="1:53" x14ac:dyDescent="0.2">
      <c r="A128" s="320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1"/>
      <c r="N128" s="316" t="s">
        <v>67</v>
      </c>
      <c r="O128" s="317"/>
      <c r="P128" s="317"/>
      <c r="Q128" s="317"/>
      <c r="R128" s="317"/>
      <c r="S128" s="317"/>
      <c r="T128" s="318"/>
      <c r="U128" s="37" t="s">
        <v>66</v>
      </c>
      <c r="V128" s="309">
        <f>IFERROR(SUM(V124:V126),"0")</f>
        <v>910</v>
      </c>
      <c r="W128" s="309">
        <f>IFERROR(SUM(W124:W126),"0")</f>
        <v>916.2</v>
      </c>
      <c r="X128" s="37"/>
      <c r="Y128" s="310"/>
      <c r="Z128" s="310"/>
    </row>
    <row r="129" spans="1:53" ht="27.75" customHeight="1" x14ac:dyDescent="0.2">
      <c r="A129" s="364" t="s">
        <v>233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48"/>
      <c r="Z129" s="48"/>
    </row>
    <row r="130" spans="1:53" ht="16.5" customHeight="1" x14ac:dyDescent="0.25">
      <c r="A130" s="351" t="s">
        <v>234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02"/>
      <c r="Z130" s="302"/>
    </row>
    <row r="131" spans="1:53" ht="14.25" customHeight="1" x14ac:dyDescent="0.25">
      <c r="A131" s="335" t="s">
        <v>104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1"/>
      <c r="N135" s="316" t="s">
        <v>67</v>
      </c>
      <c r="O135" s="317"/>
      <c r="P135" s="317"/>
      <c r="Q135" s="317"/>
      <c r="R135" s="317"/>
      <c r="S135" s="317"/>
      <c r="T135" s="31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1"/>
      <c r="N136" s="316" t="s">
        <v>67</v>
      </c>
      <c r="O136" s="317"/>
      <c r="P136" s="317"/>
      <c r="Q136" s="317"/>
      <c r="R136" s="317"/>
      <c r="S136" s="317"/>
      <c r="T136" s="31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51" t="s">
        <v>241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2"/>
      <c r="Z137" s="302"/>
    </row>
    <row r="138" spans="1:53" ht="14.25" customHeight="1" x14ac:dyDescent="0.25">
      <c r="A138" s="335" t="s">
        <v>61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5">
        <v>4680115883963</v>
      </c>
      <c r="E139" s="313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8" t="s">
        <v>244</v>
      </c>
      <c r="O139" s="312"/>
      <c r="P139" s="312"/>
      <c r="Q139" s="312"/>
      <c r="R139" s="313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5">
        <v>4680115880993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2"/>
      <c r="P140" s="312"/>
      <c r="Q140" s="312"/>
      <c r="R140" s="313"/>
      <c r="S140" s="34"/>
      <c r="T140" s="34"/>
      <c r="U140" s="35" t="s">
        <v>66</v>
      </c>
      <c r="V140" s="307">
        <v>100</v>
      </c>
      <c r="W140" s="308">
        <f t="shared" si="7"/>
        <v>100.80000000000001</v>
      </c>
      <c r="X140" s="36">
        <f>IFERROR(IF(W140=0,"",ROUNDUP(W140/H140,0)*0.00753),"")</f>
        <v>0.18071999999999999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5">
        <v>4680115881761</v>
      </c>
      <c r="E141" s="313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5">
        <v>4680115881563</v>
      </c>
      <c r="E142" s="313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2"/>
      <c r="P142" s="312"/>
      <c r="Q142" s="312"/>
      <c r="R142" s="313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5">
        <v>4680115880986</v>
      </c>
      <c r="E143" s="313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2"/>
      <c r="P143" s="312"/>
      <c r="Q143" s="312"/>
      <c r="R143" s="313"/>
      <c r="S143" s="34"/>
      <c r="T143" s="34"/>
      <c r="U143" s="35" t="s">
        <v>66</v>
      </c>
      <c r="V143" s="307">
        <v>115.5</v>
      </c>
      <c r="W143" s="308">
        <f t="shared" si="7"/>
        <v>115.5</v>
      </c>
      <c r="X143" s="36">
        <f>IFERROR(IF(W143=0,"",ROUNDUP(W143/H143,0)*0.00502),"")</f>
        <v>0.27610000000000001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5">
        <v>4680115880207</v>
      </c>
      <c r="E144" s="313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2"/>
      <c r="P144" s="312"/>
      <c r="Q144" s="312"/>
      <c r="R144" s="313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5">
        <v>4680115881785</v>
      </c>
      <c r="E145" s="313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2"/>
      <c r="P145" s="312"/>
      <c r="Q145" s="312"/>
      <c r="R145" s="313"/>
      <c r="S145" s="34"/>
      <c r="T145" s="34"/>
      <c r="U145" s="35" t="s">
        <v>66</v>
      </c>
      <c r="V145" s="307">
        <v>87.5</v>
      </c>
      <c r="W145" s="308">
        <f t="shared" si="7"/>
        <v>88.2</v>
      </c>
      <c r="X145" s="36">
        <f>IFERROR(IF(W145=0,"",ROUNDUP(W145/H145,0)*0.00502),"")</f>
        <v>0.21084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5">
        <v>4680115881679</v>
      </c>
      <c r="E146" s="313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2"/>
      <c r="P146" s="312"/>
      <c r="Q146" s="312"/>
      <c r="R146" s="313"/>
      <c r="S146" s="34"/>
      <c r="T146" s="34"/>
      <c r="U146" s="35" t="s">
        <v>66</v>
      </c>
      <c r="V146" s="307">
        <v>157.5</v>
      </c>
      <c r="W146" s="308">
        <f t="shared" si="7"/>
        <v>157.5</v>
      </c>
      <c r="X146" s="36">
        <f>IFERROR(IF(W146=0,"",ROUNDUP(W146/H146,0)*0.00502),"")</f>
        <v>0.3765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5">
        <v>4680115880191</v>
      </c>
      <c r="E147" s="313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2"/>
      <c r="P147" s="312"/>
      <c r="Q147" s="312"/>
      <c r="R147" s="313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9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1"/>
      <c r="N148" s="316" t="s">
        <v>67</v>
      </c>
      <c r="O148" s="317"/>
      <c r="P148" s="317"/>
      <c r="Q148" s="317"/>
      <c r="R148" s="317"/>
      <c r="S148" s="317"/>
      <c r="T148" s="31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195.47619047619048</v>
      </c>
      <c r="W148" s="309">
        <f>IFERROR(W139/H139,"0")+IFERROR(W140/H140,"0")+IFERROR(W141/H141,"0")+IFERROR(W142/H142,"0")+IFERROR(W143/H143,"0")+IFERROR(W144/H144,"0")+IFERROR(W145/H145,"0")+IFERROR(W146/H146,"0")+IFERROR(W147/H147,"0")</f>
        <v>196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1.04416</v>
      </c>
      <c r="Y148" s="310"/>
      <c r="Z148" s="310"/>
    </row>
    <row r="149" spans="1:53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1"/>
      <c r="N149" s="316" t="s">
        <v>67</v>
      </c>
      <c r="O149" s="317"/>
      <c r="P149" s="317"/>
      <c r="Q149" s="317"/>
      <c r="R149" s="317"/>
      <c r="S149" s="317"/>
      <c r="T149" s="318"/>
      <c r="U149" s="37" t="s">
        <v>66</v>
      </c>
      <c r="V149" s="309">
        <f>IFERROR(SUM(V139:V147),"0")</f>
        <v>460.5</v>
      </c>
      <c r="W149" s="309">
        <f>IFERROR(SUM(W139:W147),"0")</f>
        <v>462</v>
      </c>
      <c r="X149" s="37"/>
      <c r="Y149" s="310"/>
      <c r="Z149" s="310"/>
    </row>
    <row r="150" spans="1:53" ht="16.5" customHeight="1" x14ac:dyDescent="0.25">
      <c r="A150" s="351" t="s">
        <v>262</v>
      </c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02"/>
      <c r="Z150" s="302"/>
    </row>
    <row r="151" spans="1:53" ht="14.25" customHeight="1" x14ac:dyDescent="0.25">
      <c r="A151" s="335" t="s">
        <v>104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5">
        <v>4680115881402</v>
      </c>
      <c r="E152" s="313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2"/>
      <c r="P152" s="312"/>
      <c r="Q152" s="312"/>
      <c r="R152" s="313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5">
        <v>4680115881396</v>
      </c>
      <c r="E153" s="313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2"/>
      <c r="P153" s="312"/>
      <c r="Q153" s="312"/>
      <c r="R153" s="313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16" t="s">
        <v>67</v>
      </c>
      <c r="O154" s="317"/>
      <c r="P154" s="317"/>
      <c r="Q154" s="317"/>
      <c r="R154" s="317"/>
      <c r="S154" s="317"/>
      <c r="T154" s="31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16" t="s">
        <v>67</v>
      </c>
      <c r="O155" s="317"/>
      <c r="P155" s="317"/>
      <c r="Q155" s="317"/>
      <c r="R155" s="317"/>
      <c r="S155" s="317"/>
      <c r="T155" s="31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35" t="s">
        <v>96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5">
        <v>4680115882935</v>
      </c>
      <c r="E157" s="313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3" t="s">
        <v>269</v>
      </c>
      <c r="O157" s="312"/>
      <c r="P157" s="312"/>
      <c r="Q157" s="312"/>
      <c r="R157" s="313"/>
      <c r="S157" s="34"/>
      <c r="T157" s="34"/>
      <c r="U157" s="35" t="s">
        <v>66</v>
      </c>
      <c r="V157" s="307">
        <v>10</v>
      </c>
      <c r="W157" s="308">
        <f>IFERROR(IF(V157="",0,CEILING((V157/$H157),1)*$H157),"")</f>
        <v>10.8</v>
      </c>
      <c r="X157" s="36">
        <f>IFERROR(IF(W157=0,"",ROUNDUP(W157/H157,0)*0.02175),"")</f>
        <v>2.1749999999999999E-2</v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5">
        <v>4680115880764</v>
      </c>
      <c r="E158" s="313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2"/>
      <c r="P158" s="312"/>
      <c r="Q158" s="312"/>
      <c r="R158" s="313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1"/>
      <c r="N159" s="316" t="s">
        <v>67</v>
      </c>
      <c r="O159" s="317"/>
      <c r="P159" s="317"/>
      <c r="Q159" s="317"/>
      <c r="R159" s="317"/>
      <c r="S159" s="317"/>
      <c r="T159" s="318"/>
      <c r="U159" s="37" t="s">
        <v>68</v>
      </c>
      <c r="V159" s="309">
        <f>IFERROR(V157/H157,"0")+IFERROR(V158/H158,"0")</f>
        <v>0.92592592592592582</v>
      </c>
      <c r="W159" s="309">
        <f>IFERROR(W157/H157,"0")+IFERROR(W158/H158,"0")</f>
        <v>1</v>
      </c>
      <c r="X159" s="309">
        <f>IFERROR(IF(X157="",0,X157),"0")+IFERROR(IF(X158="",0,X158),"0")</f>
        <v>2.1749999999999999E-2</v>
      </c>
      <c r="Y159" s="310"/>
      <c r="Z159" s="310"/>
    </row>
    <row r="160" spans="1:53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16" t="s">
        <v>67</v>
      </c>
      <c r="O160" s="317"/>
      <c r="P160" s="317"/>
      <c r="Q160" s="317"/>
      <c r="R160" s="317"/>
      <c r="S160" s="317"/>
      <c r="T160" s="318"/>
      <c r="U160" s="37" t="s">
        <v>66</v>
      </c>
      <c r="V160" s="309">
        <f>IFERROR(SUM(V157:V158),"0")</f>
        <v>10</v>
      </c>
      <c r="W160" s="309">
        <f>IFERROR(SUM(W157:W158),"0")</f>
        <v>10.8</v>
      </c>
      <c r="X160" s="37"/>
      <c r="Y160" s="310"/>
      <c r="Z160" s="310"/>
    </row>
    <row r="161" spans="1:53" ht="14.25" customHeight="1" x14ac:dyDescent="0.25">
      <c r="A161" s="335" t="s">
        <v>61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5">
        <v>4680115882683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66</v>
      </c>
      <c r="V162" s="307">
        <v>120</v>
      </c>
      <c r="W162" s="308">
        <f>IFERROR(IF(V162="",0,CEILING((V162/$H162),1)*$H162),"")</f>
        <v>124.2</v>
      </c>
      <c r="X162" s="36">
        <f>IFERROR(IF(W162=0,"",ROUNDUP(W162/H162,0)*0.00937),"")</f>
        <v>0.21551000000000001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5">
        <v>4680115882690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66</v>
      </c>
      <c r="V163" s="307">
        <v>110</v>
      </c>
      <c r="W163" s="308">
        <f>IFERROR(IF(V163="",0,CEILING((V163/$H163),1)*$H163),"")</f>
        <v>113.4</v>
      </c>
      <c r="X163" s="36">
        <f>IFERROR(IF(W163=0,"",ROUNDUP(W163/H163,0)*0.00937),"")</f>
        <v>0.19677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5">
        <v>4680115882669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66</v>
      </c>
      <c r="V164" s="307">
        <v>180</v>
      </c>
      <c r="W164" s="308">
        <f>IFERROR(IF(V164="",0,CEILING((V164/$H164),1)*$H164),"")</f>
        <v>183.60000000000002</v>
      </c>
      <c r="X164" s="36">
        <f>IFERROR(IF(W164=0,"",ROUNDUP(W164/H164,0)*0.00937),"")</f>
        <v>0.31857999999999997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5">
        <v>4680115882676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66</v>
      </c>
      <c r="V165" s="307">
        <v>120</v>
      </c>
      <c r="W165" s="308">
        <f>IFERROR(IF(V165="",0,CEILING((V165/$H165),1)*$H165),"")</f>
        <v>124.2</v>
      </c>
      <c r="X165" s="36">
        <f>IFERROR(IF(W165=0,"",ROUNDUP(W165/H165,0)*0.00937),"")</f>
        <v>0.21551000000000001</v>
      </c>
      <c r="Y165" s="56"/>
      <c r="Z165" s="57"/>
      <c r="AD165" s="58"/>
      <c r="BA165" s="142" t="s">
        <v>1</v>
      </c>
    </row>
    <row r="166" spans="1:53" x14ac:dyDescent="0.2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16" t="s">
        <v>67</v>
      </c>
      <c r="O166" s="317"/>
      <c r="P166" s="317"/>
      <c r="Q166" s="317"/>
      <c r="R166" s="317"/>
      <c r="S166" s="317"/>
      <c r="T166" s="318"/>
      <c r="U166" s="37" t="s">
        <v>68</v>
      </c>
      <c r="V166" s="309">
        <f>IFERROR(V162/H162,"0")+IFERROR(V163/H163,"0")+IFERROR(V164/H164,"0")+IFERROR(V165/H165,"0")</f>
        <v>98.148148148148152</v>
      </c>
      <c r="W166" s="309">
        <f>IFERROR(W162/H162,"0")+IFERROR(W163/H163,"0")+IFERROR(W164/H164,"0")+IFERROR(W165/H165,"0")</f>
        <v>101</v>
      </c>
      <c r="X166" s="309">
        <f>IFERROR(IF(X162="",0,X162),"0")+IFERROR(IF(X163="",0,X163),"0")+IFERROR(IF(X164="",0,X164),"0")+IFERROR(IF(X165="",0,X165),"0")</f>
        <v>0.94636999999999993</v>
      </c>
      <c r="Y166" s="310"/>
      <c r="Z166" s="310"/>
    </row>
    <row r="167" spans="1:53" x14ac:dyDescent="0.2">
      <c r="A167" s="320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1"/>
      <c r="N167" s="316" t="s">
        <v>67</v>
      </c>
      <c r="O167" s="317"/>
      <c r="P167" s="317"/>
      <c r="Q167" s="317"/>
      <c r="R167" s="317"/>
      <c r="S167" s="317"/>
      <c r="T167" s="318"/>
      <c r="U167" s="37" t="s">
        <v>66</v>
      </c>
      <c r="V167" s="309">
        <f>IFERROR(SUM(V162:V165),"0")</f>
        <v>530</v>
      </c>
      <c r="W167" s="309">
        <f>IFERROR(SUM(W162:W165),"0")</f>
        <v>545.40000000000009</v>
      </c>
      <c r="X167" s="37"/>
      <c r="Y167" s="310"/>
      <c r="Z167" s="310"/>
    </row>
    <row r="168" spans="1:53" ht="14.25" customHeight="1" x14ac:dyDescent="0.25">
      <c r="A168" s="335" t="s">
        <v>69</v>
      </c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5">
        <v>4680115881556</v>
      </c>
      <c r="E169" s="313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2"/>
      <c r="P169" s="312"/>
      <c r="Q169" s="312"/>
      <c r="R169" s="313"/>
      <c r="S169" s="34"/>
      <c r="T169" s="34"/>
      <c r="U169" s="35" t="s">
        <v>66</v>
      </c>
      <c r="V169" s="307">
        <v>10</v>
      </c>
      <c r="W169" s="308">
        <f t="shared" ref="W169:W185" si="8">IFERROR(IF(V169="",0,CEILING((V169/$H169),1)*$H169),"")</f>
        <v>12</v>
      </c>
      <c r="X169" s="36">
        <f>IFERROR(IF(W169=0,"",ROUNDUP(W169/H169,0)*0.01196),"")</f>
        <v>3.5880000000000002E-2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5">
        <v>4680115880573</v>
      </c>
      <c r="E170" s="313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1" t="s">
        <v>284</v>
      </c>
      <c r="O170" s="312"/>
      <c r="P170" s="312"/>
      <c r="Q170" s="312"/>
      <c r="R170" s="313"/>
      <c r="S170" s="34"/>
      <c r="T170" s="34"/>
      <c r="U170" s="35" t="s">
        <v>66</v>
      </c>
      <c r="V170" s="307">
        <v>280</v>
      </c>
      <c r="W170" s="308">
        <f t="shared" si="8"/>
        <v>287.09999999999997</v>
      </c>
      <c r="X170" s="36">
        <f>IFERROR(IF(W170=0,"",ROUNDUP(W170/H170,0)*0.02175),"")</f>
        <v>0.71775</v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5">
        <v>4680115881594</v>
      </c>
      <c r="E171" s="313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2"/>
      <c r="P171" s="312"/>
      <c r="Q171" s="312"/>
      <c r="R171" s="313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5">
        <v>4680115881587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36" t="s">
        <v>289</v>
      </c>
      <c r="O172" s="312"/>
      <c r="P172" s="312"/>
      <c r="Q172" s="312"/>
      <c r="R172" s="313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5">
        <v>4680115880962</v>
      </c>
      <c r="E173" s="313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2"/>
      <c r="P173" s="312"/>
      <c r="Q173" s="312"/>
      <c r="R173" s="313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5">
        <v>4680115881617</v>
      </c>
      <c r="E174" s="313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2"/>
      <c r="P174" s="312"/>
      <c r="Q174" s="312"/>
      <c r="R174" s="313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5">
        <v>4680115881228</v>
      </c>
      <c r="E175" s="313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52" t="s">
        <v>296</v>
      </c>
      <c r="O175" s="312"/>
      <c r="P175" s="312"/>
      <c r="Q175" s="312"/>
      <c r="R175" s="313"/>
      <c r="S175" s="34"/>
      <c r="T175" s="34"/>
      <c r="U175" s="35" t="s">
        <v>66</v>
      </c>
      <c r="V175" s="307">
        <v>360</v>
      </c>
      <c r="W175" s="308">
        <f t="shared" si="8"/>
        <v>360</v>
      </c>
      <c r="X175" s="36">
        <f>IFERROR(IF(W175=0,"",ROUNDUP(W175/H175,0)*0.00753),"")</f>
        <v>1.1294999999999999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5">
        <v>4680115881037</v>
      </c>
      <c r="E176" s="313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86" t="s">
        <v>299</v>
      </c>
      <c r="O176" s="312"/>
      <c r="P176" s="312"/>
      <c r="Q176" s="312"/>
      <c r="R176" s="313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5">
        <v>4680115881211</v>
      </c>
      <c r="E177" s="313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2"/>
      <c r="P177" s="312"/>
      <c r="Q177" s="312"/>
      <c r="R177" s="313"/>
      <c r="S177" s="34"/>
      <c r="T177" s="34"/>
      <c r="U177" s="35" t="s">
        <v>66</v>
      </c>
      <c r="V177" s="307">
        <v>400</v>
      </c>
      <c r="W177" s="308">
        <f t="shared" si="8"/>
        <v>400.8</v>
      </c>
      <c r="X177" s="36">
        <f>IFERROR(IF(W177=0,"",ROUNDUP(W177/H177,0)*0.00753),"")</f>
        <v>1.2575100000000001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5">
        <v>4680115881020</v>
      </c>
      <c r="E178" s="313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2"/>
      <c r="P178" s="312"/>
      <c r="Q178" s="312"/>
      <c r="R178" s="313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5">
        <v>4680115882195</v>
      </c>
      <c r="E179" s="313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2"/>
      <c r="P179" s="312"/>
      <c r="Q179" s="312"/>
      <c r="R179" s="313"/>
      <c r="S179" s="34"/>
      <c r="T179" s="34"/>
      <c r="U179" s="35" t="s">
        <v>66</v>
      </c>
      <c r="V179" s="307">
        <v>320</v>
      </c>
      <c r="W179" s="308">
        <f t="shared" si="8"/>
        <v>321.59999999999997</v>
      </c>
      <c r="X179" s="36">
        <f t="shared" ref="X179:X185" si="9">IFERROR(IF(W179=0,"",ROUNDUP(W179/H179,0)*0.00753),"")</f>
        <v>1.00902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5">
        <v>4680115882607</v>
      </c>
      <c r="E180" s="313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3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2"/>
      <c r="P180" s="312"/>
      <c r="Q180" s="312"/>
      <c r="R180" s="313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5">
        <v>4680115880092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2"/>
      <c r="P181" s="312"/>
      <c r="Q181" s="312"/>
      <c r="R181" s="313"/>
      <c r="S181" s="34"/>
      <c r="T181" s="34"/>
      <c r="U181" s="35" t="s">
        <v>66</v>
      </c>
      <c r="V181" s="307">
        <v>440</v>
      </c>
      <c r="W181" s="308">
        <f t="shared" si="8"/>
        <v>441.59999999999997</v>
      </c>
      <c r="X181" s="36">
        <f t="shared" si="9"/>
        <v>1.3855200000000001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5">
        <v>4680115880221</v>
      </c>
      <c r="E182" s="313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2"/>
      <c r="P182" s="312"/>
      <c r="Q182" s="312"/>
      <c r="R182" s="313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5">
        <v>4680115882942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2"/>
      <c r="P183" s="312"/>
      <c r="Q183" s="312"/>
      <c r="R183" s="313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5">
        <v>4680115880504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2"/>
      <c r="P184" s="312"/>
      <c r="Q184" s="312"/>
      <c r="R184" s="313"/>
      <c r="S184" s="34"/>
      <c r="T184" s="34"/>
      <c r="U184" s="35" t="s">
        <v>66</v>
      </c>
      <c r="V184" s="307">
        <v>100</v>
      </c>
      <c r="W184" s="308">
        <f t="shared" si="8"/>
        <v>100.8</v>
      </c>
      <c r="X184" s="36">
        <f t="shared" si="9"/>
        <v>0.31625999999999999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5">
        <v>4680115882164</v>
      </c>
      <c r="E185" s="313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2"/>
      <c r="P185" s="312"/>
      <c r="Q185" s="312"/>
      <c r="R185" s="313"/>
      <c r="S185" s="34"/>
      <c r="T185" s="34"/>
      <c r="U185" s="35" t="s">
        <v>66</v>
      </c>
      <c r="V185" s="307">
        <v>200</v>
      </c>
      <c r="W185" s="308">
        <f t="shared" si="8"/>
        <v>201.6</v>
      </c>
      <c r="X185" s="36">
        <f t="shared" si="9"/>
        <v>0.63251999999999997</v>
      </c>
      <c r="Y185" s="56"/>
      <c r="Z185" s="57"/>
      <c r="AD185" s="58"/>
      <c r="BA185" s="159" t="s">
        <v>1</v>
      </c>
    </row>
    <row r="186" spans="1:53" x14ac:dyDescent="0.2">
      <c r="A186" s="319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0"/>
      <c r="M186" s="321"/>
      <c r="N186" s="316" t="s">
        <v>67</v>
      </c>
      <c r="O186" s="317"/>
      <c r="P186" s="317"/>
      <c r="Q186" s="317"/>
      <c r="R186" s="317"/>
      <c r="S186" s="317"/>
      <c r="T186" s="31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793.01724137931046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797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6.4839599999999997</v>
      </c>
      <c r="Y186" s="310"/>
      <c r="Z186" s="310"/>
    </row>
    <row r="187" spans="1:53" x14ac:dyDescent="0.2">
      <c r="A187" s="320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1"/>
      <c r="N187" s="316" t="s">
        <v>67</v>
      </c>
      <c r="O187" s="317"/>
      <c r="P187" s="317"/>
      <c r="Q187" s="317"/>
      <c r="R187" s="317"/>
      <c r="S187" s="317"/>
      <c r="T187" s="318"/>
      <c r="U187" s="37" t="s">
        <v>66</v>
      </c>
      <c r="V187" s="309">
        <f>IFERROR(SUM(V169:V185),"0")</f>
        <v>2110</v>
      </c>
      <c r="W187" s="309">
        <f>IFERROR(SUM(W169:W185),"0")</f>
        <v>2125.4999999999995</v>
      </c>
      <c r="X187" s="37"/>
      <c r="Y187" s="310"/>
      <c r="Z187" s="310"/>
    </row>
    <row r="188" spans="1:53" ht="14.25" customHeight="1" x14ac:dyDescent="0.25">
      <c r="A188" s="335" t="s">
        <v>212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5">
        <v>4680115880801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2"/>
      <c r="P189" s="312"/>
      <c r="Q189" s="312"/>
      <c r="R189" s="313"/>
      <c r="S189" s="34"/>
      <c r="T189" s="34"/>
      <c r="U189" s="35" t="s">
        <v>66</v>
      </c>
      <c r="V189" s="307">
        <v>28</v>
      </c>
      <c r="W189" s="308">
        <f>IFERROR(IF(V189="",0,CEILING((V189/$H189),1)*$H189),"")</f>
        <v>28.799999999999997</v>
      </c>
      <c r="X189" s="36">
        <f>IFERROR(IF(W189=0,"",ROUNDUP(W189/H189,0)*0.00753),"")</f>
        <v>9.0359999999999996E-2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5">
        <v>4680115880818</v>
      </c>
      <c r="E190" s="313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2"/>
      <c r="P190" s="312"/>
      <c r="Q190" s="312"/>
      <c r="R190" s="313"/>
      <c r="S190" s="34"/>
      <c r="T190" s="34"/>
      <c r="U190" s="35" t="s">
        <v>66</v>
      </c>
      <c r="V190" s="307">
        <v>28</v>
      </c>
      <c r="W190" s="308">
        <f>IFERROR(IF(V190="",0,CEILING((V190/$H190),1)*$H190),"")</f>
        <v>28.799999999999997</v>
      </c>
      <c r="X190" s="36">
        <f>IFERROR(IF(W190=0,"",ROUNDUP(W190/H190,0)*0.00753),"")</f>
        <v>9.0359999999999996E-2</v>
      </c>
      <c r="Y190" s="56"/>
      <c r="Z190" s="57"/>
      <c r="AD190" s="58"/>
      <c r="BA190" s="161" t="s">
        <v>1</v>
      </c>
    </row>
    <row r="191" spans="1:53" x14ac:dyDescent="0.2">
      <c r="A191" s="319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6" t="s">
        <v>67</v>
      </c>
      <c r="O191" s="317"/>
      <c r="P191" s="317"/>
      <c r="Q191" s="317"/>
      <c r="R191" s="317"/>
      <c r="S191" s="317"/>
      <c r="T191" s="318"/>
      <c r="U191" s="37" t="s">
        <v>68</v>
      </c>
      <c r="V191" s="309">
        <f>IFERROR(V189/H189,"0")+IFERROR(V190/H190,"0")</f>
        <v>23.333333333333336</v>
      </c>
      <c r="W191" s="309">
        <f>IFERROR(W189/H189,"0")+IFERROR(W190/H190,"0")</f>
        <v>24</v>
      </c>
      <c r="X191" s="309">
        <f>IFERROR(IF(X189="",0,X189),"0")+IFERROR(IF(X190="",0,X190),"0")</f>
        <v>0.18071999999999999</v>
      </c>
      <c r="Y191" s="310"/>
      <c r="Z191" s="310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6" t="s">
        <v>67</v>
      </c>
      <c r="O192" s="317"/>
      <c r="P192" s="317"/>
      <c r="Q192" s="317"/>
      <c r="R192" s="317"/>
      <c r="S192" s="317"/>
      <c r="T192" s="318"/>
      <c r="U192" s="37" t="s">
        <v>66</v>
      </c>
      <c r="V192" s="309">
        <f>IFERROR(SUM(V189:V190),"0")</f>
        <v>56</v>
      </c>
      <c r="W192" s="309">
        <f>IFERROR(SUM(W189:W190),"0")</f>
        <v>57.599999999999994</v>
      </c>
      <c r="X192" s="37"/>
      <c r="Y192" s="310"/>
      <c r="Z192" s="310"/>
    </row>
    <row r="193" spans="1:53" ht="16.5" customHeight="1" x14ac:dyDescent="0.25">
      <c r="A193" s="351" t="s">
        <v>322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2"/>
      <c r="Z193" s="302"/>
    </row>
    <row r="194" spans="1:53" ht="14.25" customHeight="1" x14ac:dyDescent="0.25">
      <c r="A194" s="335" t="s">
        <v>104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5">
        <v>4607091387445</v>
      </c>
      <c r="E195" s="313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5">
        <v>4607091386004</v>
      </c>
      <c r="E197" s="313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5">
        <v>4607091386073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5">
        <v>4607091387322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5">
        <v>4607091387377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5">
        <v>4607091387353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5">
        <v>4607091386011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5">
        <v>4607091387308</v>
      </c>
      <c r="E204" s="313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5">
        <v>4607091387339</v>
      </c>
      <c r="E205" s="313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2"/>
      <c r="P205" s="312"/>
      <c r="Q205" s="312"/>
      <c r="R205" s="313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5">
        <v>4680115882638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2"/>
      <c r="P206" s="312"/>
      <c r="Q206" s="312"/>
      <c r="R206" s="313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5">
        <v>4680115881938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2"/>
      <c r="P207" s="312"/>
      <c r="Q207" s="312"/>
      <c r="R207" s="313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5">
        <v>4607091387346</v>
      </c>
      <c r="E208" s="313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2"/>
      <c r="P208" s="312"/>
      <c r="Q208" s="312"/>
      <c r="R208" s="313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9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1"/>
      <c r="N209" s="316" t="s">
        <v>67</v>
      </c>
      <c r="O209" s="317"/>
      <c r="P209" s="317"/>
      <c r="Q209" s="317"/>
      <c r="R209" s="317"/>
      <c r="S209" s="317"/>
      <c r="T209" s="31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0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1"/>
      <c r="N210" s="316" t="s">
        <v>67</v>
      </c>
      <c r="O210" s="317"/>
      <c r="P210" s="317"/>
      <c r="Q210" s="317"/>
      <c r="R210" s="317"/>
      <c r="S210" s="317"/>
      <c r="T210" s="31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35" t="s">
        <v>96</v>
      </c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5">
        <v>4680115881914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12"/>
      <c r="P212" s="312"/>
      <c r="Q212" s="312"/>
      <c r="R212" s="313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9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6" t="s">
        <v>67</v>
      </c>
      <c r="O213" s="317"/>
      <c r="P213" s="317"/>
      <c r="Q213" s="317"/>
      <c r="R213" s="317"/>
      <c r="S213" s="317"/>
      <c r="T213" s="31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6" t="s">
        <v>67</v>
      </c>
      <c r="O214" s="317"/>
      <c r="P214" s="317"/>
      <c r="Q214" s="317"/>
      <c r="R214" s="317"/>
      <c r="S214" s="317"/>
      <c r="T214" s="31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35" t="s">
        <v>61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5">
        <v>4607091387193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66</v>
      </c>
      <c r="V216" s="307">
        <v>10</v>
      </c>
      <c r="W216" s="308">
        <f>IFERROR(IF(V216="",0,CEILING((V216/$H216),1)*$H216),"")</f>
        <v>12.600000000000001</v>
      </c>
      <c r="X216" s="36">
        <f>IFERROR(IF(W216=0,"",ROUNDUP(W216/H216,0)*0.00753),"")</f>
        <v>2.2589999999999999E-2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5">
        <v>4607091387230</v>
      </c>
      <c r="E217" s="313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12"/>
      <c r="P217" s="312"/>
      <c r="Q217" s="312"/>
      <c r="R217" s="313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5">
        <v>4607091387285</v>
      </c>
      <c r="E218" s="313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66</v>
      </c>
      <c r="V218" s="307">
        <v>7</v>
      </c>
      <c r="W218" s="308">
        <f>IFERROR(IF(V218="",0,CEILING((V218/$H218),1)*$H218),"")</f>
        <v>8.4</v>
      </c>
      <c r="X218" s="36">
        <f>IFERROR(IF(W218=0,"",ROUNDUP(W218/H218,0)*0.00502),"")</f>
        <v>2.0080000000000001E-2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5">
        <v>4607091389845</v>
      </c>
      <c r="E219" s="313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12"/>
      <c r="P219" s="312"/>
      <c r="Q219" s="312"/>
      <c r="R219" s="313"/>
      <c r="S219" s="34"/>
      <c r="T219" s="34"/>
      <c r="U219" s="35" t="s">
        <v>66</v>
      </c>
      <c r="V219" s="307">
        <v>140</v>
      </c>
      <c r="W219" s="308">
        <f>IFERROR(IF(V219="",0,CEILING((V219/$H219),1)*$H219),"")</f>
        <v>140.70000000000002</v>
      </c>
      <c r="X219" s="36">
        <f>IFERROR(IF(W219=0,"",ROUNDUP(W219/H219,0)*0.00502),"")</f>
        <v>0.33634000000000003</v>
      </c>
      <c r="Y219" s="56"/>
      <c r="Z219" s="57"/>
      <c r="AD219" s="58"/>
      <c r="BA219" s="180" t="s">
        <v>1</v>
      </c>
    </row>
    <row r="220" spans="1:53" x14ac:dyDescent="0.2">
      <c r="A220" s="319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1"/>
      <c r="N220" s="316" t="s">
        <v>67</v>
      </c>
      <c r="O220" s="317"/>
      <c r="P220" s="317"/>
      <c r="Q220" s="317"/>
      <c r="R220" s="317"/>
      <c r="S220" s="317"/>
      <c r="T220" s="318"/>
      <c r="U220" s="37" t="s">
        <v>68</v>
      </c>
      <c r="V220" s="309">
        <f>IFERROR(V216/H216,"0")+IFERROR(V217/H217,"0")+IFERROR(V218/H218,"0")+IFERROR(V219/H219,"0")</f>
        <v>72.380952380952365</v>
      </c>
      <c r="W220" s="309">
        <f>IFERROR(W216/H216,"0")+IFERROR(W217/H217,"0")+IFERROR(W218/H218,"0")+IFERROR(W219/H219,"0")</f>
        <v>74</v>
      </c>
      <c r="X220" s="309">
        <f>IFERROR(IF(X216="",0,X216),"0")+IFERROR(IF(X217="",0,X217),"0")+IFERROR(IF(X218="",0,X218),"0")+IFERROR(IF(X219="",0,X219),"0")</f>
        <v>0.37901000000000001</v>
      </c>
      <c r="Y220" s="310"/>
      <c r="Z220" s="310"/>
    </row>
    <row r="221" spans="1:53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1"/>
      <c r="N221" s="316" t="s">
        <v>67</v>
      </c>
      <c r="O221" s="317"/>
      <c r="P221" s="317"/>
      <c r="Q221" s="317"/>
      <c r="R221" s="317"/>
      <c r="S221" s="317"/>
      <c r="T221" s="318"/>
      <c r="U221" s="37" t="s">
        <v>66</v>
      </c>
      <c r="V221" s="309">
        <f>IFERROR(SUM(V216:V219),"0")</f>
        <v>157</v>
      </c>
      <c r="W221" s="309">
        <f>IFERROR(SUM(W216:W219),"0")</f>
        <v>161.70000000000002</v>
      </c>
      <c r="X221" s="37"/>
      <c r="Y221" s="310"/>
      <c r="Z221" s="310"/>
    </row>
    <row r="222" spans="1:53" ht="14.25" customHeight="1" x14ac:dyDescent="0.25">
      <c r="A222" s="335" t="s">
        <v>69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5">
        <v>4607091387766</v>
      </c>
      <c r="E223" s="313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12"/>
      <c r="P223" s="312"/>
      <c r="Q223" s="312"/>
      <c r="R223" s="313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5">
        <v>4607091387957</v>
      </c>
      <c r="E224" s="313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5">
        <v>4607091387964</v>
      </c>
      <c r="E225" s="313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12"/>
      <c r="P225" s="312"/>
      <c r="Q225" s="312"/>
      <c r="R225" s="313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5">
        <v>4680115883604</v>
      </c>
      <c r="E226" s="313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11" t="s">
        <v>367</v>
      </c>
      <c r="O226" s="312"/>
      <c r="P226" s="312"/>
      <c r="Q226" s="312"/>
      <c r="R226" s="313"/>
      <c r="S226" s="34"/>
      <c r="T226" s="34"/>
      <c r="U226" s="35" t="s">
        <v>66</v>
      </c>
      <c r="V226" s="307">
        <v>350</v>
      </c>
      <c r="W226" s="308">
        <f t="shared" si="12"/>
        <v>350.7</v>
      </c>
      <c r="X226" s="36">
        <f>IFERROR(IF(W226=0,"",ROUNDUP(W226/H226,0)*0.00753),"")</f>
        <v>1.2575100000000001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5">
        <v>4680115883567</v>
      </c>
      <c r="E227" s="313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12"/>
      <c r="P227" s="312"/>
      <c r="Q227" s="312"/>
      <c r="R227" s="313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5">
        <v>4607091381672</v>
      </c>
      <c r="E228" s="313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2"/>
      <c r="P228" s="312"/>
      <c r="Q228" s="312"/>
      <c r="R228" s="313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5">
        <v>4607091387537</v>
      </c>
      <c r="E229" s="313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5">
        <v>4607091387513</v>
      </c>
      <c r="E230" s="313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2"/>
      <c r="P230" s="312"/>
      <c r="Q230" s="312"/>
      <c r="R230" s="313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5">
        <v>4680115880511</v>
      </c>
      <c r="E231" s="313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2"/>
      <c r="P231" s="312"/>
      <c r="Q231" s="312"/>
      <c r="R231" s="313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1"/>
      <c r="N232" s="316" t="s">
        <v>67</v>
      </c>
      <c r="O232" s="317"/>
      <c r="P232" s="317"/>
      <c r="Q232" s="317"/>
      <c r="R232" s="317"/>
      <c r="S232" s="317"/>
      <c r="T232" s="31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166.66666666666666</v>
      </c>
      <c r="W232" s="309">
        <f>IFERROR(W223/H223,"0")+IFERROR(W224/H224,"0")+IFERROR(W225/H225,"0")+IFERROR(W226/H226,"0")+IFERROR(W227/H227,"0")+IFERROR(W228/H228,"0")+IFERROR(W229/H229,"0")+IFERROR(W230/H230,"0")+IFERROR(W231/H231,"0")</f>
        <v>167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1.2575100000000001</v>
      </c>
      <c r="Y232" s="310"/>
      <c r="Z232" s="310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16" t="s">
        <v>67</v>
      </c>
      <c r="O233" s="317"/>
      <c r="P233" s="317"/>
      <c r="Q233" s="317"/>
      <c r="R233" s="317"/>
      <c r="S233" s="317"/>
      <c r="T233" s="318"/>
      <c r="U233" s="37" t="s">
        <v>66</v>
      </c>
      <c r="V233" s="309">
        <f>IFERROR(SUM(V223:V231),"0")</f>
        <v>350</v>
      </c>
      <c r="W233" s="309">
        <f>IFERROR(SUM(W223:W231),"0")</f>
        <v>350.7</v>
      </c>
      <c r="X233" s="37"/>
      <c r="Y233" s="310"/>
      <c r="Z233" s="310"/>
    </row>
    <row r="234" spans="1:53" ht="14.25" customHeight="1" x14ac:dyDescent="0.25">
      <c r="A234" s="335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5">
        <v>4607091380880</v>
      </c>
      <c r="E235" s="313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2"/>
      <c r="P235" s="312"/>
      <c r="Q235" s="312"/>
      <c r="R235" s="313"/>
      <c r="S235" s="34"/>
      <c r="T235" s="34"/>
      <c r="U235" s="35" t="s">
        <v>66</v>
      </c>
      <c r="V235" s="307">
        <v>30</v>
      </c>
      <c r="W235" s="308">
        <f>IFERROR(IF(V235="",0,CEILING((V235/$H235),1)*$H235),"")</f>
        <v>33.6</v>
      </c>
      <c r="X235" s="36">
        <f>IFERROR(IF(W235=0,"",ROUNDUP(W235/H235,0)*0.02175),"")</f>
        <v>8.6999999999999994E-2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5">
        <v>4607091384482</v>
      </c>
      <c r="E236" s="313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66</v>
      </c>
      <c r="V236" s="307">
        <v>300</v>
      </c>
      <c r="W236" s="308">
        <f>IFERROR(IF(V236="",0,CEILING((V236/$H236),1)*$H236),"")</f>
        <v>304.2</v>
      </c>
      <c r="X236" s="36">
        <f>IFERROR(IF(W236=0,"",ROUNDUP(W236/H236,0)*0.02175),"")</f>
        <v>0.84824999999999995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5">
        <v>4607091380897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2"/>
      <c r="P237" s="312"/>
      <c r="Q237" s="312"/>
      <c r="R237" s="313"/>
      <c r="S237" s="34"/>
      <c r="T237" s="34"/>
      <c r="U237" s="35" t="s">
        <v>66</v>
      </c>
      <c r="V237" s="307">
        <v>40</v>
      </c>
      <c r="W237" s="308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x14ac:dyDescent="0.2">
      <c r="A238" s="31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1"/>
      <c r="N238" s="316" t="s">
        <v>67</v>
      </c>
      <c r="O238" s="317"/>
      <c r="P238" s="317"/>
      <c r="Q238" s="317"/>
      <c r="R238" s="317"/>
      <c r="S238" s="317"/>
      <c r="T238" s="318"/>
      <c r="U238" s="37" t="s">
        <v>68</v>
      </c>
      <c r="V238" s="309">
        <f>IFERROR(V235/H235,"0")+IFERROR(V236/H236,"0")+IFERROR(V237/H237,"0")</f>
        <v>46.794871794871788</v>
      </c>
      <c r="W238" s="309">
        <f>IFERROR(W235/H235,"0")+IFERROR(W236/H236,"0")+IFERROR(W237/H237,"0")</f>
        <v>48</v>
      </c>
      <c r="X238" s="309">
        <f>IFERROR(IF(X235="",0,X235),"0")+IFERROR(IF(X236="",0,X236),"0")+IFERROR(IF(X237="",0,X237),"0")</f>
        <v>1.0439999999999998</v>
      </c>
      <c r="Y238" s="310"/>
      <c r="Z238" s="310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1"/>
      <c r="N239" s="316" t="s">
        <v>67</v>
      </c>
      <c r="O239" s="317"/>
      <c r="P239" s="317"/>
      <c r="Q239" s="317"/>
      <c r="R239" s="317"/>
      <c r="S239" s="317"/>
      <c r="T239" s="318"/>
      <c r="U239" s="37" t="s">
        <v>66</v>
      </c>
      <c r="V239" s="309">
        <f>IFERROR(SUM(V235:V237),"0")</f>
        <v>370</v>
      </c>
      <c r="W239" s="309">
        <f>IFERROR(SUM(W235:W237),"0")</f>
        <v>379.8</v>
      </c>
      <c r="X239" s="37"/>
      <c r="Y239" s="310"/>
      <c r="Z239" s="310"/>
    </row>
    <row r="240" spans="1:53" ht="14.25" customHeight="1" x14ac:dyDescent="0.25">
      <c r="A240" s="335" t="s">
        <v>82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5">
        <v>4607091388374</v>
      </c>
      <c r="E241" s="313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34" t="s">
        <v>387</v>
      </c>
      <c r="O241" s="312"/>
      <c r="P241" s="312"/>
      <c r="Q241" s="312"/>
      <c r="R241" s="313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5">
        <v>4607091388381</v>
      </c>
      <c r="E242" s="313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8" t="s">
        <v>390</v>
      </c>
      <c r="O242" s="312"/>
      <c r="P242" s="312"/>
      <c r="Q242" s="312"/>
      <c r="R242" s="313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5">
        <v>4607091388404</v>
      </c>
      <c r="E243" s="313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2"/>
      <c r="P243" s="312"/>
      <c r="Q243" s="312"/>
      <c r="R243" s="313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1"/>
      <c r="N244" s="316" t="s">
        <v>67</v>
      </c>
      <c r="O244" s="317"/>
      <c r="P244" s="317"/>
      <c r="Q244" s="317"/>
      <c r="R244" s="317"/>
      <c r="S244" s="317"/>
      <c r="T244" s="31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16" t="s">
        <v>67</v>
      </c>
      <c r="O245" s="317"/>
      <c r="P245" s="317"/>
      <c r="Q245" s="317"/>
      <c r="R245" s="317"/>
      <c r="S245" s="317"/>
      <c r="T245" s="31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35" t="s">
        <v>393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5">
        <v>4680115881808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5">
        <v>4680115881822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2"/>
      <c r="P248" s="312"/>
      <c r="Q248" s="312"/>
      <c r="R248" s="313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5">
        <v>4680115880016</v>
      </c>
      <c r="E249" s="313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2"/>
      <c r="P249" s="312"/>
      <c r="Q249" s="312"/>
      <c r="R249" s="313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1"/>
      <c r="N250" s="316" t="s">
        <v>67</v>
      </c>
      <c r="O250" s="317"/>
      <c r="P250" s="317"/>
      <c r="Q250" s="317"/>
      <c r="R250" s="317"/>
      <c r="S250" s="317"/>
      <c r="T250" s="31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16" t="s">
        <v>67</v>
      </c>
      <c r="O251" s="317"/>
      <c r="P251" s="317"/>
      <c r="Q251" s="317"/>
      <c r="R251" s="317"/>
      <c r="S251" s="317"/>
      <c r="T251" s="31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51" t="s">
        <v>402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02"/>
      <c r="Z252" s="302"/>
    </row>
    <row r="253" spans="1:53" ht="14.25" customHeight="1" x14ac:dyDescent="0.25">
      <c r="A253" s="335" t="s">
        <v>104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5">
        <v>4607091387421</v>
      </c>
      <c r="E255" s="313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5">
        <v>4607091387452</v>
      </c>
      <c r="E257" s="313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12"/>
      <c r="P257" s="312"/>
      <c r="Q257" s="312"/>
      <c r="R257" s="313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5">
        <v>4607091385984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5">
        <v>4607091387438</v>
      </c>
      <c r="E259" s="313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5">
        <v>4607091387469</v>
      </c>
      <c r="E260" s="313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2"/>
      <c r="P260" s="312"/>
      <c r="Q260" s="312"/>
      <c r="R260" s="313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1"/>
      <c r="N261" s="316" t="s">
        <v>67</v>
      </c>
      <c r="O261" s="317"/>
      <c r="P261" s="317"/>
      <c r="Q261" s="317"/>
      <c r="R261" s="317"/>
      <c r="S261" s="317"/>
      <c r="T261" s="31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1"/>
      <c r="N262" s="316" t="s">
        <v>67</v>
      </c>
      <c r="O262" s="317"/>
      <c r="P262" s="317"/>
      <c r="Q262" s="317"/>
      <c r="R262" s="317"/>
      <c r="S262" s="317"/>
      <c r="T262" s="31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35" t="s">
        <v>61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5">
        <v>4607091387292</v>
      </c>
      <c r="E264" s="313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2"/>
      <c r="P264" s="312"/>
      <c r="Q264" s="312"/>
      <c r="R264" s="313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5">
        <v>4607091387315</v>
      </c>
      <c r="E265" s="313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2"/>
      <c r="P265" s="312"/>
      <c r="Q265" s="312"/>
      <c r="R265" s="313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6" t="s">
        <v>67</v>
      </c>
      <c r="O266" s="317"/>
      <c r="P266" s="317"/>
      <c r="Q266" s="317"/>
      <c r="R266" s="317"/>
      <c r="S266" s="317"/>
      <c r="T266" s="31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1"/>
      <c r="N267" s="316" t="s">
        <v>67</v>
      </c>
      <c r="O267" s="317"/>
      <c r="P267" s="317"/>
      <c r="Q267" s="317"/>
      <c r="R267" s="317"/>
      <c r="S267" s="317"/>
      <c r="T267" s="31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51" t="s">
        <v>420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2"/>
      <c r="Z268" s="302"/>
    </row>
    <row r="269" spans="1:53" ht="14.25" customHeight="1" x14ac:dyDescent="0.25">
      <c r="A269" s="335" t="s">
        <v>61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5">
        <v>4607091383836</v>
      </c>
      <c r="E270" s="313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2"/>
      <c r="P270" s="312"/>
      <c r="Q270" s="312"/>
      <c r="R270" s="313"/>
      <c r="S270" s="34"/>
      <c r="T270" s="34"/>
      <c r="U270" s="35" t="s">
        <v>66</v>
      </c>
      <c r="V270" s="307">
        <v>15</v>
      </c>
      <c r="W270" s="308">
        <f>IFERROR(IF(V270="",0,CEILING((V270/$H270),1)*$H270),"")</f>
        <v>16.2</v>
      </c>
      <c r="X270" s="36">
        <f>IFERROR(IF(W270=0,"",ROUNDUP(W270/H270,0)*0.00753),"")</f>
        <v>6.7769999999999997E-2</v>
      </c>
      <c r="Y270" s="56"/>
      <c r="Z270" s="57"/>
      <c r="AD270" s="58"/>
      <c r="BA270" s="208" t="s">
        <v>1</v>
      </c>
    </row>
    <row r="271" spans="1:53" x14ac:dyDescent="0.2">
      <c r="A271" s="31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6" t="s">
        <v>67</v>
      </c>
      <c r="O271" s="317"/>
      <c r="P271" s="317"/>
      <c r="Q271" s="317"/>
      <c r="R271" s="317"/>
      <c r="S271" s="317"/>
      <c r="T271" s="318"/>
      <c r="U271" s="37" t="s">
        <v>68</v>
      </c>
      <c r="V271" s="309">
        <f>IFERROR(V270/H270,"0")</f>
        <v>8.3333333333333339</v>
      </c>
      <c r="W271" s="309">
        <f>IFERROR(W270/H270,"0")</f>
        <v>9</v>
      </c>
      <c r="X271" s="309">
        <f>IFERROR(IF(X270="",0,X270),"0")</f>
        <v>6.7769999999999997E-2</v>
      </c>
      <c r="Y271" s="310"/>
      <c r="Z271" s="310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1"/>
      <c r="N272" s="316" t="s">
        <v>67</v>
      </c>
      <c r="O272" s="317"/>
      <c r="P272" s="317"/>
      <c r="Q272" s="317"/>
      <c r="R272" s="317"/>
      <c r="S272" s="317"/>
      <c r="T272" s="318"/>
      <c r="U272" s="37" t="s">
        <v>66</v>
      </c>
      <c r="V272" s="309">
        <f>IFERROR(SUM(V270:V270),"0")</f>
        <v>15</v>
      </c>
      <c r="W272" s="309">
        <f>IFERROR(SUM(W270:W270),"0")</f>
        <v>16.2</v>
      </c>
      <c r="X272" s="37"/>
      <c r="Y272" s="310"/>
      <c r="Z272" s="310"/>
    </row>
    <row r="273" spans="1:53" ht="14.25" customHeight="1" x14ac:dyDescent="0.25">
      <c r="A273" s="335" t="s">
        <v>69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5">
        <v>4607091387919</v>
      </c>
      <c r="E274" s="313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2"/>
      <c r="P274" s="312"/>
      <c r="Q274" s="312"/>
      <c r="R274" s="313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6" t="s">
        <v>67</v>
      </c>
      <c r="O275" s="317"/>
      <c r="P275" s="317"/>
      <c r="Q275" s="317"/>
      <c r="R275" s="317"/>
      <c r="S275" s="317"/>
      <c r="T275" s="31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6" t="s">
        <v>67</v>
      </c>
      <c r="O276" s="317"/>
      <c r="P276" s="317"/>
      <c r="Q276" s="317"/>
      <c r="R276" s="317"/>
      <c r="S276" s="317"/>
      <c r="T276" s="31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35" t="s">
        <v>212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66</v>
      </c>
      <c r="V278" s="307">
        <v>19</v>
      </c>
      <c r="W278" s="308">
        <f>IFERROR(IF(V278="",0,CEILING((V278/$H278),1)*$H278),"")</f>
        <v>20.52</v>
      </c>
      <c r="X278" s="36">
        <f>IFERROR(IF(W278=0,"",ROUNDUP(W278/H278,0)*0.00753),"")</f>
        <v>6.7769999999999997E-2</v>
      </c>
      <c r="Y278" s="56"/>
      <c r="Z278" s="57"/>
      <c r="AD278" s="58"/>
      <c r="BA278" s="210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6" t="s">
        <v>67</v>
      </c>
      <c r="O279" s="317"/>
      <c r="P279" s="317"/>
      <c r="Q279" s="317"/>
      <c r="R279" s="317"/>
      <c r="S279" s="317"/>
      <c r="T279" s="318"/>
      <c r="U279" s="37" t="s">
        <v>68</v>
      </c>
      <c r="V279" s="309">
        <f>IFERROR(V278/H278,"0")</f>
        <v>8.3333333333333339</v>
      </c>
      <c r="W279" s="309">
        <f>IFERROR(W278/H278,"0")</f>
        <v>9</v>
      </c>
      <c r="X279" s="309">
        <f>IFERROR(IF(X278="",0,X278),"0")</f>
        <v>6.7769999999999997E-2</v>
      </c>
      <c r="Y279" s="310"/>
      <c r="Z279" s="310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6" t="s">
        <v>67</v>
      </c>
      <c r="O280" s="317"/>
      <c r="P280" s="317"/>
      <c r="Q280" s="317"/>
      <c r="R280" s="317"/>
      <c r="S280" s="317"/>
      <c r="T280" s="318"/>
      <c r="U280" s="37" t="s">
        <v>66</v>
      </c>
      <c r="V280" s="309">
        <f>IFERROR(SUM(V278:V278),"0")</f>
        <v>19</v>
      </c>
      <c r="W280" s="309">
        <f>IFERROR(SUM(W278:W278),"0")</f>
        <v>20.52</v>
      </c>
      <c r="X280" s="37"/>
      <c r="Y280" s="310"/>
      <c r="Z280" s="310"/>
    </row>
    <row r="281" spans="1:53" ht="14.25" customHeight="1" x14ac:dyDescent="0.25">
      <c r="A281" s="335" t="s">
        <v>82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6" t="s">
        <v>67</v>
      </c>
      <c r="O283" s="317"/>
      <c r="P283" s="317"/>
      <c r="Q283" s="317"/>
      <c r="R283" s="317"/>
      <c r="S283" s="317"/>
      <c r="T283" s="31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6" t="s">
        <v>67</v>
      </c>
      <c r="O284" s="317"/>
      <c r="P284" s="317"/>
      <c r="Q284" s="317"/>
      <c r="R284" s="317"/>
      <c r="S284" s="317"/>
      <c r="T284" s="31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4" t="s">
        <v>429</v>
      </c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48"/>
      <c r="Z285" s="48"/>
    </row>
    <row r="286" spans="1:53" ht="16.5" customHeight="1" x14ac:dyDescent="0.25">
      <c r="A286" s="351" t="s">
        <v>430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2"/>
      <c r="Z286" s="302"/>
    </row>
    <row r="287" spans="1:53" ht="14.25" customHeight="1" x14ac:dyDescent="0.25">
      <c r="A287" s="335" t="s">
        <v>104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66</v>
      </c>
      <c r="V288" s="307">
        <v>3100</v>
      </c>
      <c r="W288" s="308">
        <f t="shared" ref="W288:W295" si="14">IFERROR(IF(V288="",0,CEILING((V288/$H288),1)*$H288),"")</f>
        <v>3105</v>
      </c>
      <c r="X288" s="36">
        <f>IFERROR(IF(W288=0,"",ROUNDUP(W288/H288,0)*0.02175),"")</f>
        <v>4.5022500000000001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6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66</v>
      </c>
      <c r="V290" s="307">
        <v>1000</v>
      </c>
      <c r="W290" s="308">
        <f t="shared" si="14"/>
        <v>1005</v>
      </c>
      <c r="X290" s="36">
        <f>IFERROR(IF(W290=0,"",ROUNDUP(W290/H290,0)*0.02175),"")</f>
        <v>1.4572499999999999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66</v>
      </c>
      <c r="V292" s="307">
        <v>1400</v>
      </c>
      <c r="W292" s="308">
        <f t="shared" si="14"/>
        <v>1410</v>
      </c>
      <c r="X292" s="36">
        <f>IFERROR(IF(W292=0,"",ROUNDUP(W292/H292,0)*0.02175),"")</f>
        <v>2.0444999999999998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605" t="s">
        <v>440</v>
      </c>
      <c r="O293" s="312"/>
      <c r="P293" s="312"/>
      <c r="Q293" s="312"/>
      <c r="R293" s="313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66</v>
      </c>
      <c r="V294" s="307">
        <v>50</v>
      </c>
      <c r="W294" s="308">
        <f t="shared" si="14"/>
        <v>50</v>
      </c>
      <c r="X294" s="36">
        <f>IFERROR(IF(W294=0,"",ROUNDUP(W294/H294,0)*0.00937),"")</f>
        <v>9.3700000000000006E-2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66</v>
      </c>
      <c r="V295" s="307">
        <v>10</v>
      </c>
      <c r="W295" s="308">
        <f t="shared" si="14"/>
        <v>10</v>
      </c>
      <c r="X295" s="36">
        <f>IFERROR(IF(W295=0,"",ROUNDUP(W295/H295,0)*0.00937),"")</f>
        <v>1.874E-2</v>
      </c>
      <c r="Y295" s="56"/>
      <c r="Z295" s="57"/>
      <c r="AD295" s="58"/>
      <c r="BA295" s="219" t="s">
        <v>1</v>
      </c>
    </row>
    <row r="296" spans="1:53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16" t="s">
        <v>67</v>
      </c>
      <c r="O296" s="317"/>
      <c r="P296" s="317"/>
      <c r="Q296" s="317"/>
      <c r="R296" s="317"/>
      <c r="S296" s="317"/>
      <c r="T296" s="31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378.66666666666663</v>
      </c>
      <c r="W296" s="309">
        <f>IFERROR(W288/H288,"0")+IFERROR(W289/H289,"0")+IFERROR(W290/H290,"0")+IFERROR(W291/H291,"0")+IFERROR(W292/H292,"0")+IFERROR(W293/H293,"0")+IFERROR(W294/H294,"0")+IFERROR(W295/H295,"0")</f>
        <v>380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8.116439999999999</v>
      </c>
      <c r="Y296" s="310"/>
      <c r="Z296" s="310"/>
    </row>
    <row r="297" spans="1:53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16" t="s">
        <v>67</v>
      </c>
      <c r="O297" s="317"/>
      <c r="P297" s="317"/>
      <c r="Q297" s="317"/>
      <c r="R297" s="317"/>
      <c r="S297" s="317"/>
      <c r="T297" s="318"/>
      <c r="U297" s="37" t="s">
        <v>66</v>
      </c>
      <c r="V297" s="309">
        <f>IFERROR(SUM(V288:V295),"0")</f>
        <v>5560</v>
      </c>
      <c r="W297" s="309">
        <f>IFERROR(SUM(W288:W295),"0")</f>
        <v>5580</v>
      </c>
      <c r="X297" s="37"/>
      <c r="Y297" s="310"/>
      <c r="Z297" s="310"/>
    </row>
    <row r="298" spans="1:53" ht="14.25" customHeight="1" x14ac:dyDescent="0.25">
      <c r="A298" s="335" t="s">
        <v>96</v>
      </c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66</v>
      </c>
      <c r="V299" s="307">
        <v>1500</v>
      </c>
      <c r="W299" s="308">
        <f>IFERROR(IF(V299="",0,CEILING((V299/$H299),1)*$H299),"")</f>
        <v>1500</v>
      </c>
      <c r="X299" s="36">
        <f>IFERROR(IF(W299=0,"",ROUNDUP(W299/H299,0)*0.02175),"")</f>
        <v>2.1749999999999998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1" t="s">
        <v>449</v>
      </c>
      <c r="O300" s="312"/>
      <c r="P300" s="312"/>
      <c r="Q300" s="312"/>
      <c r="R300" s="313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66</v>
      </c>
      <c r="V301" s="307">
        <v>12</v>
      </c>
      <c r="W301" s="308">
        <f>IFERROR(IF(V301="",0,CEILING((V301/$H301),1)*$H301),"")</f>
        <v>12</v>
      </c>
      <c r="X301" s="36">
        <f>IFERROR(IF(W301=0,"",ROUNDUP(W301/H301,0)*0.00937),"")</f>
        <v>2.811E-2</v>
      </c>
      <c r="Y301" s="56"/>
      <c r="Z301" s="57"/>
      <c r="AD301" s="58"/>
      <c r="BA301" s="222" t="s">
        <v>1</v>
      </c>
    </row>
    <row r="302" spans="1:53" x14ac:dyDescent="0.2">
      <c r="A302" s="319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6" t="s">
        <v>67</v>
      </c>
      <c r="O302" s="317"/>
      <c r="P302" s="317"/>
      <c r="Q302" s="317"/>
      <c r="R302" s="317"/>
      <c r="S302" s="317"/>
      <c r="T302" s="318"/>
      <c r="U302" s="37" t="s">
        <v>68</v>
      </c>
      <c r="V302" s="309">
        <f>IFERROR(V299/H299,"0")+IFERROR(V300/H300,"0")+IFERROR(V301/H301,"0")</f>
        <v>103</v>
      </c>
      <c r="W302" s="309">
        <f>IFERROR(W299/H299,"0")+IFERROR(W300/H300,"0")+IFERROR(W301/H301,"0")</f>
        <v>103</v>
      </c>
      <c r="X302" s="309">
        <f>IFERROR(IF(X299="",0,X299),"0")+IFERROR(IF(X300="",0,X300),"0")+IFERROR(IF(X301="",0,X301),"0")</f>
        <v>2.2031099999999997</v>
      </c>
      <c r="Y302" s="310"/>
      <c r="Z302" s="310"/>
    </row>
    <row r="303" spans="1:53" x14ac:dyDescent="0.2">
      <c r="A303" s="320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21"/>
      <c r="N303" s="316" t="s">
        <v>67</v>
      </c>
      <c r="O303" s="317"/>
      <c r="P303" s="317"/>
      <c r="Q303" s="317"/>
      <c r="R303" s="317"/>
      <c r="S303" s="317"/>
      <c r="T303" s="318"/>
      <c r="U303" s="37" t="s">
        <v>66</v>
      </c>
      <c r="V303" s="309">
        <f>IFERROR(SUM(V299:V301),"0")</f>
        <v>1512</v>
      </c>
      <c r="W303" s="309">
        <f>IFERROR(SUM(W299:W301),"0")</f>
        <v>1512</v>
      </c>
      <c r="X303" s="37"/>
      <c r="Y303" s="310"/>
      <c r="Z303" s="310"/>
    </row>
    <row r="304" spans="1:53" ht="14.25" customHeight="1" x14ac:dyDescent="0.25">
      <c r="A304" s="335" t="s">
        <v>69</v>
      </c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6" t="s">
        <v>67</v>
      </c>
      <c r="O306" s="317"/>
      <c r="P306" s="317"/>
      <c r="Q306" s="317"/>
      <c r="R306" s="317"/>
      <c r="S306" s="317"/>
      <c r="T306" s="31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6" t="s">
        <v>67</v>
      </c>
      <c r="O307" s="317"/>
      <c r="P307" s="317"/>
      <c r="Q307" s="317"/>
      <c r="R307" s="317"/>
      <c r="S307" s="317"/>
      <c r="T307" s="31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212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66</v>
      </c>
      <c r="V309" s="307">
        <v>40</v>
      </c>
      <c r="W309" s="308">
        <f>IFERROR(IF(V309="",0,CEILING((V309/$H309),1)*$H309),"")</f>
        <v>46.8</v>
      </c>
      <c r="X309" s="36">
        <f>IFERROR(IF(W309=0,"",ROUNDUP(W309/H309,0)*0.02175),"")</f>
        <v>0.1305</v>
      </c>
      <c r="Y309" s="56"/>
      <c r="Z309" s="57"/>
      <c r="AD309" s="58"/>
      <c r="BA309" s="224" t="s">
        <v>1</v>
      </c>
    </row>
    <row r="310" spans="1:53" x14ac:dyDescent="0.2">
      <c r="A310" s="319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6" t="s">
        <v>67</v>
      </c>
      <c r="O310" s="317"/>
      <c r="P310" s="317"/>
      <c r="Q310" s="317"/>
      <c r="R310" s="317"/>
      <c r="S310" s="317"/>
      <c r="T310" s="318"/>
      <c r="U310" s="37" t="s">
        <v>68</v>
      </c>
      <c r="V310" s="309">
        <f>IFERROR(V309/H309,"0")</f>
        <v>5.1282051282051286</v>
      </c>
      <c r="W310" s="309">
        <f>IFERROR(W309/H309,"0")</f>
        <v>6</v>
      </c>
      <c r="X310" s="309">
        <f>IFERROR(IF(X309="",0,X309),"0")</f>
        <v>0.1305</v>
      </c>
      <c r="Y310" s="310"/>
      <c r="Z310" s="310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6" t="s">
        <v>67</v>
      </c>
      <c r="O311" s="317"/>
      <c r="P311" s="317"/>
      <c r="Q311" s="317"/>
      <c r="R311" s="317"/>
      <c r="S311" s="317"/>
      <c r="T311" s="318"/>
      <c r="U311" s="37" t="s">
        <v>66</v>
      </c>
      <c r="V311" s="309">
        <f>IFERROR(SUM(V309:V309),"0")</f>
        <v>40</v>
      </c>
      <c r="W311" s="309">
        <f>IFERROR(SUM(W309:W309),"0")</f>
        <v>46.8</v>
      </c>
      <c r="X311" s="37"/>
      <c r="Y311" s="310"/>
      <c r="Z311" s="310"/>
    </row>
    <row r="312" spans="1:53" ht="16.5" customHeight="1" x14ac:dyDescent="0.25">
      <c r="A312" s="351" t="s">
        <v>456</v>
      </c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02"/>
      <c r="Z312" s="302"/>
    </row>
    <row r="313" spans="1:53" ht="14.25" customHeight="1" x14ac:dyDescent="0.25">
      <c r="A313" s="335" t="s">
        <v>104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66</v>
      </c>
      <c r="V314" s="307">
        <v>50</v>
      </c>
      <c r="W314" s="308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9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1"/>
      <c r="N318" s="316" t="s">
        <v>67</v>
      </c>
      <c r="O318" s="317"/>
      <c r="P318" s="317"/>
      <c r="Q318" s="317"/>
      <c r="R318" s="317"/>
      <c r="S318" s="317"/>
      <c r="T318" s="318"/>
      <c r="U318" s="37" t="s">
        <v>68</v>
      </c>
      <c r="V318" s="309">
        <f>IFERROR(V314/H314,"0")+IFERROR(V315/H315,"0")+IFERROR(V316/H316,"0")+IFERROR(V317/H317,"0")</f>
        <v>4.166666666666667</v>
      </c>
      <c r="W318" s="309">
        <f>IFERROR(W314/H314,"0")+IFERROR(W315/H315,"0")+IFERROR(W316/H316,"0")+IFERROR(W317/H317,"0")</f>
        <v>5</v>
      </c>
      <c r="X318" s="309">
        <f>IFERROR(IF(X314="",0,X314),"0")+IFERROR(IF(X315="",0,X315),"0")+IFERROR(IF(X316="",0,X316),"0")+IFERROR(IF(X317="",0,X317),"0")</f>
        <v>0.10874999999999999</v>
      </c>
      <c r="Y318" s="310"/>
      <c r="Z318" s="310"/>
    </row>
    <row r="319" spans="1:53" x14ac:dyDescent="0.2">
      <c r="A319" s="32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16" t="s">
        <v>67</v>
      </c>
      <c r="O319" s="317"/>
      <c r="P319" s="317"/>
      <c r="Q319" s="317"/>
      <c r="R319" s="317"/>
      <c r="S319" s="317"/>
      <c r="T319" s="318"/>
      <c r="U319" s="37" t="s">
        <v>66</v>
      </c>
      <c r="V319" s="309">
        <f>IFERROR(SUM(V314:V317),"0")</f>
        <v>50</v>
      </c>
      <c r="W319" s="309">
        <f>IFERROR(SUM(W314:W317),"0")</f>
        <v>60</v>
      </c>
      <c r="X319" s="37"/>
      <c r="Y319" s="310"/>
      <c r="Z319" s="310"/>
    </row>
    <row r="320" spans="1:53" ht="14.25" customHeight="1" x14ac:dyDescent="0.25">
      <c r="A320" s="335" t="s">
        <v>61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6" t="s">
        <v>67</v>
      </c>
      <c r="O323" s="317"/>
      <c r="P323" s="317"/>
      <c r="Q323" s="317"/>
      <c r="R323" s="317"/>
      <c r="S323" s="317"/>
      <c r="T323" s="31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16" t="s">
        <v>67</v>
      </c>
      <c r="O324" s="317"/>
      <c r="P324" s="317"/>
      <c r="Q324" s="317"/>
      <c r="R324" s="317"/>
      <c r="S324" s="317"/>
      <c r="T324" s="31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69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66</v>
      </c>
      <c r="V326" s="307">
        <v>30</v>
      </c>
      <c r="W326" s="308">
        <f>IFERROR(IF(V326="",0,CEILING((V326/$H326),1)*$H326),"")</f>
        <v>31.2</v>
      </c>
      <c r="X326" s="36">
        <f>IFERROR(IF(W326=0,"",ROUNDUP(W326/H326,0)*0.02175),"")</f>
        <v>8.6999999999999994E-2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9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16" t="s">
        <v>67</v>
      </c>
      <c r="O330" s="317"/>
      <c r="P330" s="317"/>
      <c r="Q330" s="317"/>
      <c r="R330" s="317"/>
      <c r="S330" s="317"/>
      <c r="T330" s="318"/>
      <c r="U330" s="37" t="s">
        <v>68</v>
      </c>
      <c r="V330" s="309">
        <f>IFERROR(V326/H326,"0")+IFERROR(V327/H327,"0")+IFERROR(V328/H328,"0")+IFERROR(V329/H329,"0")</f>
        <v>3.8461538461538463</v>
      </c>
      <c r="W330" s="309">
        <f>IFERROR(W326/H326,"0")+IFERROR(W327/H327,"0")+IFERROR(W328/H328,"0")+IFERROR(W329/H329,"0")</f>
        <v>4</v>
      </c>
      <c r="X330" s="309">
        <f>IFERROR(IF(X326="",0,X326),"0")+IFERROR(IF(X327="",0,X327),"0")+IFERROR(IF(X328="",0,X328),"0")+IFERROR(IF(X329="",0,X329),"0")</f>
        <v>8.6999999999999994E-2</v>
      </c>
      <c r="Y330" s="310"/>
      <c r="Z330" s="310"/>
    </row>
    <row r="331" spans="1:53" x14ac:dyDescent="0.2">
      <c r="A331" s="320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16" t="s">
        <v>67</v>
      </c>
      <c r="O331" s="317"/>
      <c r="P331" s="317"/>
      <c r="Q331" s="317"/>
      <c r="R331" s="317"/>
      <c r="S331" s="317"/>
      <c r="T331" s="318"/>
      <c r="U331" s="37" t="s">
        <v>66</v>
      </c>
      <c r="V331" s="309">
        <f>IFERROR(SUM(V326:V329),"0")</f>
        <v>30</v>
      </c>
      <c r="W331" s="309">
        <f>IFERROR(SUM(W326:W329),"0")</f>
        <v>31.2</v>
      </c>
      <c r="X331" s="37"/>
      <c r="Y331" s="310"/>
      <c r="Z331" s="310"/>
    </row>
    <row r="332" spans="1:53" ht="14.25" customHeight="1" x14ac:dyDescent="0.25">
      <c r="A332" s="335" t="s">
        <v>212</v>
      </c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9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6" t="s">
        <v>67</v>
      </c>
      <c r="O334" s="317"/>
      <c r="P334" s="317"/>
      <c r="Q334" s="317"/>
      <c r="R334" s="317"/>
      <c r="S334" s="317"/>
      <c r="T334" s="31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6" t="s">
        <v>67</v>
      </c>
      <c r="O335" s="317"/>
      <c r="P335" s="317"/>
      <c r="Q335" s="317"/>
      <c r="R335" s="317"/>
      <c r="S335" s="317"/>
      <c r="T335" s="31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4" t="s">
        <v>479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48"/>
      <c r="Z336" s="48"/>
    </row>
    <row r="337" spans="1:53" ht="16.5" customHeight="1" x14ac:dyDescent="0.25">
      <c r="A337" s="351" t="s">
        <v>480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02"/>
      <c r="Z337" s="302"/>
    </row>
    <row r="338" spans="1:53" ht="14.25" customHeight="1" x14ac:dyDescent="0.25">
      <c r="A338" s="335" t="s">
        <v>104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9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16" t="s">
        <v>67</v>
      </c>
      <c r="O341" s="317"/>
      <c r="P341" s="317"/>
      <c r="Q341" s="317"/>
      <c r="R341" s="317"/>
      <c r="S341" s="317"/>
      <c r="T341" s="31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0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21"/>
      <c r="N342" s="316" t="s">
        <v>67</v>
      </c>
      <c r="O342" s="317"/>
      <c r="P342" s="317"/>
      <c r="Q342" s="317"/>
      <c r="R342" s="317"/>
      <c r="S342" s="317"/>
      <c r="T342" s="31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61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66</v>
      </c>
      <c r="V344" s="307">
        <v>100</v>
      </c>
      <c r="W344" s="308">
        <f t="shared" ref="W344:W356" si="15">IFERROR(IF(V344="",0,CEILING((V344/$H344),1)*$H344),"")</f>
        <v>100.80000000000001</v>
      </c>
      <c r="X344" s="36">
        <f>IFERROR(IF(W344=0,"",ROUNDUP(W344/H344,0)*0.00753),"")</f>
        <v>0.18071999999999999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66</v>
      </c>
      <c r="V346" s="307">
        <v>100</v>
      </c>
      <c r="W346" s="308">
        <f t="shared" si="15"/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66</v>
      </c>
      <c r="V347" s="307">
        <v>196</v>
      </c>
      <c r="W347" s="308">
        <f t="shared" si="15"/>
        <v>196.56</v>
      </c>
      <c r="X347" s="36">
        <f>IFERROR(IF(W347=0,"",ROUNDUP(W347/H347,0)*0.00753),"")</f>
        <v>0.88101000000000007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66</v>
      </c>
      <c r="V349" s="307">
        <v>112</v>
      </c>
      <c r="W349" s="308">
        <f t="shared" si="15"/>
        <v>113.4</v>
      </c>
      <c r="X349" s="36">
        <f t="shared" si="16"/>
        <v>0.27107999999999999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66</v>
      </c>
      <c r="V351" s="307">
        <v>59.499999999999993</v>
      </c>
      <c r="W351" s="308">
        <f t="shared" si="15"/>
        <v>60.900000000000006</v>
      </c>
      <c r="X351" s="36">
        <f t="shared" si="16"/>
        <v>0.14558000000000001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66</v>
      </c>
      <c r="V355" s="307">
        <v>105</v>
      </c>
      <c r="W355" s="308">
        <f t="shared" si="15"/>
        <v>105</v>
      </c>
      <c r="X355" s="36">
        <f t="shared" si="16"/>
        <v>0.251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12"/>
      <c r="P356" s="312"/>
      <c r="Q356" s="312"/>
      <c r="R356" s="313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9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20"/>
      <c r="M357" s="321"/>
      <c r="N357" s="316" t="s">
        <v>67</v>
      </c>
      <c r="O357" s="317"/>
      <c r="P357" s="317"/>
      <c r="Q357" s="317"/>
      <c r="R357" s="317"/>
      <c r="S357" s="317"/>
      <c r="T357" s="31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295.95238095238091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298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1.91011</v>
      </c>
      <c r="Y357" s="310"/>
      <c r="Z357" s="310"/>
    </row>
    <row r="358" spans="1:53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21"/>
      <c r="N358" s="316" t="s">
        <v>67</v>
      </c>
      <c r="O358" s="317"/>
      <c r="P358" s="317"/>
      <c r="Q358" s="317"/>
      <c r="R358" s="317"/>
      <c r="S358" s="317"/>
      <c r="T358" s="318"/>
      <c r="U358" s="37" t="s">
        <v>66</v>
      </c>
      <c r="V358" s="309">
        <f>IFERROR(SUM(V344:V356),"0")</f>
        <v>672.5</v>
      </c>
      <c r="W358" s="309">
        <f>IFERROR(SUM(W344:W356),"0")</f>
        <v>677.46</v>
      </c>
      <c r="X358" s="37"/>
      <c r="Y358" s="310"/>
      <c r="Z358" s="310"/>
    </row>
    <row r="359" spans="1:53" ht="14.25" customHeight="1" x14ac:dyDescent="0.25">
      <c r="A359" s="335" t="s">
        <v>69</v>
      </c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9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16" t="s">
        <v>67</v>
      </c>
      <c r="O364" s="317"/>
      <c r="P364" s="317"/>
      <c r="Q364" s="317"/>
      <c r="R364" s="317"/>
      <c r="S364" s="317"/>
      <c r="T364" s="31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0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1"/>
      <c r="N365" s="316" t="s">
        <v>67</v>
      </c>
      <c r="O365" s="317"/>
      <c r="P365" s="317"/>
      <c r="Q365" s="317"/>
      <c r="R365" s="317"/>
      <c r="S365" s="317"/>
      <c r="T365" s="31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212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9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6" t="s">
        <v>67</v>
      </c>
      <c r="O368" s="317"/>
      <c r="P368" s="317"/>
      <c r="Q368" s="317"/>
      <c r="R368" s="317"/>
      <c r="S368" s="317"/>
      <c r="T368" s="31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6" t="s">
        <v>67</v>
      </c>
      <c r="O369" s="317"/>
      <c r="P369" s="317"/>
      <c r="Q369" s="317"/>
      <c r="R369" s="317"/>
      <c r="S369" s="317"/>
      <c r="T369" s="31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82</v>
      </c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54" t="s">
        <v>526</v>
      </c>
      <c r="O371" s="312"/>
      <c r="P371" s="312"/>
      <c r="Q371" s="312"/>
      <c r="R371" s="313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78" t="s">
        <v>529</v>
      </c>
      <c r="O372" s="312"/>
      <c r="P372" s="312"/>
      <c r="Q372" s="312"/>
      <c r="R372" s="313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50" t="s">
        <v>532</v>
      </c>
      <c r="O373" s="312"/>
      <c r="P373" s="312"/>
      <c r="Q373" s="312"/>
      <c r="R373" s="313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4" t="s">
        <v>535</v>
      </c>
      <c r="O374" s="312"/>
      <c r="P374" s="312"/>
      <c r="Q374" s="312"/>
      <c r="R374" s="313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16" t="s">
        <v>67</v>
      </c>
      <c r="O375" s="317"/>
      <c r="P375" s="317"/>
      <c r="Q375" s="317"/>
      <c r="R375" s="317"/>
      <c r="S375" s="317"/>
      <c r="T375" s="31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6" t="s">
        <v>67</v>
      </c>
      <c r="O376" s="317"/>
      <c r="P376" s="317"/>
      <c r="Q376" s="317"/>
      <c r="R376" s="317"/>
      <c r="S376" s="317"/>
      <c r="T376" s="31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43" t="s">
        <v>538</v>
      </c>
      <c r="O378" s="312"/>
      <c r="P378" s="312"/>
      <c r="Q378" s="312"/>
      <c r="R378" s="313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59" t="s">
        <v>541</v>
      </c>
      <c r="O379" s="312"/>
      <c r="P379" s="312"/>
      <c r="Q379" s="312"/>
      <c r="R379" s="313"/>
      <c r="S379" s="34"/>
      <c r="T379" s="34"/>
      <c r="U379" s="35" t="s">
        <v>66</v>
      </c>
      <c r="V379" s="307">
        <v>65</v>
      </c>
      <c r="W379" s="308">
        <f>IFERROR(IF(V379="",0,CEILING((V379/$H379),1)*$H379),"")</f>
        <v>65</v>
      </c>
      <c r="X379" s="36">
        <f>IFERROR(IF(W379=0,"",ROUNDUP(W379/H379,0)*0.00673),"")</f>
        <v>0.33650000000000002</v>
      </c>
      <c r="Y379" s="56"/>
      <c r="Z379" s="57"/>
      <c r="AD379" s="58"/>
      <c r="BA379" s="261" t="s">
        <v>1</v>
      </c>
    </row>
    <row r="380" spans="1:53" x14ac:dyDescent="0.2">
      <c r="A380" s="31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6" t="s">
        <v>67</v>
      </c>
      <c r="O380" s="317"/>
      <c r="P380" s="317"/>
      <c r="Q380" s="317"/>
      <c r="R380" s="317"/>
      <c r="S380" s="317"/>
      <c r="T380" s="318"/>
      <c r="U380" s="37" t="s">
        <v>68</v>
      </c>
      <c r="V380" s="309">
        <f>IFERROR(V378/H378,"0")+IFERROR(V379/H379,"0")</f>
        <v>50</v>
      </c>
      <c r="W380" s="309">
        <f>IFERROR(W378/H378,"0")+IFERROR(W379/H379,"0")</f>
        <v>50</v>
      </c>
      <c r="X380" s="309">
        <f>IFERROR(IF(X378="",0,X378),"0")+IFERROR(IF(X379="",0,X379),"0")</f>
        <v>0.33650000000000002</v>
      </c>
      <c r="Y380" s="310"/>
      <c r="Z380" s="310"/>
    </row>
    <row r="381" spans="1:53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16" t="s">
        <v>67</v>
      </c>
      <c r="O381" s="317"/>
      <c r="P381" s="317"/>
      <c r="Q381" s="317"/>
      <c r="R381" s="317"/>
      <c r="S381" s="317"/>
      <c r="T381" s="318"/>
      <c r="U381" s="37" t="s">
        <v>66</v>
      </c>
      <c r="V381" s="309">
        <f>IFERROR(SUM(V378:V379),"0")</f>
        <v>65</v>
      </c>
      <c r="W381" s="309">
        <f>IFERROR(SUM(W378:W379),"0")</f>
        <v>65</v>
      </c>
      <c r="X381" s="37"/>
      <c r="Y381" s="310"/>
      <c r="Z381" s="310"/>
    </row>
    <row r="382" spans="1:53" ht="16.5" customHeight="1" x14ac:dyDescent="0.25">
      <c r="A382" s="351" t="s">
        <v>542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02"/>
      <c r="Z382" s="302"/>
    </row>
    <row r="383" spans="1:53" ht="14.25" customHeight="1" x14ac:dyDescent="0.25">
      <c r="A383" s="335" t="s">
        <v>96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9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1"/>
      <c r="N386" s="316" t="s">
        <v>67</v>
      </c>
      <c r="O386" s="317"/>
      <c r="P386" s="317"/>
      <c r="Q386" s="317"/>
      <c r="R386" s="317"/>
      <c r="S386" s="317"/>
      <c r="T386" s="31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0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16" t="s">
        <v>67</v>
      </c>
      <c r="O387" s="317"/>
      <c r="P387" s="317"/>
      <c r="Q387" s="317"/>
      <c r="R387" s="317"/>
      <c r="S387" s="317"/>
      <c r="T387" s="31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61</v>
      </c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66</v>
      </c>
      <c r="V389" s="307">
        <v>120</v>
      </c>
      <c r="W389" s="308">
        <f t="shared" ref="W389:W395" si="17">IFERROR(IF(V389="",0,CEILING((V389/$H389),1)*$H389),"")</f>
        <v>121.80000000000001</v>
      </c>
      <c r="X389" s="36">
        <f>IFERROR(IF(W389=0,"",ROUNDUP(W389/H389,0)*0.00753),"")</f>
        <v>0.21837000000000001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39" t="s">
        <v>555</v>
      </c>
      <c r="O392" s="312"/>
      <c r="P392" s="312"/>
      <c r="Q392" s="312"/>
      <c r="R392" s="313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66</v>
      </c>
      <c r="V394" s="307">
        <v>35</v>
      </c>
      <c r="W394" s="308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9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6" t="s">
        <v>67</v>
      </c>
      <c r="O396" s="317"/>
      <c r="P396" s="317"/>
      <c r="Q396" s="317"/>
      <c r="R396" s="317"/>
      <c r="S396" s="317"/>
      <c r="T396" s="31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45.238095238095234</v>
      </c>
      <c r="W396" s="309">
        <f>IFERROR(W389/H389,"0")+IFERROR(W390/H390,"0")+IFERROR(W391/H391,"0")+IFERROR(W392/H392,"0")+IFERROR(W393/H393,"0")+IFERROR(W394/H394,"0")+IFERROR(W395/H395,"0")</f>
        <v>46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0.30371000000000004</v>
      </c>
      <c r="Y396" s="310"/>
      <c r="Z396" s="310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6" t="s">
        <v>67</v>
      </c>
      <c r="O397" s="317"/>
      <c r="P397" s="317"/>
      <c r="Q397" s="317"/>
      <c r="R397" s="317"/>
      <c r="S397" s="317"/>
      <c r="T397" s="318"/>
      <c r="U397" s="37" t="s">
        <v>66</v>
      </c>
      <c r="V397" s="309">
        <f>IFERROR(SUM(V389:V395),"0")</f>
        <v>155</v>
      </c>
      <c r="W397" s="309">
        <f>IFERROR(SUM(W389:W395),"0")</f>
        <v>157.5</v>
      </c>
      <c r="X397" s="37"/>
      <c r="Y397" s="310"/>
      <c r="Z397" s="310"/>
    </row>
    <row r="398" spans="1:53" ht="14.25" customHeight="1" x14ac:dyDescent="0.25">
      <c r="A398" s="335" t="s">
        <v>91</v>
      </c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9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6" t="s">
        <v>67</v>
      </c>
      <c r="O400" s="317"/>
      <c r="P400" s="317"/>
      <c r="Q400" s="317"/>
      <c r="R400" s="317"/>
      <c r="S400" s="317"/>
      <c r="T400" s="31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6" t="s">
        <v>67</v>
      </c>
      <c r="O401" s="317"/>
      <c r="P401" s="317"/>
      <c r="Q401" s="317"/>
      <c r="R401" s="317"/>
      <c r="S401" s="317"/>
      <c r="T401" s="31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4" t="s">
        <v>564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51" t="s">
        <v>564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2"/>
      <c r="Z403" s="302"/>
    </row>
    <row r="404" spans="1:53" ht="14.25" customHeight="1" x14ac:dyDescent="0.25">
      <c r="A404" s="335" t="s">
        <v>104</v>
      </c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0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66</v>
      </c>
      <c r="V405" s="307">
        <v>100</v>
      </c>
      <c r="W405" s="308">
        <f t="shared" ref="W405:W413" si="18">IFERROR(IF(V405="",0,CEILING((V405/$H405),1)*$H405),"")</f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66</v>
      </c>
      <c r="V406" s="307">
        <v>250</v>
      </c>
      <c r="W406" s="308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66</v>
      </c>
      <c r="V407" s="307">
        <v>10</v>
      </c>
      <c r="W407" s="308">
        <f t="shared" si="18"/>
        <v>10.56</v>
      </c>
      <c r="X407" s="36">
        <f>IFERROR(IF(W407=0,"",ROUNDUP(W407/H407,0)*0.01196),"")</f>
        <v>2.392E-2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66</v>
      </c>
      <c r="V408" s="307">
        <v>130</v>
      </c>
      <c r="W408" s="308">
        <f t="shared" si="18"/>
        <v>132</v>
      </c>
      <c r="X408" s="36">
        <f>IFERROR(IF(W408=0,"",ROUNDUP(W408/H408,0)*0.01196),"")</f>
        <v>0.29899999999999999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66</v>
      </c>
      <c r="V409" s="307">
        <v>18</v>
      </c>
      <c r="W409" s="308">
        <f t="shared" si="18"/>
        <v>18</v>
      </c>
      <c r="X409" s="36">
        <f>IFERROR(IF(W409=0,"",ROUNDUP(W409/H409,0)*0.00937),"")</f>
        <v>4.6850000000000003E-2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3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66</v>
      </c>
      <c r="V413" s="307">
        <v>24</v>
      </c>
      <c r="W413" s="308">
        <f t="shared" si="18"/>
        <v>25.2</v>
      </c>
      <c r="X413" s="36">
        <f>IFERROR(IF(W413=0,"",ROUNDUP(W413/H413,0)*0.00937),"")</f>
        <v>6.5589999999999996E-2</v>
      </c>
      <c r="Y413" s="56"/>
      <c r="Z413" s="57"/>
      <c r="AD413" s="58"/>
      <c r="BA413" s="280" t="s">
        <v>1</v>
      </c>
    </row>
    <row r="414" spans="1:53" x14ac:dyDescent="0.2">
      <c r="A414" s="319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6" t="s">
        <v>67</v>
      </c>
      <c r="O414" s="317"/>
      <c r="P414" s="317"/>
      <c r="Q414" s="317"/>
      <c r="R414" s="317"/>
      <c r="S414" s="317"/>
      <c r="T414" s="31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104.46969696969697</v>
      </c>
      <c r="W414" s="309">
        <f>IFERROR(W405/H405,"0")+IFERROR(W406/H406,"0")+IFERROR(W407/H407,"0")+IFERROR(W408/H408,"0")+IFERROR(W409/H409,"0")+IFERROR(W410/H410,"0")+IFERROR(W411/H411,"0")+IFERROR(W412/H412,"0")+IFERROR(W413/H413,"0")</f>
        <v>106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1.2366800000000002</v>
      </c>
      <c r="Y414" s="310"/>
      <c r="Z414" s="310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6" t="s">
        <v>67</v>
      </c>
      <c r="O415" s="317"/>
      <c r="P415" s="317"/>
      <c r="Q415" s="317"/>
      <c r="R415" s="317"/>
      <c r="S415" s="317"/>
      <c r="T415" s="318"/>
      <c r="U415" s="37" t="s">
        <v>66</v>
      </c>
      <c r="V415" s="309">
        <f>IFERROR(SUM(V405:V413),"0")</f>
        <v>532</v>
      </c>
      <c r="W415" s="309">
        <f>IFERROR(SUM(W405:W413),"0")</f>
        <v>539.52</v>
      </c>
      <c r="X415" s="37"/>
      <c r="Y415" s="310"/>
      <c r="Z415" s="310"/>
    </row>
    <row r="416" spans="1:53" ht="14.25" customHeight="1" x14ac:dyDescent="0.25">
      <c r="A416" s="335" t="s">
        <v>96</v>
      </c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66</v>
      </c>
      <c r="V417" s="307">
        <v>130</v>
      </c>
      <c r="W417" s="308">
        <f>IFERROR(IF(V417="",0,CEILING((V417/$H417),1)*$H417),"")</f>
        <v>132</v>
      </c>
      <c r="X417" s="36">
        <f>IFERROR(IF(W417=0,"",ROUNDUP(W417/H417,0)*0.01196),"")</f>
        <v>0.29899999999999999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6" t="s">
        <v>67</v>
      </c>
      <c r="O419" s="317"/>
      <c r="P419" s="317"/>
      <c r="Q419" s="317"/>
      <c r="R419" s="317"/>
      <c r="S419" s="317"/>
      <c r="T419" s="318"/>
      <c r="U419" s="37" t="s">
        <v>68</v>
      </c>
      <c r="V419" s="309">
        <f>IFERROR(V417/H417,"0")+IFERROR(V418/H418,"0")</f>
        <v>24.621212121212121</v>
      </c>
      <c r="W419" s="309">
        <f>IFERROR(W417/H417,"0")+IFERROR(W418/H418,"0")</f>
        <v>25</v>
      </c>
      <c r="X419" s="309">
        <f>IFERROR(IF(X417="",0,X417),"0")+IFERROR(IF(X418="",0,X418),"0")</f>
        <v>0.29899999999999999</v>
      </c>
      <c r="Y419" s="310"/>
      <c r="Z419" s="310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6" t="s">
        <v>67</v>
      </c>
      <c r="O420" s="317"/>
      <c r="P420" s="317"/>
      <c r="Q420" s="317"/>
      <c r="R420" s="317"/>
      <c r="S420" s="317"/>
      <c r="T420" s="318"/>
      <c r="U420" s="37" t="s">
        <v>66</v>
      </c>
      <c r="V420" s="309">
        <f>IFERROR(SUM(V417:V418),"0")</f>
        <v>130</v>
      </c>
      <c r="W420" s="309">
        <f>IFERROR(SUM(W417:W418),"0")</f>
        <v>132</v>
      </c>
      <c r="X420" s="37"/>
      <c r="Y420" s="310"/>
      <c r="Z420" s="310"/>
    </row>
    <row r="421" spans="1:53" ht="14.25" customHeight="1" x14ac:dyDescent="0.25">
      <c r="A421" s="335" t="s">
        <v>61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66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66</v>
      </c>
      <c r="V423" s="307">
        <v>60</v>
      </c>
      <c r="W423" s="308">
        <f t="shared" si="19"/>
        <v>63.36</v>
      </c>
      <c r="X423" s="36">
        <f>IFERROR(IF(W423=0,"",ROUNDUP(W423/H423,0)*0.01196),"")</f>
        <v>0.14352000000000001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66</v>
      </c>
      <c r="V424" s="307">
        <v>130</v>
      </c>
      <c r="W424" s="308">
        <f t="shared" si="19"/>
        <v>132</v>
      </c>
      <c r="X424" s="36">
        <f>IFERROR(IF(W424=0,"",ROUNDUP(W424/H424,0)*0.01196),"")</f>
        <v>0.29899999999999999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7" t="s">
        <v>595</v>
      </c>
      <c r="O425" s="312"/>
      <c r="P425" s="312"/>
      <c r="Q425" s="312"/>
      <c r="R425" s="313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1" t="s">
        <v>598</v>
      </c>
      <c r="O426" s="312"/>
      <c r="P426" s="312"/>
      <c r="Q426" s="312"/>
      <c r="R426" s="313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74" t="s">
        <v>601</v>
      </c>
      <c r="O427" s="312"/>
      <c r="P427" s="312"/>
      <c r="Q427" s="312"/>
      <c r="R427" s="313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6" t="s">
        <v>67</v>
      </c>
      <c r="O428" s="317"/>
      <c r="P428" s="317"/>
      <c r="Q428" s="317"/>
      <c r="R428" s="317"/>
      <c r="S428" s="317"/>
      <c r="T428" s="318"/>
      <c r="U428" s="37" t="s">
        <v>68</v>
      </c>
      <c r="V428" s="309">
        <f>IFERROR(V422/H422,"0")+IFERROR(V423/H423,"0")+IFERROR(V424/H424,"0")+IFERROR(V425/H425,"0")+IFERROR(V426/H426,"0")+IFERROR(V427/H427,"0")</f>
        <v>45.454545454545453</v>
      </c>
      <c r="W428" s="309">
        <f>IFERROR(W422/H422,"0")+IFERROR(W423/H423,"0")+IFERROR(W424/H424,"0")+IFERROR(W425/H425,"0")+IFERROR(W426/H426,"0")+IFERROR(W427/H427,"0")</f>
        <v>47</v>
      </c>
      <c r="X428" s="309">
        <f>IFERROR(IF(X422="",0,X422),"0")+IFERROR(IF(X423="",0,X423),"0")+IFERROR(IF(X424="",0,X424),"0")+IFERROR(IF(X425="",0,X425),"0")+IFERROR(IF(X426="",0,X426),"0")+IFERROR(IF(X427="",0,X427),"0")</f>
        <v>0.56211999999999995</v>
      </c>
      <c r="Y428" s="310"/>
      <c r="Z428" s="310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6" t="s">
        <v>67</v>
      </c>
      <c r="O429" s="317"/>
      <c r="P429" s="317"/>
      <c r="Q429" s="317"/>
      <c r="R429" s="317"/>
      <c r="S429" s="317"/>
      <c r="T429" s="318"/>
      <c r="U429" s="37" t="s">
        <v>66</v>
      </c>
      <c r="V429" s="309">
        <f>IFERROR(SUM(V422:V427),"0")</f>
        <v>240</v>
      </c>
      <c r="W429" s="309">
        <f>IFERROR(SUM(W422:W427),"0")</f>
        <v>248.16</v>
      </c>
      <c r="X429" s="37"/>
      <c r="Y429" s="310"/>
      <c r="Z429" s="310"/>
    </row>
    <row r="430" spans="1:53" ht="14.25" customHeight="1" x14ac:dyDescent="0.25">
      <c r="A430" s="335" t="s">
        <v>69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6" t="s">
        <v>67</v>
      </c>
      <c r="O433" s="317"/>
      <c r="P433" s="317"/>
      <c r="Q433" s="317"/>
      <c r="R433" s="317"/>
      <c r="S433" s="317"/>
      <c r="T433" s="31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6" t="s">
        <v>67</v>
      </c>
      <c r="O434" s="317"/>
      <c r="P434" s="317"/>
      <c r="Q434" s="317"/>
      <c r="R434" s="317"/>
      <c r="S434" s="317"/>
      <c r="T434" s="31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4" t="s">
        <v>606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51" t="s">
        <v>607</v>
      </c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02"/>
      <c r="Z436" s="302"/>
    </row>
    <row r="437" spans="1:53" ht="14.25" customHeight="1" x14ac:dyDescent="0.25">
      <c r="A437" s="335" t="s">
        <v>104</v>
      </c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84" t="s">
        <v>610</v>
      </c>
      <c r="O438" s="312"/>
      <c r="P438" s="312"/>
      <c r="Q438" s="312"/>
      <c r="R438" s="313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11" t="s">
        <v>613</v>
      </c>
      <c r="O439" s="312"/>
      <c r="P439" s="312"/>
      <c r="Q439" s="312"/>
      <c r="R439" s="313"/>
      <c r="S439" s="34"/>
      <c r="T439" s="34"/>
      <c r="U439" s="35" t="s">
        <v>66</v>
      </c>
      <c r="V439" s="307">
        <v>30</v>
      </c>
      <c r="W439" s="308">
        <f>IFERROR(IF(V439="",0,CEILING((V439/$H439),1)*$H439),"")</f>
        <v>36</v>
      </c>
      <c r="X439" s="36">
        <f>IFERROR(IF(W439=0,"",ROUNDUP(W439/H439,0)*0.02175),"")</f>
        <v>6.5250000000000002E-2</v>
      </c>
      <c r="Y439" s="56"/>
      <c r="Z439" s="57"/>
      <c r="AD439" s="58"/>
      <c r="BA439" s="292" t="s">
        <v>1</v>
      </c>
    </row>
    <row r="440" spans="1:53" x14ac:dyDescent="0.2">
      <c r="A440" s="31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6" t="s">
        <v>67</v>
      </c>
      <c r="O440" s="317"/>
      <c r="P440" s="317"/>
      <c r="Q440" s="317"/>
      <c r="R440" s="317"/>
      <c r="S440" s="317"/>
      <c r="T440" s="318"/>
      <c r="U440" s="37" t="s">
        <v>68</v>
      </c>
      <c r="V440" s="309">
        <f>IFERROR(V438/H438,"0")+IFERROR(V439/H439,"0")</f>
        <v>2.5</v>
      </c>
      <c r="W440" s="309">
        <f>IFERROR(W438/H438,"0")+IFERROR(W439/H439,"0")</f>
        <v>3</v>
      </c>
      <c r="X440" s="309">
        <f>IFERROR(IF(X438="",0,X438),"0")+IFERROR(IF(X439="",0,X439),"0")</f>
        <v>6.5250000000000002E-2</v>
      </c>
      <c r="Y440" s="310"/>
      <c r="Z440" s="310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6" t="s">
        <v>67</v>
      </c>
      <c r="O441" s="317"/>
      <c r="P441" s="317"/>
      <c r="Q441" s="317"/>
      <c r="R441" s="317"/>
      <c r="S441" s="317"/>
      <c r="T441" s="318"/>
      <c r="U441" s="37" t="s">
        <v>66</v>
      </c>
      <c r="V441" s="309">
        <f>IFERROR(SUM(V438:V439),"0")</f>
        <v>30</v>
      </c>
      <c r="W441" s="309">
        <f>IFERROR(SUM(W438:W439),"0")</f>
        <v>36</v>
      </c>
      <c r="X441" s="37"/>
      <c r="Y441" s="310"/>
      <c r="Z441" s="310"/>
    </row>
    <row r="442" spans="1:53" ht="14.25" customHeight="1" x14ac:dyDescent="0.25">
      <c r="A442" s="335" t="s">
        <v>96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79" t="s">
        <v>616</v>
      </c>
      <c r="O443" s="312"/>
      <c r="P443" s="312"/>
      <c r="Q443" s="312"/>
      <c r="R443" s="313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400" t="s">
        <v>619</v>
      </c>
      <c r="O444" s="312"/>
      <c r="P444" s="312"/>
      <c r="Q444" s="312"/>
      <c r="R444" s="313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6" t="s">
        <v>67</v>
      </c>
      <c r="O445" s="317"/>
      <c r="P445" s="317"/>
      <c r="Q445" s="317"/>
      <c r="R445" s="317"/>
      <c r="S445" s="317"/>
      <c r="T445" s="31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6" t="s">
        <v>67</v>
      </c>
      <c r="O446" s="317"/>
      <c r="P446" s="317"/>
      <c r="Q446" s="317"/>
      <c r="R446" s="317"/>
      <c r="S446" s="317"/>
      <c r="T446" s="31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61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18" t="s">
        <v>622</v>
      </c>
      <c r="O448" s="312"/>
      <c r="P448" s="312"/>
      <c r="Q448" s="312"/>
      <c r="R448" s="313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5" t="s">
        <v>625</v>
      </c>
      <c r="O449" s="312"/>
      <c r="P449" s="312"/>
      <c r="Q449" s="312"/>
      <c r="R449" s="313"/>
      <c r="S449" s="34"/>
      <c r="T449" s="34"/>
      <c r="U449" s="35" t="s">
        <v>66</v>
      </c>
      <c r="V449" s="307">
        <v>10</v>
      </c>
      <c r="W449" s="308">
        <f>IFERROR(IF(V449="",0,CEILING((V449/$H449),1)*$H449),"")</f>
        <v>12.600000000000001</v>
      </c>
      <c r="X449" s="36">
        <f>IFERROR(IF(W449=0,"",ROUNDUP(W449/H449,0)*0.00753),"")</f>
        <v>2.2589999999999999E-2</v>
      </c>
      <c r="Y449" s="56"/>
      <c r="Z449" s="57"/>
      <c r="AD449" s="58"/>
      <c r="BA449" s="296" t="s">
        <v>1</v>
      </c>
    </row>
    <row r="450" spans="1:53" x14ac:dyDescent="0.2">
      <c r="A450" s="319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6" t="s">
        <v>67</v>
      </c>
      <c r="O450" s="317"/>
      <c r="P450" s="317"/>
      <c r="Q450" s="317"/>
      <c r="R450" s="317"/>
      <c r="S450" s="317"/>
      <c r="T450" s="318"/>
      <c r="U450" s="37" t="s">
        <v>68</v>
      </c>
      <c r="V450" s="309">
        <f>IFERROR(V448/H448,"0")+IFERROR(V449/H449,"0")</f>
        <v>2.3809523809523809</v>
      </c>
      <c r="W450" s="309">
        <f>IFERROR(W448/H448,"0")+IFERROR(W449/H449,"0")</f>
        <v>3</v>
      </c>
      <c r="X450" s="309">
        <f>IFERROR(IF(X448="",0,X448),"0")+IFERROR(IF(X449="",0,X449),"0")</f>
        <v>2.2589999999999999E-2</v>
      </c>
      <c r="Y450" s="310"/>
      <c r="Z450" s="310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6" t="s">
        <v>67</v>
      </c>
      <c r="O451" s="317"/>
      <c r="P451" s="317"/>
      <c r="Q451" s="317"/>
      <c r="R451" s="317"/>
      <c r="S451" s="317"/>
      <c r="T451" s="318"/>
      <c r="U451" s="37" t="s">
        <v>66</v>
      </c>
      <c r="V451" s="309">
        <f>IFERROR(SUM(V448:V449),"0")</f>
        <v>10</v>
      </c>
      <c r="W451" s="309">
        <f>IFERROR(SUM(W448:W449),"0")</f>
        <v>12.600000000000001</v>
      </c>
      <c r="X451" s="37"/>
      <c r="Y451" s="310"/>
      <c r="Z451" s="310"/>
    </row>
    <row r="452" spans="1:53" ht="14.25" customHeight="1" x14ac:dyDescent="0.25">
      <c r="A452" s="335" t="s">
        <v>69</v>
      </c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395" t="s">
        <v>628</v>
      </c>
      <c r="O453" s="312"/>
      <c r="P453" s="312"/>
      <c r="Q453" s="312"/>
      <c r="R453" s="313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629" t="s">
        <v>631</v>
      </c>
      <c r="O454" s="312"/>
      <c r="P454" s="312"/>
      <c r="Q454" s="312"/>
      <c r="R454" s="313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6" t="s">
        <v>67</v>
      </c>
      <c r="O455" s="317"/>
      <c r="P455" s="317"/>
      <c r="Q455" s="317"/>
      <c r="R455" s="317"/>
      <c r="S455" s="317"/>
      <c r="T455" s="31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6" t="s">
        <v>67</v>
      </c>
      <c r="O456" s="317"/>
      <c r="P456" s="317"/>
      <c r="Q456" s="317"/>
      <c r="R456" s="317"/>
      <c r="S456" s="317"/>
      <c r="T456" s="31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51" t="s">
        <v>632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02"/>
      <c r="Z457" s="302"/>
    </row>
    <row r="458" spans="1:53" ht="14.25" customHeight="1" x14ac:dyDescent="0.25">
      <c r="A458" s="335" t="s">
        <v>69</v>
      </c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66</v>
      </c>
      <c r="V459" s="307">
        <v>450</v>
      </c>
      <c r="W459" s="308">
        <f>IFERROR(IF(V459="",0,CEILING((V459/$H459),1)*$H459),"")</f>
        <v>452.4</v>
      </c>
      <c r="X459" s="36">
        <f>IFERROR(IF(W459=0,"",ROUNDUP(W459/H459,0)*0.02175),"")</f>
        <v>1.2614999999999998</v>
      </c>
      <c r="Y459" s="56"/>
      <c r="Z459" s="57"/>
      <c r="AD459" s="58"/>
      <c r="BA459" s="299" t="s">
        <v>1</v>
      </c>
    </row>
    <row r="460" spans="1:53" x14ac:dyDescent="0.2">
      <c r="A460" s="31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6" t="s">
        <v>67</v>
      </c>
      <c r="O460" s="317"/>
      <c r="P460" s="317"/>
      <c r="Q460" s="317"/>
      <c r="R460" s="317"/>
      <c r="S460" s="317"/>
      <c r="T460" s="318"/>
      <c r="U460" s="37" t="s">
        <v>68</v>
      </c>
      <c r="V460" s="309">
        <f>IFERROR(V459/H459,"0")</f>
        <v>57.692307692307693</v>
      </c>
      <c r="W460" s="309">
        <f>IFERROR(W459/H459,"0")</f>
        <v>58</v>
      </c>
      <c r="X460" s="309">
        <f>IFERROR(IF(X459="",0,X459),"0")</f>
        <v>1.2614999999999998</v>
      </c>
      <c r="Y460" s="310"/>
      <c r="Z460" s="310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6" t="s">
        <v>67</v>
      </c>
      <c r="O461" s="317"/>
      <c r="P461" s="317"/>
      <c r="Q461" s="317"/>
      <c r="R461" s="317"/>
      <c r="S461" s="317"/>
      <c r="T461" s="318"/>
      <c r="U461" s="37" t="s">
        <v>66</v>
      </c>
      <c r="V461" s="309">
        <f>IFERROR(SUM(V459:V459),"0")</f>
        <v>450</v>
      </c>
      <c r="W461" s="309">
        <f>IFERROR(SUM(W459:W459),"0")</f>
        <v>452.4</v>
      </c>
      <c r="X461" s="37"/>
      <c r="Y461" s="310"/>
      <c r="Z461" s="310"/>
    </row>
    <row r="462" spans="1:53" ht="15" customHeight="1" x14ac:dyDescent="0.2">
      <c r="A462" s="523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71"/>
      <c r="N462" s="348" t="s">
        <v>635</v>
      </c>
      <c r="O462" s="349"/>
      <c r="P462" s="349"/>
      <c r="Q462" s="349"/>
      <c r="R462" s="349"/>
      <c r="S462" s="349"/>
      <c r="T462" s="35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17269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17445.060000000001</v>
      </c>
      <c r="X462" s="37"/>
      <c r="Y462" s="310"/>
      <c r="Z462" s="310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71"/>
      <c r="N463" s="348" t="s">
        <v>636</v>
      </c>
      <c r="O463" s="349"/>
      <c r="P463" s="349"/>
      <c r="Q463" s="349"/>
      <c r="R463" s="349"/>
      <c r="S463" s="349"/>
      <c r="T463" s="35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18334.931824038031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18521.578000000001</v>
      </c>
      <c r="X463" s="37"/>
      <c r="Y463" s="310"/>
      <c r="Z463" s="310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71"/>
      <c r="N464" s="348" t="s">
        <v>637</v>
      </c>
      <c r="O464" s="349"/>
      <c r="P464" s="349"/>
      <c r="Q464" s="349"/>
      <c r="R464" s="349"/>
      <c r="S464" s="349"/>
      <c r="T464" s="35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32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33</v>
      </c>
      <c r="X464" s="37"/>
      <c r="Y464" s="310"/>
      <c r="Z464" s="310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48" t="s">
        <v>639</v>
      </c>
      <c r="O465" s="349"/>
      <c r="P465" s="349"/>
      <c r="Q465" s="349"/>
      <c r="R465" s="349"/>
      <c r="S465" s="349"/>
      <c r="T465" s="350"/>
      <c r="U465" s="37" t="s">
        <v>66</v>
      </c>
      <c r="V465" s="309">
        <f>GrossWeightTotal+PalletQtyTotal*25</f>
        <v>19134.931824038031</v>
      </c>
      <c r="W465" s="309">
        <f>GrossWeightTotalR+PalletQtyTotalR*25</f>
        <v>19346.578000000001</v>
      </c>
      <c r="X465" s="37"/>
      <c r="Y465" s="310"/>
      <c r="Z465" s="310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48" t="s">
        <v>640</v>
      </c>
      <c r="O466" s="349"/>
      <c r="P466" s="349"/>
      <c r="Q466" s="349"/>
      <c r="R466" s="349"/>
      <c r="S466" s="349"/>
      <c r="T466" s="35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3291.8178851799535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3322</v>
      </c>
      <c r="X466" s="37"/>
      <c r="Y466" s="310"/>
      <c r="Z466" s="310"/>
    </row>
    <row r="467" spans="1:29" ht="14.25" customHeight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48" t="s">
        <v>641</v>
      </c>
      <c r="O467" s="349"/>
      <c r="P467" s="349"/>
      <c r="Q467" s="349"/>
      <c r="R467" s="349"/>
      <c r="S467" s="349"/>
      <c r="T467" s="35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36.851900000000001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22" t="s">
        <v>94</v>
      </c>
      <c r="D469" s="323"/>
      <c r="E469" s="323"/>
      <c r="F469" s="324"/>
      <c r="G469" s="322" t="s">
        <v>233</v>
      </c>
      <c r="H469" s="323"/>
      <c r="I469" s="323"/>
      <c r="J469" s="323"/>
      <c r="K469" s="323"/>
      <c r="L469" s="323"/>
      <c r="M469" s="324"/>
      <c r="N469" s="322" t="s">
        <v>429</v>
      </c>
      <c r="O469" s="324"/>
      <c r="P469" s="322" t="s">
        <v>479</v>
      </c>
      <c r="Q469" s="324"/>
      <c r="R469" s="304" t="s">
        <v>564</v>
      </c>
      <c r="S469" s="322" t="s">
        <v>606</v>
      </c>
      <c r="T469" s="324"/>
      <c r="U469" s="305"/>
      <c r="Z469" s="52"/>
      <c r="AC469" s="305"/>
    </row>
    <row r="470" spans="1:29" ht="14.25" customHeight="1" thickTop="1" x14ac:dyDescent="0.2">
      <c r="A470" s="458" t="s">
        <v>644</v>
      </c>
      <c r="B470" s="322" t="s">
        <v>60</v>
      </c>
      <c r="C470" s="322" t="s">
        <v>95</v>
      </c>
      <c r="D470" s="322" t="s">
        <v>103</v>
      </c>
      <c r="E470" s="322" t="s">
        <v>94</v>
      </c>
      <c r="F470" s="322" t="s">
        <v>225</v>
      </c>
      <c r="G470" s="322" t="s">
        <v>234</v>
      </c>
      <c r="H470" s="322" t="s">
        <v>241</v>
      </c>
      <c r="I470" s="322" t="s">
        <v>262</v>
      </c>
      <c r="J470" s="322" t="s">
        <v>322</v>
      </c>
      <c r="K470" s="305"/>
      <c r="L470" s="322" t="s">
        <v>402</v>
      </c>
      <c r="M470" s="322" t="s">
        <v>420</v>
      </c>
      <c r="N470" s="322" t="s">
        <v>430</v>
      </c>
      <c r="O470" s="322" t="s">
        <v>456</v>
      </c>
      <c r="P470" s="322" t="s">
        <v>480</v>
      </c>
      <c r="Q470" s="322" t="s">
        <v>542</v>
      </c>
      <c r="R470" s="322" t="s">
        <v>564</v>
      </c>
      <c r="S470" s="322" t="s">
        <v>607</v>
      </c>
      <c r="T470" s="322" t="s">
        <v>632</v>
      </c>
      <c r="U470" s="305"/>
      <c r="Z470" s="52"/>
      <c r="AC470" s="305"/>
    </row>
    <row r="471" spans="1:29" ht="13.5" customHeight="1" thickBot="1" x14ac:dyDescent="0.25">
      <c r="A471" s="459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124.20000000000002</v>
      </c>
      <c r="D472" s="46">
        <f>IFERROR(W55*1,"0")+IFERROR(W56*1,"0")+IFERROR(W57*1,"0")+IFERROR(W58*1,"0")</f>
        <v>815.40000000000009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1908.4</v>
      </c>
      <c r="F472" s="46">
        <f>IFERROR(W124*1,"0")+IFERROR(W125*1,"0")+IFERROR(W126*1,"0")</f>
        <v>916.2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462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2739.3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892.2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36.72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7138.8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91.2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742.46</v>
      </c>
      <c r="Q472" s="46">
        <f>IFERROR(W384*1,"0")+IFERROR(W385*1,"0")+IFERROR(W389*1,"0")+IFERROR(W390*1,"0")+IFERROR(W391*1,"0")+IFERROR(W392*1,"0")+IFERROR(W393*1,"0")+IFERROR(W394*1,"0")+IFERROR(W395*1,"0")+IFERROR(W399*1,"0")</f>
        <v>157.5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919.68</v>
      </c>
      <c r="S472" s="46">
        <f>IFERROR(W438*1,"0")+IFERROR(W439*1,"0")+IFERROR(W443*1,"0")+IFERROR(W444*1,"0")+IFERROR(W448*1,"0")+IFERROR(W449*1,"0")+IFERROR(W453*1,"0")+IFERROR(W454*1,"0")</f>
        <v>48.6</v>
      </c>
      <c r="T472" s="46">
        <f>IFERROR(W459*1,"0")</f>
        <v>452.4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375:M376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N110:R110"/>
    <mergeCell ref="D99:E99"/>
    <mergeCell ref="A12:L12"/>
    <mergeCell ref="N80:T80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15:R16"/>
    <mergeCell ref="N375:T375"/>
    <mergeCell ref="A269:X269"/>
    <mergeCell ref="D116:E116"/>
    <mergeCell ref="D352:E352"/>
    <mergeCell ref="N219:R219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445:T445"/>
    <mergeCell ref="A404:X404"/>
    <mergeCell ref="N51:T51"/>
    <mergeCell ref="N239:T239"/>
    <mergeCell ref="D72:E72"/>
    <mergeCell ref="A81:X8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D255:E255"/>
    <mergeCell ref="N464:T464"/>
    <mergeCell ref="D454:E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