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33050B8-26A2-4476-8253-B4FBAD6038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V460" i="1"/>
  <c r="W459" i="1"/>
  <c r="N459" i="1"/>
  <c r="V456" i="1"/>
  <c r="V455" i="1"/>
  <c r="W454" i="1"/>
  <c r="X454" i="1" s="1"/>
  <c r="W453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X431" i="1" s="1"/>
  <c r="X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X422" i="1" s="1"/>
  <c r="N422" i="1"/>
  <c r="V420" i="1"/>
  <c r="V419" i="1"/>
  <c r="W418" i="1"/>
  <c r="X418" i="1" s="1"/>
  <c r="N418" i="1"/>
  <c r="W417" i="1"/>
  <c r="N417" i="1"/>
  <c r="V415" i="1"/>
  <c r="V414" i="1"/>
  <c r="W413" i="1"/>
  <c r="X413" i="1" s="1"/>
  <c r="N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N405" i="1"/>
  <c r="V401" i="1"/>
  <c r="V400" i="1"/>
  <c r="W399" i="1"/>
  <c r="N399" i="1"/>
  <c r="V397" i="1"/>
  <c r="V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W391" i="1"/>
  <c r="X391" i="1" s="1"/>
  <c r="N391" i="1"/>
  <c r="W390" i="1"/>
  <c r="X390" i="1" s="1"/>
  <c r="N390" i="1"/>
  <c r="X389" i="1"/>
  <c r="W389" i="1"/>
  <c r="N389" i="1"/>
  <c r="V387" i="1"/>
  <c r="W386" i="1"/>
  <c r="V386" i="1"/>
  <c r="X385" i="1"/>
  <c r="W385" i="1"/>
  <c r="N385" i="1"/>
  <c r="W384" i="1"/>
  <c r="N384" i="1"/>
  <c r="V381" i="1"/>
  <c r="V380" i="1"/>
  <c r="W379" i="1"/>
  <c r="X379" i="1" s="1"/>
  <c r="W378" i="1"/>
  <c r="V376" i="1"/>
  <c r="W375" i="1"/>
  <c r="V375" i="1"/>
  <c r="X374" i="1"/>
  <c r="W374" i="1"/>
  <c r="X373" i="1"/>
  <c r="W373" i="1"/>
  <c r="X372" i="1"/>
  <c r="W372" i="1"/>
  <c r="X371" i="1"/>
  <c r="X375" i="1" s="1"/>
  <c r="W371" i="1"/>
  <c r="W376" i="1" s="1"/>
  <c r="V369" i="1"/>
  <c r="V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X339" i="1"/>
  <c r="X341" i="1" s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W321" i="1"/>
  <c r="W323" i="1" s="1"/>
  <c r="N321" i="1"/>
  <c r="V319" i="1"/>
  <c r="V318" i="1"/>
  <c r="X317" i="1"/>
  <c r="W317" i="1"/>
  <c r="N317" i="1"/>
  <c r="W316" i="1"/>
  <c r="X316" i="1" s="1"/>
  <c r="N316" i="1"/>
  <c r="W315" i="1"/>
  <c r="X315" i="1" s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X300" i="1" s="1"/>
  <c r="W299" i="1"/>
  <c r="X299" i="1" s="1"/>
  <c r="X302" i="1" s="1"/>
  <c r="N299" i="1"/>
  <c r="V297" i="1"/>
  <c r="V296" i="1"/>
  <c r="W295" i="1"/>
  <c r="X295" i="1" s="1"/>
  <c r="N295" i="1"/>
  <c r="W294" i="1"/>
  <c r="X294" i="1" s="1"/>
  <c r="N294" i="1"/>
  <c r="X293" i="1"/>
  <c r="W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V284" i="1"/>
  <c r="V283" i="1"/>
  <c r="W282" i="1"/>
  <c r="W284" i="1" s="1"/>
  <c r="N282" i="1"/>
  <c r="V280" i="1"/>
  <c r="V279" i="1"/>
  <c r="W278" i="1"/>
  <c r="W280" i="1" s="1"/>
  <c r="N278" i="1"/>
  <c r="V276" i="1"/>
  <c r="V275" i="1"/>
  <c r="W274" i="1"/>
  <c r="W276" i="1" s="1"/>
  <c r="N274" i="1"/>
  <c r="V272" i="1"/>
  <c r="V271" i="1"/>
  <c r="W270" i="1"/>
  <c r="M472" i="1" s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W256" i="1"/>
  <c r="X256" i="1" s="1"/>
  <c r="N256" i="1"/>
  <c r="W255" i="1"/>
  <c r="X255" i="1" s="1"/>
  <c r="N255" i="1"/>
  <c r="X254" i="1"/>
  <c r="W254" i="1"/>
  <c r="N254" i="1"/>
  <c r="V251" i="1"/>
  <c r="V250" i="1"/>
  <c r="W249" i="1"/>
  <c r="X249" i="1" s="1"/>
  <c r="N249" i="1"/>
  <c r="W248" i="1"/>
  <c r="X248" i="1" s="1"/>
  <c r="N248" i="1"/>
  <c r="W247" i="1"/>
  <c r="W251" i="1" s="1"/>
  <c r="N247" i="1"/>
  <c r="V245" i="1"/>
  <c r="V244" i="1"/>
  <c r="X243" i="1"/>
  <c r="W243" i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W226" i="1"/>
  <c r="X226" i="1" s="1"/>
  <c r="W225" i="1"/>
  <c r="X225" i="1" s="1"/>
  <c r="N225" i="1"/>
  <c r="W224" i="1"/>
  <c r="X224" i="1" s="1"/>
  <c r="N224" i="1"/>
  <c r="W223" i="1"/>
  <c r="X223" i="1" s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N216" i="1"/>
  <c r="V214" i="1"/>
  <c r="V213" i="1"/>
  <c r="W212" i="1"/>
  <c r="N212" i="1"/>
  <c r="V210" i="1"/>
  <c r="V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W209" i="1" s="1"/>
  <c r="N195" i="1"/>
  <c r="V192" i="1"/>
  <c r="V191" i="1"/>
  <c r="X190" i="1"/>
  <c r="W190" i="1"/>
  <c r="N190" i="1"/>
  <c r="W189" i="1"/>
  <c r="W192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W172" i="1"/>
  <c r="X172" i="1" s="1"/>
  <c r="W171" i="1"/>
  <c r="X171" i="1" s="1"/>
  <c r="N171" i="1"/>
  <c r="W170" i="1"/>
  <c r="X170" i="1" s="1"/>
  <c r="W169" i="1"/>
  <c r="N169" i="1"/>
  <c r="V167" i="1"/>
  <c r="V166" i="1"/>
  <c r="W165" i="1"/>
  <c r="X165" i="1" s="1"/>
  <c r="N165" i="1"/>
  <c r="W164" i="1"/>
  <c r="X164" i="1" s="1"/>
  <c r="N164" i="1"/>
  <c r="W163" i="1"/>
  <c r="X163" i="1" s="1"/>
  <c r="N163" i="1"/>
  <c r="W162" i="1"/>
  <c r="W166" i="1" s="1"/>
  <c r="N162" i="1"/>
  <c r="V160" i="1"/>
  <c r="V159" i="1"/>
  <c r="X158" i="1"/>
  <c r="W158" i="1"/>
  <c r="N158" i="1"/>
  <c r="W157" i="1"/>
  <c r="W160" i="1" s="1"/>
  <c r="V155" i="1"/>
  <c r="V154" i="1"/>
  <c r="X153" i="1"/>
  <c r="W153" i="1"/>
  <c r="N153" i="1"/>
  <c r="W152" i="1"/>
  <c r="N152" i="1"/>
  <c r="V149" i="1"/>
  <c r="V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V136" i="1"/>
  <c r="V135" i="1"/>
  <c r="X134" i="1"/>
  <c r="W134" i="1"/>
  <c r="N134" i="1"/>
  <c r="W133" i="1"/>
  <c r="X133" i="1" s="1"/>
  <c r="N133" i="1"/>
  <c r="W132" i="1"/>
  <c r="X132" i="1" s="1"/>
  <c r="N132" i="1"/>
  <c r="V128" i="1"/>
  <c r="V127" i="1"/>
  <c r="W126" i="1"/>
  <c r="X126" i="1" s="1"/>
  <c r="N126" i="1"/>
  <c r="W125" i="1"/>
  <c r="X125" i="1" s="1"/>
  <c r="N125" i="1"/>
  <c r="W124" i="1"/>
  <c r="V121" i="1"/>
  <c r="V120" i="1"/>
  <c r="W119" i="1"/>
  <c r="X119" i="1" s="1"/>
  <c r="W118" i="1"/>
  <c r="X118" i="1" s="1"/>
  <c r="N118" i="1"/>
  <c r="X117" i="1"/>
  <c r="W117" i="1"/>
  <c r="X116" i="1"/>
  <c r="W116" i="1"/>
  <c r="N116" i="1"/>
  <c r="W115" i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V101" i="1"/>
  <c r="V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W101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X83" i="1" s="1"/>
  <c r="N83" i="1"/>
  <c r="X82" i="1"/>
  <c r="X89" i="1" s="1"/>
  <c r="W82" i="1"/>
  <c r="V80" i="1"/>
  <c r="V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W128" i="1" l="1"/>
  <c r="V466" i="1"/>
  <c r="E472" i="1"/>
  <c r="X135" i="1"/>
  <c r="W186" i="1"/>
  <c r="X270" i="1"/>
  <c r="X271" i="1" s="1"/>
  <c r="W271" i="1"/>
  <c r="X274" i="1"/>
  <c r="X275" i="1" s="1"/>
  <c r="W275" i="1"/>
  <c r="X278" i="1"/>
  <c r="X279" i="1" s="1"/>
  <c r="W279" i="1"/>
  <c r="X282" i="1"/>
  <c r="X283" i="1" s="1"/>
  <c r="W283" i="1"/>
  <c r="W364" i="1"/>
  <c r="W441" i="1"/>
  <c r="V465" i="1"/>
  <c r="W250" i="1"/>
  <c r="X261" i="1"/>
  <c r="X396" i="1"/>
  <c r="W33" i="1"/>
  <c r="X35" i="1"/>
  <c r="X36" i="1" s="1"/>
  <c r="W36" i="1"/>
  <c r="X39" i="1"/>
  <c r="X40" i="1" s="1"/>
  <c r="W40" i="1"/>
  <c r="X43" i="1"/>
  <c r="X44" i="1" s="1"/>
  <c r="W44" i="1"/>
  <c r="D472" i="1"/>
  <c r="W89" i="1"/>
  <c r="W112" i="1"/>
  <c r="W120" i="1"/>
  <c r="X124" i="1"/>
  <c r="X127" i="1" s="1"/>
  <c r="H472" i="1"/>
  <c r="I472" i="1"/>
  <c r="X162" i="1"/>
  <c r="X195" i="1"/>
  <c r="X209" i="1" s="1"/>
  <c r="W233" i="1"/>
  <c r="X247" i="1"/>
  <c r="X250" i="1" s="1"/>
  <c r="X321" i="1"/>
  <c r="X323" i="1" s="1"/>
  <c r="X360" i="1"/>
  <c r="X364" i="1" s="1"/>
  <c r="W429" i="1"/>
  <c r="W428" i="1"/>
  <c r="X438" i="1"/>
  <c r="X440" i="1" s="1"/>
  <c r="W440" i="1"/>
  <c r="X166" i="1"/>
  <c r="A10" i="1"/>
  <c r="W59" i="1"/>
  <c r="W80" i="1"/>
  <c r="W90" i="1"/>
  <c r="W100" i="1"/>
  <c r="W127" i="1"/>
  <c r="W135" i="1"/>
  <c r="W149" i="1"/>
  <c r="W159" i="1"/>
  <c r="W167" i="1"/>
  <c r="W191" i="1"/>
  <c r="X238" i="1"/>
  <c r="W267" i="1"/>
  <c r="X264" i="1"/>
  <c r="X266" i="1" s="1"/>
  <c r="W296" i="1"/>
  <c r="W365" i="1"/>
  <c r="W368" i="1"/>
  <c r="X367" i="1"/>
  <c r="X368" i="1" s="1"/>
  <c r="W369" i="1"/>
  <c r="W380" i="1"/>
  <c r="X378" i="1"/>
  <c r="X380" i="1" s="1"/>
  <c r="W381" i="1"/>
  <c r="W397" i="1"/>
  <c r="W400" i="1"/>
  <c r="X399" i="1"/>
  <c r="X400" i="1" s="1"/>
  <c r="W401" i="1"/>
  <c r="R472" i="1"/>
  <c r="W414" i="1"/>
  <c r="X405" i="1"/>
  <c r="X414" i="1" s="1"/>
  <c r="W415" i="1"/>
  <c r="W420" i="1"/>
  <c r="X417" i="1"/>
  <c r="X419" i="1" s="1"/>
  <c r="W419" i="1"/>
  <c r="F472" i="1"/>
  <c r="O472" i="1"/>
  <c r="H9" i="1"/>
  <c r="W464" i="1"/>
  <c r="W463" i="1"/>
  <c r="W32" i="1"/>
  <c r="W52" i="1"/>
  <c r="W113" i="1"/>
  <c r="W121" i="1"/>
  <c r="W154" i="1"/>
  <c r="W187" i="1"/>
  <c r="W232" i="1"/>
  <c r="W262" i="1"/>
  <c r="F9" i="1"/>
  <c r="J9" i="1"/>
  <c r="X22" i="1"/>
  <c r="X23" i="1" s="1"/>
  <c r="W23" i="1"/>
  <c r="V462" i="1"/>
  <c r="X26" i="1"/>
  <c r="X32" i="1" s="1"/>
  <c r="C472" i="1"/>
  <c r="W51" i="1"/>
  <c r="X55" i="1"/>
  <c r="X59" i="1" s="1"/>
  <c r="W60" i="1"/>
  <c r="X63" i="1"/>
  <c r="X79" i="1" s="1"/>
  <c r="W79" i="1"/>
  <c r="X92" i="1"/>
  <c r="X100" i="1" s="1"/>
  <c r="X103" i="1"/>
  <c r="X112" i="1" s="1"/>
  <c r="X115" i="1"/>
  <c r="X120" i="1" s="1"/>
  <c r="G472" i="1"/>
  <c r="W136" i="1"/>
  <c r="X139" i="1"/>
  <c r="X148" i="1" s="1"/>
  <c r="W148" i="1"/>
  <c r="X152" i="1"/>
  <c r="X154" i="1" s="1"/>
  <c r="W155" i="1"/>
  <c r="X157" i="1"/>
  <c r="X159" i="1" s="1"/>
  <c r="X169" i="1"/>
  <c r="X186" i="1" s="1"/>
  <c r="X189" i="1"/>
  <c r="X191" i="1" s="1"/>
  <c r="W210" i="1"/>
  <c r="W213" i="1"/>
  <c r="X212" i="1"/>
  <c r="X213" i="1" s="1"/>
  <c r="W214" i="1"/>
  <c r="W221" i="1"/>
  <c r="X216" i="1"/>
  <c r="X220" i="1" s="1"/>
  <c r="W220" i="1"/>
  <c r="X232" i="1"/>
  <c r="W239" i="1"/>
  <c r="W238" i="1"/>
  <c r="W245" i="1"/>
  <c r="X241" i="1"/>
  <c r="X244" i="1" s="1"/>
  <c r="W244" i="1"/>
  <c r="W266" i="1"/>
  <c r="X296" i="1"/>
  <c r="P472" i="1"/>
  <c r="W434" i="1"/>
  <c r="W445" i="1"/>
  <c r="X443" i="1"/>
  <c r="X445" i="1" s="1"/>
  <c r="W446" i="1"/>
  <c r="W456" i="1"/>
  <c r="T472" i="1"/>
  <c r="W460" i="1"/>
  <c r="X459" i="1"/>
  <c r="X460" i="1" s="1"/>
  <c r="W461" i="1"/>
  <c r="B472" i="1"/>
  <c r="J472" i="1"/>
  <c r="S472" i="1"/>
  <c r="L472" i="1"/>
  <c r="W261" i="1"/>
  <c r="W272" i="1"/>
  <c r="N472" i="1"/>
  <c r="W297" i="1"/>
  <c r="W302" i="1"/>
  <c r="W303" i="1"/>
  <c r="W306" i="1"/>
  <c r="X305" i="1"/>
  <c r="X306" i="1" s="1"/>
  <c r="W307" i="1"/>
  <c r="W310" i="1"/>
  <c r="X309" i="1"/>
  <c r="X310" i="1" s="1"/>
  <c r="W311" i="1"/>
  <c r="W319" i="1"/>
  <c r="X314" i="1"/>
  <c r="X318" i="1" s="1"/>
  <c r="W318" i="1"/>
  <c r="W324" i="1"/>
  <c r="W331" i="1"/>
  <c r="X326" i="1"/>
  <c r="X330" i="1" s="1"/>
  <c r="W330" i="1"/>
  <c r="W342" i="1"/>
  <c r="W358" i="1"/>
  <c r="X344" i="1"/>
  <c r="X357" i="1" s="1"/>
  <c r="W357" i="1"/>
  <c r="W387" i="1"/>
  <c r="X384" i="1"/>
  <c r="X386" i="1" s="1"/>
  <c r="W396" i="1"/>
  <c r="X428" i="1"/>
  <c r="W433" i="1"/>
  <c r="W455" i="1"/>
  <c r="X453" i="1"/>
  <c r="X455" i="1" s="1"/>
  <c r="Q472" i="1"/>
  <c r="W341" i="1"/>
  <c r="W462" i="1" l="1"/>
  <c r="X467" i="1"/>
  <c r="W466" i="1"/>
  <c r="W465" i="1"/>
</calcChain>
</file>

<file path=xl/sharedStrings.xml><?xml version="1.0" encoding="utf-8"?>
<sst xmlns="http://schemas.openxmlformats.org/spreadsheetml/2006/main" count="1943" uniqueCount="661">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</sst>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2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9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39" t="s">
        <v>8</v>
      </c>
      <c r="B5" s="349"/>
      <c r="C5" s="350"/>
      <c r="D5" s="341"/>
      <c r="E5" s="343"/>
      <c r="F5" s="598" t="s">
        <v>9</v>
      </c>
      <c r="G5" s="350"/>
      <c r="H5" s="341"/>
      <c r="I5" s="342"/>
      <c r="J5" s="342"/>
      <c r="K5" s="342"/>
      <c r="L5" s="343"/>
      <c r="N5" s="24" t="s">
        <v>10</v>
      </c>
      <c r="O5" s="538">
        <v>45263</v>
      </c>
      <c r="P5" s="398"/>
      <c r="R5" s="622" t="s">
        <v>11</v>
      </c>
      <c r="S5" s="371"/>
      <c r="T5" s="483" t="s">
        <v>12</v>
      </c>
      <c r="U5" s="398"/>
      <c r="Z5" s="51"/>
      <c r="AA5" s="51"/>
      <c r="AB5" s="51"/>
    </row>
    <row r="6" spans="1:29" s="300" customFormat="1" ht="24" customHeight="1" x14ac:dyDescent="0.2">
      <c r="A6" s="439" t="s">
        <v>13</v>
      </c>
      <c r="B6" s="349"/>
      <c r="C6" s="350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Воскресенье</v>
      </c>
      <c r="P6" s="313"/>
      <c r="R6" s="370" t="s">
        <v>16</v>
      </c>
      <c r="S6" s="371"/>
      <c r="T6" s="489" t="s">
        <v>17</v>
      </c>
      <c r="U6" s="359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1"/>
      <c r="T7" s="490"/>
      <c r="U7" s="491"/>
      <c r="Z7" s="51"/>
      <c r="AA7" s="51"/>
      <c r="AB7" s="51"/>
    </row>
    <row r="8" spans="1:29" s="300" customFormat="1" ht="25.5" customHeight="1" x14ac:dyDescent="0.2">
      <c r="A8" s="632" t="s">
        <v>18</v>
      </c>
      <c r="B8" s="317"/>
      <c r="C8" s="318"/>
      <c r="D8" s="401" t="s">
        <v>19</v>
      </c>
      <c r="E8" s="402"/>
      <c r="F8" s="402"/>
      <c r="G8" s="402"/>
      <c r="H8" s="402"/>
      <c r="I8" s="402"/>
      <c r="J8" s="402"/>
      <c r="K8" s="402"/>
      <c r="L8" s="403"/>
      <c r="N8" s="24" t="s">
        <v>20</v>
      </c>
      <c r="O8" s="397">
        <v>0.5</v>
      </c>
      <c r="P8" s="398"/>
      <c r="R8" s="320"/>
      <c r="S8" s="371"/>
      <c r="T8" s="490"/>
      <c r="U8" s="491"/>
      <c r="Z8" s="51"/>
      <c r="AA8" s="51"/>
      <c r="AB8" s="51"/>
    </row>
    <row r="9" spans="1:29" s="300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0"/>
      <c r="E9" s="327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21</v>
      </c>
      <c r="O9" s="538"/>
      <c r="P9" s="398"/>
      <c r="R9" s="320"/>
      <c r="S9" s="371"/>
      <c r="T9" s="492"/>
      <c r="U9" s="493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0"/>
      <c r="E10" s="327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46" t="str">
        <f>IFERROR(VLOOKUP($D$10,Proxy,2,FALSE),"")</f>
        <v/>
      </c>
      <c r="I10" s="320"/>
      <c r="J10" s="320"/>
      <c r="K10" s="320"/>
      <c r="L10" s="320"/>
      <c r="N10" s="26" t="s">
        <v>22</v>
      </c>
      <c r="O10" s="397"/>
      <c r="P10" s="398"/>
      <c r="S10" s="24" t="s">
        <v>23</v>
      </c>
      <c r="T10" s="358" t="s">
        <v>24</v>
      </c>
      <c r="U10" s="359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397"/>
      <c r="P11" s="398"/>
      <c r="S11" s="24" t="s">
        <v>27</v>
      </c>
      <c r="T11" s="565" t="s">
        <v>28</v>
      </c>
      <c r="U11" s="566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96" t="s">
        <v>29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30</v>
      </c>
      <c r="O12" s="558"/>
      <c r="P12" s="513"/>
      <c r="Q12" s="23"/>
      <c r="S12" s="24"/>
      <c r="T12" s="410"/>
      <c r="U12" s="320"/>
      <c r="Z12" s="51"/>
      <c r="AA12" s="51"/>
      <c r="AB12" s="51"/>
    </row>
    <row r="13" spans="1:29" s="300" customFormat="1" ht="23.25" customHeight="1" x14ac:dyDescent="0.2">
      <c r="A13" s="596" t="s">
        <v>31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32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96" t="s">
        <v>33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20" t="s">
        <v>34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71" t="s">
        <v>35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36</v>
      </c>
      <c r="B17" s="353" t="s">
        <v>37</v>
      </c>
      <c r="C17" s="457" t="s">
        <v>38</v>
      </c>
      <c r="D17" s="353" t="s">
        <v>39</v>
      </c>
      <c r="E17" s="417"/>
      <c r="F17" s="353" t="s">
        <v>40</v>
      </c>
      <c r="G17" s="353" t="s">
        <v>41</v>
      </c>
      <c r="H17" s="353" t="s">
        <v>42</v>
      </c>
      <c r="I17" s="353" t="s">
        <v>43</v>
      </c>
      <c r="J17" s="353" t="s">
        <v>44</v>
      </c>
      <c r="K17" s="353" t="s">
        <v>45</v>
      </c>
      <c r="L17" s="353" t="s">
        <v>46</v>
      </c>
      <c r="M17" s="353" t="s">
        <v>47</v>
      </c>
      <c r="N17" s="353" t="s">
        <v>48</v>
      </c>
      <c r="O17" s="416"/>
      <c r="P17" s="416"/>
      <c r="Q17" s="416"/>
      <c r="R17" s="417"/>
      <c r="S17" s="630" t="s">
        <v>49</v>
      </c>
      <c r="T17" s="350"/>
      <c r="U17" s="353" t="s">
        <v>50</v>
      </c>
      <c r="V17" s="353" t="s">
        <v>51</v>
      </c>
      <c r="W17" s="362" t="s">
        <v>52</v>
      </c>
      <c r="X17" s="353" t="s">
        <v>53</v>
      </c>
      <c r="Y17" s="378" t="s">
        <v>54</v>
      </c>
      <c r="Z17" s="378" t="s">
        <v>55</v>
      </c>
      <c r="AA17" s="378" t="s">
        <v>56</v>
      </c>
      <c r="AB17" s="379"/>
      <c r="AC17" s="380"/>
      <c r="AD17" s="440"/>
      <c r="BA17" s="375" t="s">
        <v>57</v>
      </c>
    </row>
    <row r="18" spans="1:53" ht="14.25" customHeight="1" x14ac:dyDescent="0.2">
      <c r="A18" s="354"/>
      <c r="B18" s="354"/>
      <c r="C18" s="354"/>
      <c r="D18" s="418"/>
      <c r="E18" s="420"/>
      <c r="F18" s="354"/>
      <c r="G18" s="354"/>
      <c r="H18" s="354"/>
      <c r="I18" s="354"/>
      <c r="J18" s="354"/>
      <c r="K18" s="354"/>
      <c r="L18" s="354"/>
      <c r="M18" s="354"/>
      <c r="N18" s="418"/>
      <c r="O18" s="419"/>
      <c r="P18" s="419"/>
      <c r="Q18" s="419"/>
      <c r="R18" s="420"/>
      <c r="S18" s="301" t="s">
        <v>58</v>
      </c>
      <c r="T18" s="301" t="s">
        <v>59</v>
      </c>
      <c r="U18" s="354"/>
      <c r="V18" s="354"/>
      <c r="W18" s="363"/>
      <c r="X18" s="354"/>
      <c r="Y18" s="539"/>
      <c r="Z18" s="539"/>
      <c r="AA18" s="381"/>
      <c r="AB18" s="382"/>
      <c r="AC18" s="383"/>
      <c r="AD18" s="441"/>
      <c r="BA18" s="320"/>
    </row>
    <row r="19" spans="1:53" ht="27.75" customHeight="1" x14ac:dyDescent="0.2">
      <c r="A19" s="364" t="s">
        <v>60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customHeight="1" x14ac:dyDescent="0.25">
      <c r="A20" s="351" t="s">
        <v>60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2"/>
      <c r="Z20" s="302"/>
    </row>
    <row r="21" spans="1:53" ht="14.25" customHeight="1" x14ac:dyDescent="0.25">
      <c r="A21" s="335" t="s">
        <v>61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3"/>
      <c r="Z21" s="303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15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66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16" t="s">
        <v>67</v>
      </c>
      <c r="O23" s="317"/>
      <c r="P23" s="317"/>
      <c r="Q23" s="317"/>
      <c r="R23" s="317"/>
      <c r="S23" s="317"/>
      <c r="T23" s="318"/>
      <c r="U23" s="37" t="s">
        <v>68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16" t="s">
        <v>67</v>
      </c>
      <c r="O24" s="317"/>
      <c r="P24" s="317"/>
      <c r="Q24" s="317"/>
      <c r="R24" s="317"/>
      <c r="S24" s="317"/>
      <c r="T24" s="318"/>
      <c r="U24" s="37" t="s">
        <v>66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35" t="s">
        <v>69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3"/>
      <c r="Z25" s="303"/>
    </row>
    <row r="26" spans="1:53" ht="27" customHeight="1" x14ac:dyDescent="0.25">
      <c r="A26" s="54" t="s">
        <v>70</v>
      </c>
      <c r="B26" s="54" t="s">
        <v>71</v>
      </c>
      <c r="C26" s="31">
        <v>4301051176</v>
      </c>
      <c r="D26" s="315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64</v>
      </c>
      <c r="L26" s="33" t="s">
        <v>65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66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72</v>
      </c>
      <c r="B27" s="54" t="s">
        <v>73</v>
      </c>
      <c r="C27" s="31">
        <v>4301051172</v>
      </c>
      <c r="D27" s="315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64</v>
      </c>
      <c r="L27" s="33" t="s">
        <v>65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66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15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3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66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15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66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4301051178</v>
      </c>
      <c r="D30" s="315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64</v>
      </c>
      <c r="L30" s="33" t="s">
        <v>65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66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4301051174</v>
      </c>
      <c r="D31" s="315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64</v>
      </c>
      <c r="L31" s="33" t="s">
        <v>65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66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16" t="s">
        <v>67</v>
      </c>
      <c r="O32" s="317"/>
      <c r="P32" s="317"/>
      <c r="Q32" s="317"/>
      <c r="R32" s="317"/>
      <c r="S32" s="317"/>
      <c r="T32" s="318"/>
      <c r="U32" s="37" t="s">
        <v>68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16" t="s">
        <v>67</v>
      </c>
      <c r="O33" s="317"/>
      <c r="P33" s="317"/>
      <c r="Q33" s="317"/>
      <c r="R33" s="317"/>
      <c r="S33" s="317"/>
      <c r="T33" s="318"/>
      <c r="U33" s="37" t="s">
        <v>66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35" t="s">
        <v>82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3"/>
      <c r="Z34" s="303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15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64</v>
      </c>
      <c r="L35" s="33" t="s">
        <v>85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66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16" t="s">
        <v>67</v>
      </c>
      <c r="O36" s="317"/>
      <c r="P36" s="317"/>
      <c r="Q36" s="317"/>
      <c r="R36" s="317"/>
      <c r="S36" s="317"/>
      <c r="T36" s="318"/>
      <c r="U36" s="37" t="s">
        <v>68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16" t="s">
        <v>67</v>
      </c>
      <c r="O37" s="317"/>
      <c r="P37" s="317"/>
      <c r="Q37" s="317"/>
      <c r="R37" s="317"/>
      <c r="S37" s="317"/>
      <c r="T37" s="318"/>
      <c r="U37" s="37" t="s">
        <v>66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35" t="s">
        <v>87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3"/>
      <c r="Z38" s="303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15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64</v>
      </c>
      <c r="L39" s="33" t="s">
        <v>85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66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16" t="s">
        <v>67</v>
      </c>
      <c r="O40" s="317"/>
      <c r="P40" s="317"/>
      <c r="Q40" s="317"/>
      <c r="R40" s="317"/>
      <c r="S40" s="317"/>
      <c r="T40" s="318"/>
      <c r="U40" s="37" t="s">
        <v>68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16" t="s">
        <v>67</v>
      </c>
      <c r="O41" s="317"/>
      <c r="P41" s="317"/>
      <c r="Q41" s="317"/>
      <c r="R41" s="317"/>
      <c r="S41" s="317"/>
      <c r="T41" s="318"/>
      <c r="U41" s="37" t="s">
        <v>66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35" t="s">
        <v>91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3"/>
      <c r="Z42" s="303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15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64</v>
      </c>
      <c r="L43" s="33" t="s">
        <v>85</v>
      </c>
      <c r="M43" s="32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66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16" t="s">
        <v>67</v>
      </c>
      <c r="O44" s="317"/>
      <c r="P44" s="317"/>
      <c r="Q44" s="317"/>
      <c r="R44" s="317"/>
      <c r="S44" s="317"/>
      <c r="T44" s="318"/>
      <c r="U44" s="37" t="s">
        <v>68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16" t="s">
        <v>67</v>
      </c>
      <c r="O45" s="317"/>
      <c r="P45" s="317"/>
      <c r="Q45" s="317"/>
      <c r="R45" s="317"/>
      <c r="S45" s="317"/>
      <c r="T45" s="318"/>
      <c r="U45" s="37" t="s">
        <v>66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4" t="s">
        <v>94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customHeight="1" x14ac:dyDescent="0.25">
      <c r="A47" s="351" t="s">
        <v>95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2"/>
      <c r="Z47" s="302"/>
    </row>
    <row r="48" spans="1:53" ht="14.25" customHeight="1" x14ac:dyDescent="0.25">
      <c r="A48" s="335" t="s">
        <v>96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3"/>
      <c r="Z48" s="303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15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66</v>
      </c>
      <c r="V49" s="307">
        <v>60</v>
      </c>
      <c r="W49" s="308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15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64</v>
      </c>
      <c r="L50" s="33" t="s">
        <v>100</v>
      </c>
      <c r="M50" s="32">
        <v>50</v>
      </c>
      <c r="N50" s="4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66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16" t="s">
        <v>67</v>
      </c>
      <c r="O51" s="317"/>
      <c r="P51" s="317"/>
      <c r="Q51" s="317"/>
      <c r="R51" s="317"/>
      <c r="S51" s="317"/>
      <c r="T51" s="318"/>
      <c r="U51" s="37" t="s">
        <v>68</v>
      </c>
      <c r="V51" s="309">
        <f>IFERROR(V49/H49,"0")+IFERROR(V50/H50,"0")</f>
        <v>5.5555555555555554</v>
      </c>
      <c r="W51" s="309">
        <f>IFERROR(W49/H49,"0")+IFERROR(W50/H50,"0")</f>
        <v>6.0000000000000009</v>
      </c>
      <c r="X51" s="309">
        <f>IFERROR(IF(X49="",0,X49),"0")+IFERROR(IF(X50="",0,X50),"0")</f>
        <v>0.1305</v>
      </c>
      <c r="Y51" s="310"/>
      <c r="Z51" s="310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16" t="s">
        <v>67</v>
      </c>
      <c r="O52" s="317"/>
      <c r="P52" s="317"/>
      <c r="Q52" s="317"/>
      <c r="R52" s="317"/>
      <c r="S52" s="317"/>
      <c r="T52" s="318"/>
      <c r="U52" s="37" t="s">
        <v>66</v>
      </c>
      <c r="V52" s="309">
        <f>IFERROR(SUM(V49:V50),"0")</f>
        <v>60</v>
      </c>
      <c r="W52" s="309">
        <f>IFERROR(SUM(W49:W50),"0")</f>
        <v>64.800000000000011</v>
      </c>
      <c r="X52" s="37"/>
      <c r="Y52" s="310"/>
      <c r="Z52" s="310"/>
    </row>
    <row r="53" spans="1:53" ht="16.5" customHeight="1" x14ac:dyDescent="0.25">
      <c r="A53" s="351" t="s">
        <v>103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2"/>
      <c r="Z53" s="302"/>
    </row>
    <row r="54" spans="1:53" ht="14.25" customHeight="1" x14ac:dyDescent="0.25">
      <c r="A54" s="335" t="s">
        <v>104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3"/>
      <c r="Z54" s="303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15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4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2"/>
      <c r="P55" s="312"/>
      <c r="Q55" s="312"/>
      <c r="R55" s="313"/>
      <c r="S55" s="34"/>
      <c r="T55" s="34"/>
      <c r="U55" s="35" t="s">
        <v>66</v>
      </c>
      <c r="V55" s="307">
        <v>200</v>
      </c>
      <c r="W55" s="308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15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57" t="s">
        <v>109</v>
      </c>
      <c r="O56" s="312"/>
      <c r="P56" s="312"/>
      <c r="Q56" s="312"/>
      <c r="R56" s="313"/>
      <c r="S56" s="34"/>
      <c r="T56" s="34"/>
      <c r="U56" s="35" t="s">
        <v>66</v>
      </c>
      <c r="V56" s="307">
        <v>0</v>
      </c>
      <c r="W56" s="30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110</v>
      </c>
      <c r="B57" s="54" t="s">
        <v>111</v>
      </c>
      <c r="C57" s="31">
        <v>4301011437</v>
      </c>
      <c r="D57" s="315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64</v>
      </c>
      <c r="L57" s="33" t="s">
        <v>100</v>
      </c>
      <c r="M57" s="32">
        <v>50</v>
      </c>
      <c r="N57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66</v>
      </c>
      <c r="V57" s="307">
        <v>450</v>
      </c>
      <c r="W57" s="308">
        <f>IFERROR(IF(V57="",0,CEILING((V57/$H57),1)*$H57),"")</f>
        <v>450</v>
      </c>
      <c r="X57" s="36">
        <f>IFERROR(IF(W57=0,"",ROUNDUP(W57/H57,0)*0.00937),"")</f>
        <v>0.93699999999999994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4301011458</v>
      </c>
      <c r="D58" s="315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64</v>
      </c>
      <c r="L58" s="33" t="s">
        <v>100</v>
      </c>
      <c r="M58" s="32">
        <v>50</v>
      </c>
      <c r="N58" s="451" t="s">
        <v>114</v>
      </c>
      <c r="O58" s="312"/>
      <c r="P58" s="312"/>
      <c r="Q58" s="312"/>
      <c r="R58" s="313"/>
      <c r="S58" s="34"/>
      <c r="T58" s="34"/>
      <c r="U58" s="35" t="s">
        <v>66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16" t="s">
        <v>67</v>
      </c>
      <c r="O59" s="317"/>
      <c r="P59" s="317"/>
      <c r="Q59" s="317"/>
      <c r="R59" s="317"/>
      <c r="S59" s="317"/>
      <c r="T59" s="318"/>
      <c r="U59" s="37" t="s">
        <v>68</v>
      </c>
      <c r="V59" s="309">
        <f>IFERROR(V55/H55,"0")+IFERROR(V56/H56,"0")+IFERROR(V57/H57,"0")+IFERROR(V58/H58,"0")</f>
        <v>118.51851851851852</v>
      </c>
      <c r="W59" s="309">
        <f>IFERROR(W55/H55,"0")+IFERROR(W56/H56,"0")+IFERROR(W57/H57,"0")+IFERROR(W58/H58,"0")</f>
        <v>119</v>
      </c>
      <c r="X59" s="309">
        <f>IFERROR(IF(X55="",0,X55),"0")+IFERROR(IF(X56="",0,X56),"0")+IFERROR(IF(X57="",0,X57),"0")+IFERROR(IF(X58="",0,X58),"0")</f>
        <v>1.35025</v>
      </c>
      <c r="Y59" s="310"/>
      <c r="Z59" s="310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16" t="s">
        <v>67</v>
      </c>
      <c r="O60" s="317"/>
      <c r="P60" s="317"/>
      <c r="Q60" s="317"/>
      <c r="R60" s="317"/>
      <c r="S60" s="317"/>
      <c r="T60" s="318"/>
      <c r="U60" s="37" t="s">
        <v>66</v>
      </c>
      <c r="V60" s="309">
        <f>IFERROR(SUM(V55:V58),"0")</f>
        <v>650</v>
      </c>
      <c r="W60" s="309">
        <f>IFERROR(SUM(W55:W58),"0")</f>
        <v>655.20000000000005</v>
      </c>
      <c r="X60" s="37"/>
      <c r="Y60" s="310"/>
      <c r="Z60" s="310"/>
    </row>
    <row r="61" spans="1:53" ht="16.5" customHeight="1" x14ac:dyDescent="0.25">
      <c r="A61" s="351" t="s">
        <v>94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2"/>
      <c r="Z61" s="302"/>
    </row>
    <row r="62" spans="1:53" ht="14.25" customHeight="1" x14ac:dyDescent="0.25">
      <c r="A62" s="335" t="s">
        <v>104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3"/>
      <c r="Z62" s="303"/>
    </row>
    <row r="63" spans="1:53" ht="27" customHeight="1" x14ac:dyDescent="0.25">
      <c r="A63" s="54" t="s">
        <v>115</v>
      </c>
      <c r="B63" s="54" t="s">
        <v>116</v>
      </c>
      <c r="C63" s="31">
        <v>4301011623</v>
      </c>
      <c r="D63" s="315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21" t="s">
        <v>117</v>
      </c>
      <c r="O63" s="312"/>
      <c r="P63" s="312"/>
      <c r="Q63" s="312"/>
      <c r="R63" s="313"/>
      <c r="S63" s="34"/>
      <c r="T63" s="34"/>
      <c r="U63" s="35" t="s">
        <v>66</v>
      </c>
      <c r="V63" s="307">
        <v>20</v>
      </c>
      <c r="W63" s="308">
        <f t="shared" ref="W63:W78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4301011540</v>
      </c>
      <c r="D64" s="315">
        <v>4607091385670</v>
      </c>
      <c r="E64" s="313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99</v>
      </c>
      <c r="L64" s="33" t="s">
        <v>120</v>
      </c>
      <c r="M64" s="32">
        <v>50</v>
      </c>
      <c r="N64" s="388" t="s">
        <v>121</v>
      </c>
      <c r="O64" s="312"/>
      <c r="P64" s="312"/>
      <c r="Q64" s="312"/>
      <c r="R64" s="313"/>
      <c r="S64" s="34"/>
      <c r="T64" s="34"/>
      <c r="U64" s="35" t="s">
        <v>66</v>
      </c>
      <c r="V64" s="307">
        <v>200</v>
      </c>
      <c r="W64" s="308">
        <f t="shared" si="2"/>
        <v>201.6</v>
      </c>
      <c r="X64" s="36">
        <f>IFERROR(IF(W64=0,"",ROUNDUP(W64/H64,0)*0.02175),"")</f>
        <v>0.39149999999999996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4301011468</v>
      </c>
      <c r="D65" s="315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99</v>
      </c>
      <c r="L65" s="33" t="s">
        <v>124</v>
      </c>
      <c r="M65" s="32">
        <v>50</v>
      </c>
      <c r="N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66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125</v>
      </c>
      <c r="B66" s="54" t="s">
        <v>126</v>
      </c>
      <c r="C66" s="31">
        <v>4301011703</v>
      </c>
      <c r="D66" s="315">
        <v>4680115882133</v>
      </c>
      <c r="E66" s="313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547" t="s">
        <v>127</v>
      </c>
      <c r="O66" s="312"/>
      <c r="P66" s="312"/>
      <c r="Q66" s="312"/>
      <c r="R66" s="313"/>
      <c r="S66" s="34"/>
      <c r="T66" s="34"/>
      <c r="U66" s="35" t="s">
        <v>66</v>
      </c>
      <c r="V66" s="307">
        <v>20</v>
      </c>
      <c r="W66" s="308">
        <f t="shared" si="2"/>
        <v>22.4</v>
      </c>
      <c r="X66" s="36">
        <f>IFERROR(IF(W66=0,"",ROUNDUP(W66/H66,0)*0.02175),"")</f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4301011192</v>
      </c>
      <c r="D67" s="315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64</v>
      </c>
      <c r="L67" s="33" t="s">
        <v>100</v>
      </c>
      <c r="M67" s="32">
        <v>50</v>
      </c>
      <c r="N67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66</v>
      </c>
      <c r="V67" s="307">
        <v>30</v>
      </c>
      <c r="W67" s="308">
        <f t="shared" si="2"/>
        <v>30</v>
      </c>
      <c r="X67" s="36">
        <f>IFERROR(IF(W67=0,"",ROUNDUP(W67/H67,0)*0.00753),"")</f>
        <v>7.5300000000000006E-2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4301011382</v>
      </c>
      <c r="D68" s="315">
        <v>4607091385687</v>
      </c>
      <c r="E68" s="313"/>
      <c r="F68" s="306">
        <v>0.4</v>
      </c>
      <c r="G68" s="32">
        <v>10</v>
      </c>
      <c r="H68" s="306">
        <v>4</v>
      </c>
      <c r="I68" s="306">
        <v>4.24</v>
      </c>
      <c r="J68" s="32">
        <v>120</v>
      </c>
      <c r="K68" s="32" t="s">
        <v>64</v>
      </c>
      <c r="L68" s="33" t="s">
        <v>120</v>
      </c>
      <c r="M68" s="32">
        <v>50</v>
      </c>
      <c r="N68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2"/>
      <c r="P68" s="312"/>
      <c r="Q68" s="312"/>
      <c r="R68" s="313"/>
      <c r="S68" s="34"/>
      <c r="T68" s="34"/>
      <c r="U68" s="35" t="s">
        <v>66</v>
      </c>
      <c r="V68" s="307">
        <v>92</v>
      </c>
      <c r="W68" s="308">
        <f t="shared" si="2"/>
        <v>92</v>
      </c>
      <c r="X68" s="36">
        <f t="shared" ref="X68:X74" si="3">IFERROR(IF(W68=0,"",ROUNDUP(W68/H68,0)*0.00937),"")</f>
        <v>0.21551000000000001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15">
        <v>4680115882539</v>
      </c>
      <c r="E69" s="313"/>
      <c r="F69" s="306">
        <v>0.37</v>
      </c>
      <c r="G69" s="32">
        <v>10</v>
      </c>
      <c r="H69" s="306">
        <v>3.7</v>
      </c>
      <c r="I69" s="306">
        <v>3.94</v>
      </c>
      <c r="J69" s="32">
        <v>120</v>
      </c>
      <c r="K69" s="32" t="s">
        <v>64</v>
      </c>
      <c r="L69" s="33" t="s">
        <v>120</v>
      </c>
      <c r="M69" s="32">
        <v>50</v>
      </c>
      <c r="N69" s="5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2"/>
      <c r="P69" s="312"/>
      <c r="Q69" s="312"/>
      <c r="R69" s="313"/>
      <c r="S69" s="34"/>
      <c r="T69" s="34"/>
      <c r="U69" s="35" t="s">
        <v>66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4301011344</v>
      </c>
      <c r="D70" s="315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64</v>
      </c>
      <c r="L70" s="33" t="s">
        <v>100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66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4301011386</v>
      </c>
      <c r="D71" s="315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64</v>
      </c>
      <c r="L71" s="33" t="s">
        <v>100</v>
      </c>
      <c r="M71" s="32">
        <v>45</v>
      </c>
      <c r="N71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66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138</v>
      </c>
      <c r="B72" s="54" t="s">
        <v>139</v>
      </c>
      <c r="C72" s="31">
        <v>4301011476</v>
      </c>
      <c r="D72" s="315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64</v>
      </c>
      <c r="L72" s="33" t="s">
        <v>120</v>
      </c>
      <c r="M72" s="32">
        <v>50</v>
      </c>
      <c r="N72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66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4301011443</v>
      </c>
      <c r="D73" s="315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64</v>
      </c>
      <c r="L73" s="33" t="s">
        <v>124</v>
      </c>
      <c r="M73" s="32">
        <v>50</v>
      </c>
      <c r="N73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66</v>
      </c>
      <c r="V73" s="307">
        <v>270</v>
      </c>
      <c r="W73" s="308">
        <f t="shared" si="2"/>
        <v>270</v>
      </c>
      <c r="X73" s="36">
        <f t="shared" si="3"/>
        <v>0.56220000000000003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4301011432</v>
      </c>
      <c r="D74" s="315">
        <v>4680115882720</v>
      </c>
      <c r="E74" s="313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64</v>
      </c>
      <c r="L74" s="33" t="s">
        <v>100</v>
      </c>
      <c r="M74" s="32">
        <v>90</v>
      </c>
      <c r="N74" s="476" t="s">
        <v>144</v>
      </c>
      <c r="O74" s="312"/>
      <c r="P74" s="312"/>
      <c r="Q74" s="312"/>
      <c r="R74" s="313"/>
      <c r="S74" s="34"/>
      <c r="T74" s="34"/>
      <c r="U74" s="35" t="s">
        <v>66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4301011352</v>
      </c>
      <c r="D75" s="315">
        <v>4607091388466</v>
      </c>
      <c r="E75" s="313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64</v>
      </c>
      <c r="L75" s="33" t="s">
        <v>120</v>
      </c>
      <c r="M75" s="32">
        <v>45</v>
      </c>
      <c r="N75" s="3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2"/>
      <c r="P75" s="312"/>
      <c r="Q75" s="312"/>
      <c r="R75" s="313"/>
      <c r="S75" s="34"/>
      <c r="T75" s="34"/>
      <c r="U75" s="35" t="s">
        <v>66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4301011417</v>
      </c>
      <c r="D76" s="315">
        <v>4680115880269</v>
      </c>
      <c r="E76" s="313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64</v>
      </c>
      <c r="L76" s="33" t="s">
        <v>120</v>
      </c>
      <c r="M76" s="32">
        <v>50</v>
      </c>
      <c r="N76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2"/>
      <c r="P76" s="312"/>
      <c r="Q76" s="312"/>
      <c r="R76" s="313"/>
      <c r="S76" s="34"/>
      <c r="T76" s="34"/>
      <c r="U76" s="35" t="s">
        <v>66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149</v>
      </c>
      <c r="B77" s="54" t="s">
        <v>150</v>
      </c>
      <c r="C77" s="31">
        <v>4301011415</v>
      </c>
      <c r="D77" s="315">
        <v>4680115880429</v>
      </c>
      <c r="E77" s="313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64</v>
      </c>
      <c r="L77" s="33" t="s">
        <v>120</v>
      </c>
      <c r="M77" s="32">
        <v>50</v>
      </c>
      <c r="N77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2"/>
      <c r="P77" s="312"/>
      <c r="Q77" s="312"/>
      <c r="R77" s="313"/>
      <c r="S77" s="34"/>
      <c r="T77" s="34"/>
      <c r="U77" s="35" t="s">
        <v>66</v>
      </c>
      <c r="V77" s="307">
        <v>247.5</v>
      </c>
      <c r="W77" s="308">
        <f t="shared" si="2"/>
        <v>247.5</v>
      </c>
      <c r="X77" s="36">
        <f>IFERROR(IF(W77=0,"",ROUNDUP(W77/H77,0)*0.00937),"")</f>
        <v>0.51534999999999997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4301011462</v>
      </c>
      <c r="D78" s="315">
        <v>4680115881457</v>
      </c>
      <c r="E78" s="313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64</v>
      </c>
      <c r="L78" s="33" t="s">
        <v>120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2"/>
      <c r="P78" s="312"/>
      <c r="Q78" s="312"/>
      <c r="R78" s="313"/>
      <c r="S78" s="34"/>
      <c r="T78" s="34"/>
      <c r="U78" s="35" t="s">
        <v>66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1"/>
      <c r="N79" s="316" t="s">
        <v>67</v>
      </c>
      <c r="O79" s="317"/>
      <c r="P79" s="317"/>
      <c r="Q79" s="317"/>
      <c r="R79" s="317"/>
      <c r="S79" s="317"/>
      <c r="T79" s="318"/>
      <c r="U79" s="37" t="s">
        <v>68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169.42857142857144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170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1.8468599999999999</v>
      </c>
      <c r="Y79" s="310"/>
      <c r="Z79" s="310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16" t="s">
        <v>67</v>
      </c>
      <c r="O80" s="317"/>
      <c r="P80" s="317"/>
      <c r="Q80" s="317"/>
      <c r="R80" s="317"/>
      <c r="S80" s="317"/>
      <c r="T80" s="318"/>
      <c r="U80" s="37" t="s">
        <v>66</v>
      </c>
      <c r="V80" s="309">
        <f>IFERROR(SUM(V63:V78),"0")</f>
        <v>879.5</v>
      </c>
      <c r="W80" s="309">
        <f>IFERROR(SUM(W63:W78),"0")</f>
        <v>885.9</v>
      </c>
      <c r="X80" s="37"/>
      <c r="Y80" s="310"/>
      <c r="Z80" s="310"/>
    </row>
    <row r="81" spans="1:53" ht="14.25" customHeight="1" x14ac:dyDescent="0.25">
      <c r="A81" s="335" t="s">
        <v>96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3"/>
      <c r="Z81" s="303"/>
    </row>
    <row r="82" spans="1:53" ht="27" customHeight="1" x14ac:dyDescent="0.25">
      <c r="A82" s="54" t="s">
        <v>153</v>
      </c>
      <c r="B82" s="54" t="s">
        <v>154</v>
      </c>
      <c r="C82" s="31">
        <v>4301020189</v>
      </c>
      <c r="D82" s="315">
        <v>4607091384789</v>
      </c>
      <c r="E82" s="313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99</v>
      </c>
      <c r="L82" s="33" t="s">
        <v>100</v>
      </c>
      <c r="M82" s="32">
        <v>45</v>
      </c>
      <c r="N82" s="603" t="s">
        <v>155</v>
      </c>
      <c r="O82" s="312"/>
      <c r="P82" s="312"/>
      <c r="Q82" s="312"/>
      <c r="R82" s="313"/>
      <c r="S82" s="34"/>
      <c r="T82" s="34"/>
      <c r="U82" s="35" t="s">
        <v>66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5">
        <v>4680115881488</v>
      </c>
      <c r="E83" s="313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99</v>
      </c>
      <c r="L83" s="33" t="s">
        <v>100</v>
      </c>
      <c r="M83" s="32">
        <v>50</v>
      </c>
      <c r="N83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2"/>
      <c r="P83" s="312"/>
      <c r="Q83" s="312"/>
      <c r="R83" s="313"/>
      <c r="S83" s="34"/>
      <c r="T83" s="34"/>
      <c r="U83" s="35" t="s">
        <v>66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15">
        <v>4607091384765</v>
      </c>
      <c r="E84" s="313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64</v>
      </c>
      <c r="L84" s="33" t="s">
        <v>100</v>
      </c>
      <c r="M84" s="32">
        <v>45</v>
      </c>
      <c r="N84" s="637" t="s">
        <v>160</v>
      </c>
      <c r="O84" s="312"/>
      <c r="P84" s="312"/>
      <c r="Q84" s="312"/>
      <c r="R84" s="313"/>
      <c r="S84" s="34"/>
      <c r="T84" s="34"/>
      <c r="U84" s="35" t="s">
        <v>66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15">
        <v>4680115882751</v>
      </c>
      <c r="E85" s="313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64</v>
      </c>
      <c r="L85" s="33" t="s">
        <v>100</v>
      </c>
      <c r="M85" s="32">
        <v>90</v>
      </c>
      <c r="N85" s="628" t="s">
        <v>163</v>
      </c>
      <c r="O85" s="312"/>
      <c r="P85" s="312"/>
      <c r="Q85" s="312"/>
      <c r="R85" s="313"/>
      <c r="S85" s="34"/>
      <c r="T85" s="34"/>
      <c r="U85" s="35" t="s">
        <v>66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15">
        <v>4680115882775</v>
      </c>
      <c r="E86" s="313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166</v>
      </c>
      <c r="L86" s="33" t="s">
        <v>120</v>
      </c>
      <c r="M86" s="32">
        <v>50</v>
      </c>
      <c r="N86" s="463" t="s">
        <v>167</v>
      </c>
      <c r="O86" s="312"/>
      <c r="P86" s="312"/>
      <c r="Q86" s="312"/>
      <c r="R86" s="313"/>
      <c r="S86" s="34"/>
      <c r="T86" s="34"/>
      <c r="U86" s="35" t="s">
        <v>66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15">
        <v>4680115880658</v>
      </c>
      <c r="E87" s="313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64</v>
      </c>
      <c r="L87" s="33" t="s">
        <v>100</v>
      </c>
      <c r="M87" s="32">
        <v>50</v>
      </c>
      <c r="N87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2"/>
      <c r="P87" s="312"/>
      <c r="Q87" s="312"/>
      <c r="R87" s="313"/>
      <c r="S87" s="34"/>
      <c r="T87" s="34"/>
      <c r="U87" s="35" t="s">
        <v>66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4301020223</v>
      </c>
      <c r="D88" s="315">
        <v>4607091381962</v>
      </c>
      <c r="E88" s="313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64</v>
      </c>
      <c r="L88" s="33" t="s">
        <v>100</v>
      </c>
      <c r="M88" s="32">
        <v>50</v>
      </c>
      <c r="N88" s="61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2"/>
      <c r="P88" s="312"/>
      <c r="Q88" s="312"/>
      <c r="R88" s="313"/>
      <c r="S88" s="34"/>
      <c r="T88" s="34"/>
      <c r="U88" s="35" t="s">
        <v>66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9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16" t="s">
        <v>67</v>
      </c>
      <c r="O89" s="317"/>
      <c r="P89" s="317"/>
      <c r="Q89" s="317"/>
      <c r="R89" s="317"/>
      <c r="S89" s="317"/>
      <c r="T89" s="318"/>
      <c r="U89" s="37" t="s">
        <v>68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1"/>
      <c r="N90" s="316" t="s">
        <v>67</v>
      </c>
      <c r="O90" s="317"/>
      <c r="P90" s="317"/>
      <c r="Q90" s="317"/>
      <c r="R90" s="317"/>
      <c r="S90" s="317"/>
      <c r="T90" s="318"/>
      <c r="U90" s="37" t="s">
        <v>66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35" t="s">
        <v>61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3"/>
      <c r="Z91" s="303"/>
    </row>
    <row r="92" spans="1:53" ht="16.5" customHeight="1" x14ac:dyDescent="0.25">
      <c r="A92" s="54" t="s">
        <v>172</v>
      </c>
      <c r="B92" s="54" t="s">
        <v>173</v>
      </c>
      <c r="C92" s="31">
        <v>4301030895</v>
      </c>
      <c r="D92" s="315">
        <v>4607091387667</v>
      </c>
      <c r="E92" s="313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99</v>
      </c>
      <c r="L92" s="33" t="s">
        <v>100</v>
      </c>
      <c r="M92" s="32">
        <v>40</v>
      </c>
      <c r="N92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2"/>
      <c r="P92" s="312"/>
      <c r="Q92" s="312"/>
      <c r="R92" s="313"/>
      <c r="S92" s="34"/>
      <c r="T92" s="34"/>
      <c r="U92" s="35" t="s">
        <v>66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4301030961</v>
      </c>
      <c r="D93" s="315">
        <v>4607091387636</v>
      </c>
      <c r="E93" s="313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64</v>
      </c>
      <c r="L93" s="33" t="s">
        <v>65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66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4301031078</v>
      </c>
      <c r="D94" s="315">
        <v>4607091384727</v>
      </c>
      <c r="E94" s="313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99</v>
      </c>
      <c r="L94" s="33" t="s">
        <v>65</v>
      </c>
      <c r="M94" s="32">
        <v>45</v>
      </c>
      <c r="N94" s="37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2"/>
      <c r="P94" s="312"/>
      <c r="Q94" s="312"/>
      <c r="R94" s="313"/>
      <c r="S94" s="34"/>
      <c r="T94" s="34"/>
      <c r="U94" s="35" t="s">
        <v>66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4301031080</v>
      </c>
      <c r="D95" s="315">
        <v>4607091386745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99</v>
      </c>
      <c r="L95" s="33" t="s">
        <v>65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2"/>
      <c r="P95" s="312"/>
      <c r="Q95" s="312"/>
      <c r="R95" s="313"/>
      <c r="S95" s="34"/>
      <c r="T95" s="34"/>
      <c r="U95" s="35" t="s">
        <v>66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180</v>
      </c>
      <c r="B96" s="54" t="s">
        <v>181</v>
      </c>
      <c r="C96" s="31">
        <v>4301030963</v>
      </c>
      <c r="D96" s="315">
        <v>4607091382426</v>
      </c>
      <c r="E96" s="313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99</v>
      </c>
      <c r="L96" s="33" t="s">
        <v>65</v>
      </c>
      <c r="M96" s="32">
        <v>40</v>
      </c>
      <c r="N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2"/>
      <c r="P96" s="312"/>
      <c r="Q96" s="312"/>
      <c r="R96" s="313"/>
      <c r="S96" s="34"/>
      <c r="T96" s="34"/>
      <c r="U96" s="35" t="s">
        <v>66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4301030962</v>
      </c>
      <c r="D97" s="315">
        <v>4607091386547</v>
      </c>
      <c r="E97" s="313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166</v>
      </c>
      <c r="L97" s="33" t="s">
        <v>65</v>
      </c>
      <c r="M97" s="32">
        <v>40</v>
      </c>
      <c r="N97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2"/>
      <c r="P97" s="312"/>
      <c r="Q97" s="312"/>
      <c r="R97" s="313"/>
      <c r="S97" s="34"/>
      <c r="T97" s="34"/>
      <c r="U97" s="35" t="s">
        <v>66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4301031079</v>
      </c>
      <c r="D98" s="315">
        <v>4607091384734</v>
      </c>
      <c r="E98" s="313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166</v>
      </c>
      <c r="L98" s="33" t="s">
        <v>65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2"/>
      <c r="P98" s="312"/>
      <c r="Q98" s="312"/>
      <c r="R98" s="313"/>
      <c r="S98" s="34"/>
      <c r="T98" s="34"/>
      <c r="U98" s="35" t="s">
        <v>66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4301030964</v>
      </c>
      <c r="D99" s="315">
        <v>4607091382464</v>
      </c>
      <c r="E99" s="313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166</v>
      </c>
      <c r="L99" s="33" t="s">
        <v>65</v>
      </c>
      <c r="M99" s="32">
        <v>40</v>
      </c>
      <c r="N99" s="4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2"/>
      <c r="P99" s="312"/>
      <c r="Q99" s="312"/>
      <c r="R99" s="313"/>
      <c r="S99" s="34"/>
      <c r="T99" s="34"/>
      <c r="U99" s="35" t="s">
        <v>66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19"/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1"/>
      <c r="N100" s="316" t="s">
        <v>67</v>
      </c>
      <c r="O100" s="317"/>
      <c r="P100" s="317"/>
      <c r="Q100" s="317"/>
      <c r="R100" s="317"/>
      <c r="S100" s="317"/>
      <c r="T100" s="318"/>
      <c r="U100" s="37" t="s">
        <v>68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20"/>
      <c r="M101" s="321"/>
      <c r="N101" s="316" t="s">
        <v>67</v>
      </c>
      <c r="O101" s="317"/>
      <c r="P101" s="317"/>
      <c r="Q101" s="317"/>
      <c r="R101" s="317"/>
      <c r="S101" s="317"/>
      <c r="T101" s="318"/>
      <c r="U101" s="37" t="s">
        <v>66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35" t="s">
        <v>69</v>
      </c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20"/>
      <c r="Y102" s="303"/>
      <c r="Z102" s="303"/>
    </row>
    <row r="103" spans="1:53" ht="27" customHeight="1" x14ac:dyDescent="0.25">
      <c r="A103" s="54" t="s">
        <v>188</v>
      </c>
      <c r="B103" s="54" t="s">
        <v>189</v>
      </c>
      <c r="C103" s="31">
        <v>4301051437</v>
      </c>
      <c r="D103" s="315">
        <v>4607091386967</v>
      </c>
      <c r="E103" s="313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99</v>
      </c>
      <c r="L103" s="33" t="s">
        <v>120</v>
      </c>
      <c r="M103" s="32">
        <v>45</v>
      </c>
      <c r="N103" s="407" t="s">
        <v>190</v>
      </c>
      <c r="O103" s="312"/>
      <c r="P103" s="312"/>
      <c r="Q103" s="312"/>
      <c r="R103" s="313"/>
      <c r="S103" s="34"/>
      <c r="T103" s="34"/>
      <c r="U103" s="35" t="s">
        <v>66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188</v>
      </c>
      <c r="B104" s="54" t="s">
        <v>191</v>
      </c>
      <c r="C104" s="31">
        <v>4301051543</v>
      </c>
      <c r="D104" s="315">
        <v>4607091386967</v>
      </c>
      <c r="E104" s="313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99</v>
      </c>
      <c r="L104" s="33" t="s">
        <v>65</v>
      </c>
      <c r="M104" s="32">
        <v>45</v>
      </c>
      <c r="N104" s="346" t="s">
        <v>192</v>
      </c>
      <c r="O104" s="312"/>
      <c r="P104" s="312"/>
      <c r="Q104" s="312"/>
      <c r="R104" s="313"/>
      <c r="S104" s="34"/>
      <c r="T104" s="34"/>
      <c r="U104" s="35" t="s">
        <v>66</v>
      </c>
      <c r="V104" s="307">
        <v>80</v>
      </c>
      <c r="W104" s="308">
        <f t="shared" si="6"/>
        <v>84</v>
      </c>
      <c r="X104" s="36">
        <f>IFERROR(IF(W104=0,"",ROUNDUP(W104/H104,0)*0.02175),"")</f>
        <v>0.21749999999999997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193</v>
      </c>
      <c r="B105" s="54" t="s">
        <v>194</v>
      </c>
      <c r="C105" s="31">
        <v>4301051611</v>
      </c>
      <c r="D105" s="315">
        <v>4607091385304</v>
      </c>
      <c r="E105" s="313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99</v>
      </c>
      <c r="L105" s="33" t="s">
        <v>65</v>
      </c>
      <c r="M105" s="32">
        <v>40</v>
      </c>
      <c r="N105" s="574" t="s">
        <v>195</v>
      </c>
      <c r="O105" s="312"/>
      <c r="P105" s="312"/>
      <c r="Q105" s="312"/>
      <c r="R105" s="313"/>
      <c r="S105" s="34"/>
      <c r="T105" s="34"/>
      <c r="U105" s="35" t="s">
        <v>66</v>
      </c>
      <c r="V105" s="307">
        <v>20</v>
      </c>
      <c r="W105" s="308">
        <f t="shared" si="6"/>
        <v>25.200000000000003</v>
      </c>
      <c r="X105" s="36">
        <f>IFERROR(IF(W105=0,"",ROUNDUP(W105/H105,0)*0.02175),"")</f>
        <v>6.5250000000000002E-2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196</v>
      </c>
      <c r="B106" s="54" t="s">
        <v>197</v>
      </c>
      <c r="C106" s="31">
        <v>4301051306</v>
      </c>
      <c r="D106" s="315">
        <v>4607091386264</v>
      </c>
      <c r="E106" s="313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64</v>
      </c>
      <c r="L106" s="33" t="s">
        <v>65</v>
      </c>
      <c r="M106" s="32">
        <v>31</v>
      </c>
      <c r="N106" s="35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2"/>
      <c r="P106" s="312"/>
      <c r="Q106" s="312"/>
      <c r="R106" s="313"/>
      <c r="S106" s="34"/>
      <c r="T106" s="34"/>
      <c r="U106" s="35" t="s">
        <v>66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4301051436</v>
      </c>
      <c r="D107" s="315">
        <v>4607091385731</v>
      </c>
      <c r="E107" s="313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64</v>
      </c>
      <c r="L107" s="33" t="s">
        <v>120</v>
      </c>
      <c r="M107" s="32">
        <v>45</v>
      </c>
      <c r="N107" s="577" t="s">
        <v>200</v>
      </c>
      <c r="O107" s="312"/>
      <c r="P107" s="312"/>
      <c r="Q107" s="312"/>
      <c r="R107" s="313"/>
      <c r="S107" s="34"/>
      <c r="T107" s="34"/>
      <c r="U107" s="35" t="s">
        <v>66</v>
      </c>
      <c r="V107" s="307">
        <v>225</v>
      </c>
      <c r="W107" s="308">
        <f t="shared" si="6"/>
        <v>226.8</v>
      </c>
      <c r="X107" s="36">
        <f>IFERROR(IF(W107=0,"",ROUNDUP(W107/H107,0)*0.00753),"")</f>
        <v>0.63251999999999997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201</v>
      </c>
      <c r="B108" s="54" t="s">
        <v>202</v>
      </c>
      <c r="C108" s="31">
        <v>4301051439</v>
      </c>
      <c r="D108" s="315">
        <v>4680115880214</v>
      </c>
      <c r="E108" s="313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64</v>
      </c>
      <c r="L108" s="33" t="s">
        <v>120</v>
      </c>
      <c r="M108" s="32">
        <v>45</v>
      </c>
      <c r="N108" s="519" t="s">
        <v>203</v>
      </c>
      <c r="O108" s="312"/>
      <c r="P108" s="312"/>
      <c r="Q108" s="312"/>
      <c r="R108" s="313"/>
      <c r="S108" s="34"/>
      <c r="T108" s="34"/>
      <c r="U108" s="35" t="s">
        <v>66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204</v>
      </c>
      <c r="B109" s="54" t="s">
        <v>205</v>
      </c>
      <c r="C109" s="31">
        <v>4301051438</v>
      </c>
      <c r="D109" s="315">
        <v>4680115880894</v>
      </c>
      <c r="E109" s="313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64</v>
      </c>
      <c r="L109" s="33" t="s">
        <v>120</v>
      </c>
      <c r="M109" s="32">
        <v>45</v>
      </c>
      <c r="N109" s="535" t="s">
        <v>206</v>
      </c>
      <c r="O109" s="312"/>
      <c r="P109" s="312"/>
      <c r="Q109" s="312"/>
      <c r="R109" s="313"/>
      <c r="S109" s="34"/>
      <c r="T109" s="34"/>
      <c r="U109" s="35" t="s">
        <v>66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4301051313</v>
      </c>
      <c r="D110" s="315">
        <v>4607091385427</v>
      </c>
      <c r="E110" s="313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64</v>
      </c>
      <c r="L110" s="33" t="s">
        <v>65</v>
      </c>
      <c r="M110" s="32">
        <v>40</v>
      </c>
      <c r="N110" s="5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2"/>
      <c r="P110" s="312"/>
      <c r="Q110" s="312"/>
      <c r="R110" s="313"/>
      <c r="S110" s="34"/>
      <c r="T110" s="34"/>
      <c r="U110" s="35" t="s">
        <v>66</v>
      </c>
      <c r="V110" s="307">
        <v>20</v>
      </c>
      <c r="W110" s="308">
        <f t="shared" si="6"/>
        <v>21</v>
      </c>
      <c r="X110" s="36">
        <f>IFERROR(IF(W110=0,"",ROUNDUP(W110/H110,0)*0.00753),"")</f>
        <v>5.271E-2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209</v>
      </c>
      <c r="B111" s="54" t="s">
        <v>210</v>
      </c>
      <c r="C111" s="31">
        <v>4301051480</v>
      </c>
      <c r="D111" s="315">
        <v>4680115882645</v>
      </c>
      <c r="E111" s="313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64</v>
      </c>
      <c r="L111" s="33" t="s">
        <v>65</v>
      </c>
      <c r="M111" s="32">
        <v>40</v>
      </c>
      <c r="N111" s="540" t="s">
        <v>211</v>
      </c>
      <c r="O111" s="312"/>
      <c r="P111" s="312"/>
      <c r="Q111" s="312"/>
      <c r="R111" s="313"/>
      <c r="S111" s="34"/>
      <c r="T111" s="34"/>
      <c r="U111" s="35" t="s">
        <v>66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19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1"/>
      <c r="N112" s="316" t="s">
        <v>67</v>
      </c>
      <c r="O112" s="317"/>
      <c r="P112" s="317"/>
      <c r="Q112" s="317"/>
      <c r="R112" s="317"/>
      <c r="S112" s="317"/>
      <c r="T112" s="318"/>
      <c r="U112" s="37" t="s">
        <v>68</v>
      </c>
      <c r="V112" s="309">
        <f>IFERROR(V103/H103,"0")+IFERROR(V104/H104,"0")+IFERROR(V105/H105,"0")+IFERROR(V106/H106,"0")+IFERROR(V107/H107,"0")+IFERROR(V108/H108,"0")+IFERROR(V109/H109,"0")+IFERROR(V110/H110,"0")+IFERROR(V111/H111,"0")</f>
        <v>101.90476190476191</v>
      </c>
      <c r="W112" s="309">
        <f>IFERROR(W103/H103,"0")+IFERROR(W104/H104,"0")+IFERROR(W105/H105,"0")+IFERROR(W106/H106,"0")+IFERROR(W107/H107,"0")+IFERROR(W108/H108,"0")+IFERROR(W109/H109,"0")+IFERROR(W110/H110,"0")+IFERROR(W111/H111,"0")</f>
        <v>104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0.96797999999999995</v>
      </c>
      <c r="Y112" s="310"/>
      <c r="Z112" s="310"/>
    </row>
    <row r="113" spans="1:53" x14ac:dyDescent="0.2">
      <c r="A113" s="320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20"/>
      <c r="M113" s="321"/>
      <c r="N113" s="316" t="s">
        <v>67</v>
      </c>
      <c r="O113" s="317"/>
      <c r="P113" s="317"/>
      <c r="Q113" s="317"/>
      <c r="R113" s="317"/>
      <c r="S113" s="317"/>
      <c r="T113" s="318"/>
      <c r="U113" s="37" t="s">
        <v>66</v>
      </c>
      <c r="V113" s="309">
        <f>IFERROR(SUM(V103:V111),"0")</f>
        <v>345</v>
      </c>
      <c r="W113" s="309">
        <f>IFERROR(SUM(W103:W111),"0")</f>
        <v>357</v>
      </c>
      <c r="X113" s="37"/>
      <c r="Y113" s="310"/>
      <c r="Z113" s="310"/>
    </row>
    <row r="114" spans="1:53" ht="14.25" customHeight="1" x14ac:dyDescent="0.25">
      <c r="A114" s="335" t="s">
        <v>212</v>
      </c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03"/>
      <c r="Z114" s="303"/>
    </row>
    <row r="115" spans="1:53" ht="27" customHeight="1" x14ac:dyDescent="0.25">
      <c r="A115" s="54" t="s">
        <v>213</v>
      </c>
      <c r="B115" s="54" t="s">
        <v>214</v>
      </c>
      <c r="C115" s="31">
        <v>4301060296</v>
      </c>
      <c r="D115" s="315">
        <v>4607091383065</v>
      </c>
      <c r="E115" s="313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64</v>
      </c>
      <c r="L115" s="33" t="s">
        <v>65</v>
      </c>
      <c r="M115" s="32">
        <v>30</v>
      </c>
      <c r="N115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2"/>
      <c r="P115" s="312"/>
      <c r="Q115" s="312"/>
      <c r="R115" s="313"/>
      <c r="S115" s="34"/>
      <c r="T115" s="34"/>
      <c r="U115" s="35" t="s">
        <v>66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215</v>
      </c>
      <c r="B116" s="54" t="s">
        <v>216</v>
      </c>
      <c r="C116" s="31">
        <v>4301060350</v>
      </c>
      <c r="D116" s="315">
        <v>4680115881532</v>
      </c>
      <c r="E116" s="313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99</v>
      </c>
      <c r="L116" s="33" t="s">
        <v>120</v>
      </c>
      <c r="M116" s="32">
        <v>30</v>
      </c>
      <c r="N116" s="4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2"/>
      <c r="P116" s="312"/>
      <c r="Q116" s="312"/>
      <c r="R116" s="313"/>
      <c r="S116" s="34"/>
      <c r="T116" s="34"/>
      <c r="U116" s="35" t="s">
        <v>66</v>
      </c>
      <c r="V116" s="307">
        <v>80</v>
      </c>
      <c r="W116" s="308">
        <f>IFERROR(IF(V116="",0,CEILING((V116/$H116),1)*$H116),"")</f>
        <v>81</v>
      </c>
      <c r="X116" s="36">
        <f>IFERROR(IF(W116=0,"",ROUNDUP(W116/H116,0)*0.02175),"")</f>
        <v>0.21749999999999997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4301060356</v>
      </c>
      <c r="D117" s="315">
        <v>4680115882652</v>
      </c>
      <c r="E117" s="313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64</v>
      </c>
      <c r="L117" s="33" t="s">
        <v>65</v>
      </c>
      <c r="M117" s="32">
        <v>40</v>
      </c>
      <c r="N117" s="552" t="s">
        <v>219</v>
      </c>
      <c r="O117" s="312"/>
      <c r="P117" s="312"/>
      <c r="Q117" s="312"/>
      <c r="R117" s="313"/>
      <c r="S117" s="34"/>
      <c r="T117" s="34"/>
      <c r="U117" s="35" t="s">
        <v>66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220</v>
      </c>
      <c r="B118" s="54" t="s">
        <v>221</v>
      </c>
      <c r="C118" s="31">
        <v>4301060309</v>
      </c>
      <c r="D118" s="315">
        <v>4680115880238</v>
      </c>
      <c r="E118" s="313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64</v>
      </c>
      <c r="L118" s="33" t="s">
        <v>65</v>
      </c>
      <c r="M118" s="32">
        <v>40</v>
      </c>
      <c r="N118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12"/>
      <c r="P118" s="312"/>
      <c r="Q118" s="312"/>
      <c r="R118" s="313"/>
      <c r="S118" s="34"/>
      <c r="T118" s="34"/>
      <c r="U118" s="35" t="s">
        <v>66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222</v>
      </c>
      <c r="B119" s="54" t="s">
        <v>223</v>
      </c>
      <c r="C119" s="31">
        <v>4301060351</v>
      </c>
      <c r="D119" s="315">
        <v>4680115881464</v>
      </c>
      <c r="E119" s="313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64</v>
      </c>
      <c r="L119" s="33" t="s">
        <v>120</v>
      </c>
      <c r="M119" s="32">
        <v>30</v>
      </c>
      <c r="N119" s="541" t="s">
        <v>224</v>
      </c>
      <c r="O119" s="312"/>
      <c r="P119" s="312"/>
      <c r="Q119" s="312"/>
      <c r="R119" s="313"/>
      <c r="S119" s="34"/>
      <c r="T119" s="34"/>
      <c r="U119" s="35" t="s">
        <v>66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19"/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1"/>
      <c r="N120" s="316" t="s">
        <v>67</v>
      </c>
      <c r="O120" s="317"/>
      <c r="P120" s="317"/>
      <c r="Q120" s="317"/>
      <c r="R120" s="317"/>
      <c r="S120" s="317"/>
      <c r="T120" s="318"/>
      <c r="U120" s="37" t="s">
        <v>68</v>
      </c>
      <c r="V120" s="309">
        <f>IFERROR(V115/H115,"0")+IFERROR(V116/H116,"0")+IFERROR(V117/H117,"0")+IFERROR(V118/H118,"0")+IFERROR(V119/H119,"0")</f>
        <v>9.8765432098765444</v>
      </c>
      <c r="W120" s="309">
        <f>IFERROR(W115/H115,"0")+IFERROR(W116/H116,"0")+IFERROR(W117/H117,"0")+IFERROR(W118/H118,"0")+IFERROR(W119/H119,"0")</f>
        <v>10</v>
      </c>
      <c r="X120" s="309">
        <f>IFERROR(IF(X115="",0,X115),"0")+IFERROR(IF(X116="",0,X116),"0")+IFERROR(IF(X117="",0,X117),"0")+IFERROR(IF(X118="",0,X118),"0")+IFERROR(IF(X119="",0,X119),"0")</f>
        <v>0.21749999999999997</v>
      </c>
      <c r="Y120" s="310"/>
      <c r="Z120" s="310"/>
    </row>
    <row r="121" spans="1:53" x14ac:dyDescent="0.2">
      <c r="A121" s="320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20"/>
      <c r="M121" s="321"/>
      <c r="N121" s="316" t="s">
        <v>67</v>
      </c>
      <c r="O121" s="317"/>
      <c r="P121" s="317"/>
      <c r="Q121" s="317"/>
      <c r="R121" s="317"/>
      <c r="S121" s="317"/>
      <c r="T121" s="318"/>
      <c r="U121" s="37" t="s">
        <v>66</v>
      </c>
      <c r="V121" s="309">
        <f>IFERROR(SUM(V115:V119),"0")</f>
        <v>80</v>
      </c>
      <c r="W121" s="309">
        <f>IFERROR(SUM(W115:W119),"0")</f>
        <v>81</v>
      </c>
      <c r="X121" s="37"/>
      <c r="Y121" s="310"/>
      <c r="Z121" s="310"/>
    </row>
    <row r="122" spans="1:53" ht="16.5" customHeight="1" x14ac:dyDescent="0.25">
      <c r="A122" s="351" t="s">
        <v>225</v>
      </c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20"/>
      <c r="T122" s="320"/>
      <c r="U122" s="320"/>
      <c r="V122" s="320"/>
      <c r="W122" s="320"/>
      <c r="X122" s="320"/>
      <c r="Y122" s="302"/>
      <c r="Z122" s="302"/>
    </row>
    <row r="123" spans="1:53" ht="14.25" customHeight="1" x14ac:dyDescent="0.25">
      <c r="A123" s="335" t="s">
        <v>69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20"/>
      <c r="Y123" s="303"/>
      <c r="Z123" s="303"/>
    </row>
    <row r="124" spans="1:53" ht="27" customHeight="1" x14ac:dyDescent="0.25">
      <c r="A124" s="54" t="s">
        <v>226</v>
      </c>
      <c r="B124" s="54" t="s">
        <v>227</v>
      </c>
      <c r="C124" s="31">
        <v>4301051612</v>
      </c>
      <c r="D124" s="315">
        <v>4607091385168</v>
      </c>
      <c r="E124" s="313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99</v>
      </c>
      <c r="L124" s="33" t="s">
        <v>65</v>
      </c>
      <c r="M124" s="32">
        <v>45</v>
      </c>
      <c r="N124" s="435" t="s">
        <v>228</v>
      </c>
      <c r="O124" s="312"/>
      <c r="P124" s="312"/>
      <c r="Q124" s="312"/>
      <c r="R124" s="313"/>
      <c r="S124" s="34"/>
      <c r="T124" s="34"/>
      <c r="U124" s="35" t="s">
        <v>66</v>
      </c>
      <c r="V124" s="307">
        <v>300</v>
      </c>
      <c r="W124" s="308">
        <f>IFERROR(IF(V124="",0,CEILING((V124/$H124),1)*$H124),"")</f>
        <v>302.40000000000003</v>
      </c>
      <c r="X124" s="36">
        <f>IFERROR(IF(W124=0,"",ROUNDUP(W124/H124,0)*0.02175),"")</f>
        <v>0.78299999999999992</v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229</v>
      </c>
      <c r="B125" s="54" t="s">
        <v>230</v>
      </c>
      <c r="C125" s="31">
        <v>4301051362</v>
      </c>
      <c r="D125" s="315">
        <v>4607091383256</v>
      </c>
      <c r="E125" s="313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64</v>
      </c>
      <c r="L125" s="33" t="s">
        <v>120</v>
      </c>
      <c r="M125" s="32">
        <v>45</v>
      </c>
      <c r="N125" s="3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2"/>
      <c r="P125" s="312"/>
      <c r="Q125" s="312"/>
      <c r="R125" s="313"/>
      <c r="S125" s="34"/>
      <c r="T125" s="34"/>
      <c r="U125" s="35" t="s">
        <v>66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231</v>
      </c>
      <c r="B126" s="54" t="s">
        <v>232</v>
      </c>
      <c r="C126" s="31">
        <v>4301051358</v>
      </c>
      <c r="D126" s="315">
        <v>4607091385748</v>
      </c>
      <c r="E126" s="313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64</v>
      </c>
      <c r="L126" s="33" t="s">
        <v>120</v>
      </c>
      <c r="M126" s="32">
        <v>45</v>
      </c>
      <c r="N126" s="4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2"/>
      <c r="P126" s="312"/>
      <c r="Q126" s="312"/>
      <c r="R126" s="313"/>
      <c r="S126" s="34"/>
      <c r="T126" s="34"/>
      <c r="U126" s="35" t="s">
        <v>66</v>
      </c>
      <c r="V126" s="307">
        <v>495</v>
      </c>
      <c r="W126" s="308">
        <f>IFERROR(IF(V126="",0,CEILING((V126/$H126),1)*$H126),"")</f>
        <v>496.8</v>
      </c>
      <c r="X126" s="36">
        <f>IFERROR(IF(W126=0,"",ROUNDUP(W126/H126,0)*0.00753),"")</f>
        <v>1.3855200000000001</v>
      </c>
      <c r="Y126" s="56"/>
      <c r="Z126" s="57"/>
      <c r="AD126" s="58"/>
      <c r="BA126" s="122" t="s">
        <v>1</v>
      </c>
    </row>
    <row r="127" spans="1:53" x14ac:dyDescent="0.2">
      <c r="A127" s="319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1"/>
      <c r="N127" s="316" t="s">
        <v>67</v>
      </c>
      <c r="O127" s="317"/>
      <c r="P127" s="317"/>
      <c r="Q127" s="317"/>
      <c r="R127" s="317"/>
      <c r="S127" s="317"/>
      <c r="T127" s="318"/>
      <c r="U127" s="37" t="s">
        <v>68</v>
      </c>
      <c r="V127" s="309">
        <f>IFERROR(V124/H124,"0")+IFERROR(V125/H125,"0")+IFERROR(V126/H126,"0")</f>
        <v>219.04761904761904</v>
      </c>
      <c r="W127" s="309">
        <f>IFERROR(W124/H124,"0")+IFERROR(W125/H125,"0")+IFERROR(W126/H126,"0")</f>
        <v>220</v>
      </c>
      <c r="X127" s="309">
        <f>IFERROR(IF(X124="",0,X124),"0")+IFERROR(IF(X125="",0,X125),"0")+IFERROR(IF(X126="",0,X126),"0")</f>
        <v>2.16852</v>
      </c>
      <c r="Y127" s="310"/>
      <c r="Z127" s="310"/>
    </row>
    <row r="128" spans="1:53" x14ac:dyDescent="0.2">
      <c r="A128" s="320"/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1"/>
      <c r="N128" s="316" t="s">
        <v>67</v>
      </c>
      <c r="O128" s="317"/>
      <c r="P128" s="317"/>
      <c r="Q128" s="317"/>
      <c r="R128" s="317"/>
      <c r="S128" s="317"/>
      <c r="T128" s="318"/>
      <c r="U128" s="37" t="s">
        <v>66</v>
      </c>
      <c r="V128" s="309">
        <f>IFERROR(SUM(V124:V126),"0")</f>
        <v>795</v>
      </c>
      <c r="W128" s="309">
        <f>IFERROR(SUM(W124:W126),"0")</f>
        <v>799.2</v>
      </c>
      <c r="X128" s="37"/>
      <c r="Y128" s="310"/>
      <c r="Z128" s="310"/>
    </row>
    <row r="129" spans="1:53" ht="27.75" customHeight="1" x14ac:dyDescent="0.2">
      <c r="A129" s="364" t="s">
        <v>233</v>
      </c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48"/>
      <c r="Z129" s="48"/>
    </row>
    <row r="130" spans="1:53" ht="16.5" customHeight="1" x14ac:dyDescent="0.25">
      <c r="A130" s="351" t="s">
        <v>234</v>
      </c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02"/>
      <c r="Z130" s="302"/>
    </row>
    <row r="131" spans="1:53" ht="14.25" customHeight="1" x14ac:dyDescent="0.25">
      <c r="A131" s="335" t="s">
        <v>104</v>
      </c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03"/>
      <c r="Z131" s="303"/>
    </row>
    <row r="132" spans="1:53" ht="27" customHeight="1" x14ac:dyDescent="0.25">
      <c r="A132" s="54" t="s">
        <v>235</v>
      </c>
      <c r="B132" s="54" t="s">
        <v>236</v>
      </c>
      <c r="C132" s="31">
        <v>4301011223</v>
      </c>
      <c r="D132" s="315">
        <v>4607091383423</v>
      </c>
      <c r="E132" s="313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99</v>
      </c>
      <c r="L132" s="33" t="s">
        <v>120</v>
      </c>
      <c r="M132" s="32">
        <v>35</v>
      </c>
      <c r="N132" s="57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2"/>
      <c r="P132" s="312"/>
      <c r="Q132" s="312"/>
      <c r="R132" s="313"/>
      <c r="S132" s="34"/>
      <c r="T132" s="34"/>
      <c r="U132" s="35" t="s">
        <v>66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237</v>
      </c>
      <c r="B133" s="54" t="s">
        <v>238</v>
      </c>
      <c r="C133" s="31">
        <v>4301011338</v>
      </c>
      <c r="D133" s="315">
        <v>4607091381405</v>
      </c>
      <c r="E133" s="313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99</v>
      </c>
      <c r="L133" s="33" t="s">
        <v>65</v>
      </c>
      <c r="M133" s="32">
        <v>35</v>
      </c>
      <c r="N133" s="5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2"/>
      <c r="P133" s="312"/>
      <c r="Q133" s="312"/>
      <c r="R133" s="313"/>
      <c r="S133" s="34"/>
      <c r="T133" s="34"/>
      <c r="U133" s="35" t="s">
        <v>66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239</v>
      </c>
      <c r="B134" s="54" t="s">
        <v>240</v>
      </c>
      <c r="C134" s="31">
        <v>4301011333</v>
      </c>
      <c r="D134" s="315">
        <v>4607091386516</v>
      </c>
      <c r="E134" s="313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99</v>
      </c>
      <c r="L134" s="33" t="s">
        <v>65</v>
      </c>
      <c r="M134" s="32">
        <v>30</v>
      </c>
      <c r="N134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2"/>
      <c r="P134" s="312"/>
      <c r="Q134" s="312"/>
      <c r="R134" s="313"/>
      <c r="S134" s="34"/>
      <c r="T134" s="34"/>
      <c r="U134" s="35" t="s">
        <v>66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19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1"/>
      <c r="N135" s="316" t="s">
        <v>67</v>
      </c>
      <c r="O135" s="317"/>
      <c r="P135" s="317"/>
      <c r="Q135" s="317"/>
      <c r="R135" s="317"/>
      <c r="S135" s="317"/>
      <c r="T135" s="318"/>
      <c r="U135" s="37" t="s">
        <v>68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0"/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20"/>
      <c r="M136" s="321"/>
      <c r="N136" s="316" t="s">
        <v>67</v>
      </c>
      <c r="O136" s="317"/>
      <c r="P136" s="317"/>
      <c r="Q136" s="317"/>
      <c r="R136" s="317"/>
      <c r="S136" s="317"/>
      <c r="T136" s="318"/>
      <c r="U136" s="37" t="s">
        <v>66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51" t="s">
        <v>241</v>
      </c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02"/>
      <c r="Z137" s="302"/>
    </row>
    <row r="138" spans="1:53" ht="14.25" customHeight="1" x14ac:dyDescent="0.25">
      <c r="A138" s="335" t="s">
        <v>61</v>
      </c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20"/>
      <c r="Y138" s="303"/>
      <c r="Z138" s="303"/>
    </row>
    <row r="139" spans="1:53" ht="16.5" customHeight="1" x14ac:dyDescent="0.25">
      <c r="A139" s="54" t="s">
        <v>242</v>
      </c>
      <c r="B139" s="54" t="s">
        <v>243</v>
      </c>
      <c r="C139" s="31">
        <v>4301031245</v>
      </c>
      <c r="D139" s="315">
        <v>4680115883963</v>
      </c>
      <c r="E139" s="313"/>
      <c r="F139" s="306">
        <v>0.28000000000000003</v>
      </c>
      <c r="G139" s="32">
        <v>6</v>
      </c>
      <c r="H139" s="306">
        <v>1.68</v>
      </c>
      <c r="I139" s="306">
        <v>1.78</v>
      </c>
      <c r="J139" s="32">
        <v>234</v>
      </c>
      <c r="K139" s="32" t="s">
        <v>166</v>
      </c>
      <c r="L139" s="33" t="s">
        <v>65</v>
      </c>
      <c r="M139" s="32">
        <v>40</v>
      </c>
      <c r="N139" s="568" t="s">
        <v>244</v>
      </c>
      <c r="O139" s="312"/>
      <c r="P139" s="312"/>
      <c r="Q139" s="312"/>
      <c r="R139" s="313"/>
      <c r="S139" s="34"/>
      <c r="T139" s="34"/>
      <c r="U139" s="35" t="s">
        <v>66</v>
      </c>
      <c r="V139" s="307">
        <v>0</v>
      </c>
      <c r="W139" s="308">
        <f t="shared" ref="W139:W147" si="7">IFERROR(IF(V139="",0,CEILING((V139/$H139),1)*$H139),"")</f>
        <v>0</v>
      </c>
      <c r="X139" s="36" t="str">
        <f>IFERROR(IF(W139=0,"",ROUNDUP(W139/H139,0)*0.00502),"")</f>
        <v/>
      </c>
      <c r="Y139" s="56"/>
      <c r="Z139" s="57" t="s">
        <v>245</v>
      </c>
      <c r="AD139" s="58"/>
      <c r="BA139" s="126" t="s">
        <v>1</v>
      </c>
    </row>
    <row r="140" spans="1:53" ht="27" customHeight="1" x14ac:dyDescent="0.25">
      <c r="A140" s="54" t="s">
        <v>246</v>
      </c>
      <c r="B140" s="54" t="s">
        <v>247</v>
      </c>
      <c r="C140" s="31">
        <v>4301031191</v>
      </c>
      <c r="D140" s="315">
        <v>4680115880993</v>
      </c>
      <c r="E140" s="313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64</v>
      </c>
      <c r="L140" s="33" t="s">
        <v>65</v>
      </c>
      <c r="M140" s="32">
        <v>40</v>
      </c>
      <c r="N140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12"/>
      <c r="P140" s="312"/>
      <c r="Q140" s="312"/>
      <c r="R140" s="313"/>
      <c r="S140" s="34"/>
      <c r="T140" s="34"/>
      <c r="U140" s="35" t="s">
        <v>66</v>
      </c>
      <c r="V140" s="307">
        <v>80</v>
      </c>
      <c r="W140" s="308">
        <f t="shared" si="7"/>
        <v>84</v>
      </c>
      <c r="X140" s="36">
        <f>IFERROR(IF(W140=0,"",ROUNDUP(W140/H140,0)*0.00753),"")</f>
        <v>0.15060000000000001</v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248</v>
      </c>
      <c r="B141" s="54" t="s">
        <v>249</v>
      </c>
      <c r="C141" s="31">
        <v>4301031204</v>
      </c>
      <c r="D141" s="315">
        <v>4680115881761</v>
      </c>
      <c r="E141" s="313"/>
      <c r="F141" s="306">
        <v>0.7</v>
      </c>
      <c r="G141" s="32">
        <v>6</v>
      </c>
      <c r="H141" s="306">
        <v>4.2</v>
      </c>
      <c r="I141" s="306">
        <v>4.46</v>
      </c>
      <c r="J141" s="32">
        <v>156</v>
      </c>
      <c r="K141" s="32" t="s">
        <v>64</v>
      </c>
      <c r="L141" s="33" t="s">
        <v>65</v>
      </c>
      <c r="M141" s="32">
        <v>40</v>
      </c>
      <c r="N141" s="6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12"/>
      <c r="P141" s="312"/>
      <c r="Q141" s="312"/>
      <c r="R141" s="313"/>
      <c r="S141" s="34"/>
      <c r="T141" s="34"/>
      <c r="U141" s="35" t="s">
        <v>66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250</v>
      </c>
      <c r="B142" s="54" t="s">
        <v>251</v>
      </c>
      <c r="C142" s="31">
        <v>4301031201</v>
      </c>
      <c r="D142" s="315">
        <v>4680115881563</v>
      </c>
      <c r="E142" s="313"/>
      <c r="F142" s="306">
        <v>0.7</v>
      </c>
      <c r="G142" s="32">
        <v>6</v>
      </c>
      <c r="H142" s="306">
        <v>4.2</v>
      </c>
      <c r="I142" s="306">
        <v>4.4000000000000004</v>
      </c>
      <c r="J142" s="32">
        <v>156</v>
      </c>
      <c r="K142" s="32" t="s">
        <v>64</v>
      </c>
      <c r="L142" s="33" t="s">
        <v>65</v>
      </c>
      <c r="M142" s="32">
        <v>40</v>
      </c>
      <c r="N142" s="4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12"/>
      <c r="P142" s="312"/>
      <c r="Q142" s="312"/>
      <c r="R142" s="313"/>
      <c r="S142" s="34"/>
      <c r="T142" s="34"/>
      <c r="U142" s="35" t="s">
        <v>66</v>
      </c>
      <c r="V142" s="307">
        <v>0</v>
      </c>
      <c r="W142" s="308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252</v>
      </c>
      <c r="B143" s="54" t="s">
        <v>253</v>
      </c>
      <c r="C143" s="31">
        <v>4301031199</v>
      </c>
      <c r="D143" s="315">
        <v>4680115880986</v>
      </c>
      <c r="E143" s="313"/>
      <c r="F143" s="306">
        <v>0.35</v>
      </c>
      <c r="G143" s="32">
        <v>6</v>
      </c>
      <c r="H143" s="306">
        <v>2.1</v>
      </c>
      <c r="I143" s="306">
        <v>2.23</v>
      </c>
      <c r="J143" s="32">
        <v>234</v>
      </c>
      <c r="K143" s="32" t="s">
        <v>166</v>
      </c>
      <c r="L143" s="33" t="s">
        <v>65</v>
      </c>
      <c r="M143" s="32">
        <v>40</v>
      </c>
      <c r="N143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12"/>
      <c r="P143" s="312"/>
      <c r="Q143" s="312"/>
      <c r="R143" s="313"/>
      <c r="S143" s="34"/>
      <c r="T143" s="34"/>
      <c r="U143" s="35" t="s">
        <v>66</v>
      </c>
      <c r="V143" s="307">
        <v>59.499999999999993</v>
      </c>
      <c r="W143" s="308">
        <f t="shared" si="7"/>
        <v>60.900000000000006</v>
      </c>
      <c r="X143" s="36">
        <f>IFERROR(IF(W143=0,"",ROUNDUP(W143/H143,0)*0.00502),"")</f>
        <v>0.14558000000000001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254</v>
      </c>
      <c r="B144" s="54" t="s">
        <v>255</v>
      </c>
      <c r="C144" s="31">
        <v>4301031190</v>
      </c>
      <c r="D144" s="315">
        <v>4680115880207</v>
      </c>
      <c r="E144" s="313"/>
      <c r="F144" s="306">
        <v>0.4</v>
      </c>
      <c r="G144" s="32">
        <v>6</v>
      </c>
      <c r="H144" s="306">
        <v>2.4</v>
      </c>
      <c r="I144" s="306">
        <v>2.63</v>
      </c>
      <c r="J144" s="32">
        <v>156</v>
      </c>
      <c r="K144" s="32" t="s">
        <v>64</v>
      </c>
      <c r="L144" s="33" t="s">
        <v>65</v>
      </c>
      <c r="M144" s="32">
        <v>40</v>
      </c>
      <c r="N144" s="3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12"/>
      <c r="P144" s="312"/>
      <c r="Q144" s="312"/>
      <c r="R144" s="313"/>
      <c r="S144" s="34"/>
      <c r="T144" s="34"/>
      <c r="U144" s="35" t="s">
        <v>66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4301031205</v>
      </c>
      <c r="D145" s="315">
        <v>4680115881785</v>
      </c>
      <c r="E145" s="313"/>
      <c r="F145" s="306">
        <v>0.35</v>
      </c>
      <c r="G145" s="32">
        <v>6</v>
      </c>
      <c r="H145" s="306">
        <v>2.1</v>
      </c>
      <c r="I145" s="306">
        <v>2.23</v>
      </c>
      <c r="J145" s="32">
        <v>234</v>
      </c>
      <c r="K145" s="32" t="s">
        <v>166</v>
      </c>
      <c r="L145" s="33" t="s">
        <v>65</v>
      </c>
      <c r="M145" s="32">
        <v>40</v>
      </c>
      <c r="N145" s="4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12"/>
      <c r="P145" s="312"/>
      <c r="Q145" s="312"/>
      <c r="R145" s="313"/>
      <c r="S145" s="34"/>
      <c r="T145" s="34"/>
      <c r="U145" s="35" t="s">
        <v>66</v>
      </c>
      <c r="V145" s="307">
        <v>56</v>
      </c>
      <c r="W145" s="308">
        <f t="shared" si="7"/>
        <v>56.7</v>
      </c>
      <c r="X145" s="36">
        <f>IFERROR(IF(W145=0,"",ROUNDUP(W145/H145,0)*0.00502),"")</f>
        <v>0.13553999999999999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4301031202</v>
      </c>
      <c r="D146" s="315">
        <v>4680115881679</v>
      </c>
      <c r="E146" s="313"/>
      <c r="F146" s="306">
        <v>0.35</v>
      </c>
      <c r="G146" s="32">
        <v>6</v>
      </c>
      <c r="H146" s="306">
        <v>2.1</v>
      </c>
      <c r="I146" s="306">
        <v>2.2000000000000002</v>
      </c>
      <c r="J146" s="32">
        <v>234</v>
      </c>
      <c r="K146" s="32" t="s">
        <v>166</v>
      </c>
      <c r="L146" s="33" t="s">
        <v>65</v>
      </c>
      <c r="M146" s="32">
        <v>40</v>
      </c>
      <c r="N146" s="6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12"/>
      <c r="P146" s="312"/>
      <c r="Q146" s="312"/>
      <c r="R146" s="313"/>
      <c r="S146" s="34"/>
      <c r="T146" s="34"/>
      <c r="U146" s="35" t="s">
        <v>66</v>
      </c>
      <c r="V146" s="307">
        <v>105</v>
      </c>
      <c r="W146" s="308">
        <f t="shared" si="7"/>
        <v>105</v>
      </c>
      <c r="X146" s="36">
        <f>IFERROR(IF(W146=0,"",ROUNDUP(W146/H146,0)*0.00502),"")</f>
        <v>0.251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4301031158</v>
      </c>
      <c r="D147" s="315">
        <v>4680115880191</v>
      </c>
      <c r="E147" s="313"/>
      <c r="F147" s="306">
        <v>0.4</v>
      </c>
      <c r="G147" s="32">
        <v>6</v>
      </c>
      <c r="H147" s="306">
        <v>2.4</v>
      </c>
      <c r="I147" s="306">
        <v>2.6</v>
      </c>
      <c r="J147" s="32">
        <v>156</v>
      </c>
      <c r="K147" s="32" t="s">
        <v>64</v>
      </c>
      <c r="L147" s="33" t="s">
        <v>65</v>
      </c>
      <c r="M147" s="32">
        <v>40</v>
      </c>
      <c r="N147" s="3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12"/>
      <c r="P147" s="312"/>
      <c r="Q147" s="312"/>
      <c r="R147" s="313"/>
      <c r="S147" s="34"/>
      <c r="T147" s="34"/>
      <c r="U147" s="35" t="s">
        <v>66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x14ac:dyDescent="0.2">
      <c r="A148" s="319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1"/>
      <c r="N148" s="316" t="s">
        <v>67</v>
      </c>
      <c r="O148" s="317"/>
      <c r="P148" s="317"/>
      <c r="Q148" s="317"/>
      <c r="R148" s="317"/>
      <c r="S148" s="317"/>
      <c r="T148" s="318"/>
      <c r="U148" s="37" t="s">
        <v>68</v>
      </c>
      <c r="V148" s="309">
        <f>IFERROR(V139/H139,"0")+IFERROR(V140/H140,"0")+IFERROR(V141/H141,"0")+IFERROR(V142/H142,"0")+IFERROR(V143/H143,"0")+IFERROR(V144/H144,"0")+IFERROR(V145/H145,"0")+IFERROR(V146/H146,"0")+IFERROR(V147/H147,"0")</f>
        <v>124.04761904761904</v>
      </c>
      <c r="W148" s="309">
        <f>IFERROR(W139/H139,"0")+IFERROR(W140/H140,"0")+IFERROR(W141/H141,"0")+IFERROR(W142/H142,"0")+IFERROR(W143/H143,"0")+IFERROR(W144/H144,"0")+IFERROR(W145/H145,"0")+IFERROR(W146/H146,"0")+IFERROR(W147/H147,"0")</f>
        <v>126</v>
      </c>
      <c r="X148" s="309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0.68271999999999999</v>
      </c>
      <c r="Y148" s="310"/>
      <c r="Z148" s="310"/>
    </row>
    <row r="149" spans="1:53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1"/>
      <c r="N149" s="316" t="s">
        <v>67</v>
      </c>
      <c r="O149" s="317"/>
      <c r="P149" s="317"/>
      <c r="Q149" s="317"/>
      <c r="R149" s="317"/>
      <c r="S149" s="317"/>
      <c r="T149" s="318"/>
      <c r="U149" s="37" t="s">
        <v>66</v>
      </c>
      <c r="V149" s="309">
        <f>IFERROR(SUM(V139:V147),"0")</f>
        <v>300.5</v>
      </c>
      <c r="W149" s="309">
        <f>IFERROR(SUM(W139:W147),"0")</f>
        <v>306.60000000000002</v>
      </c>
      <c r="X149" s="37"/>
      <c r="Y149" s="310"/>
      <c r="Z149" s="310"/>
    </row>
    <row r="150" spans="1:53" ht="16.5" customHeight="1" x14ac:dyDescent="0.25">
      <c r="A150" s="351" t="s">
        <v>262</v>
      </c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02"/>
      <c r="Z150" s="302"/>
    </row>
    <row r="151" spans="1:53" ht="14.25" customHeight="1" x14ac:dyDescent="0.25">
      <c r="A151" s="335" t="s">
        <v>104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3"/>
      <c r="Z151" s="303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15">
        <v>4680115881402</v>
      </c>
      <c r="E152" s="313"/>
      <c r="F152" s="306">
        <v>1.35</v>
      </c>
      <c r="G152" s="32">
        <v>8</v>
      </c>
      <c r="H152" s="306">
        <v>10.8</v>
      </c>
      <c r="I152" s="306">
        <v>11.28</v>
      </c>
      <c r="J152" s="32">
        <v>56</v>
      </c>
      <c r="K152" s="32" t="s">
        <v>99</v>
      </c>
      <c r="L152" s="33" t="s">
        <v>100</v>
      </c>
      <c r="M152" s="32">
        <v>55</v>
      </c>
      <c r="N152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12"/>
      <c r="P152" s="312"/>
      <c r="Q152" s="312"/>
      <c r="R152" s="313"/>
      <c r="S152" s="34"/>
      <c r="T152" s="34"/>
      <c r="U152" s="35" t="s">
        <v>66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15">
        <v>4680115881396</v>
      </c>
      <c r="E153" s="313"/>
      <c r="F153" s="306">
        <v>0.45</v>
      </c>
      <c r="G153" s="32">
        <v>6</v>
      </c>
      <c r="H153" s="306">
        <v>2.7</v>
      </c>
      <c r="I153" s="306">
        <v>2.9</v>
      </c>
      <c r="J153" s="32">
        <v>156</v>
      </c>
      <c r="K153" s="32" t="s">
        <v>64</v>
      </c>
      <c r="L153" s="33" t="s">
        <v>65</v>
      </c>
      <c r="M153" s="32">
        <v>55</v>
      </c>
      <c r="N15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12"/>
      <c r="P153" s="312"/>
      <c r="Q153" s="312"/>
      <c r="R153" s="313"/>
      <c r="S153" s="34"/>
      <c r="T153" s="34"/>
      <c r="U153" s="35" t="s">
        <v>66</v>
      </c>
      <c r="V153" s="307">
        <v>0</v>
      </c>
      <c r="W153" s="308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19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1"/>
      <c r="N154" s="316" t="s">
        <v>67</v>
      </c>
      <c r="O154" s="317"/>
      <c r="P154" s="317"/>
      <c r="Q154" s="317"/>
      <c r="R154" s="317"/>
      <c r="S154" s="317"/>
      <c r="T154" s="318"/>
      <c r="U154" s="37" t="s">
        <v>68</v>
      </c>
      <c r="V154" s="309">
        <f>IFERROR(V152/H152,"0")+IFERROR(V153/H153,"0")</f>
        <v>0</v>
      </c>
      <c r="W154" s="309">
        <f>IFERROR(W152/H152,"0")+IFERROR(W153/H153,"0")</f>
        <v>0</v>
      </c>
      <c r="X154" s="309">
        <f>IFERROR(IF(X152="",0,X152),"0")+IFERROR(IF(X153="",0,X153),"0")</f>
        <v>0</v>
      </c>
      <c r="Y154" s="310"/>
      <c r="Z154" s="310"/>
    </row>
    <row r="155" spans="1:53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1"/>
      <c r="N155" s="316" t="s">
        <v>67</v>
      </c>
      <c r="O155" s="317"/>
      <c r="P155" s="317"/>
      <c r="Q155" s="317"/>
      <c r="R155" s="317"/>
      <c r="S155" s="317"/>
      <c r="T155" s="318"/>
      <c r="U155" s="37" t="s">
        <v>66</v>
      </c>
      <c r="V155" s="309">
        <f>IFERROR(SUM(V152:V153),"0")</f>
        <v>0</v>
      </c>
      <c r="W155" s="309">
        <f>IFERROR(SUM(W152:W153),"0")</f>
        <v>0</v>
      </c>
      <c r="X155" s="37"/>
      <c r="Y155" s="310"/>
      <c r="Z155" s="310"/>
    </row>
    <row r="156" spans="1:53" ht="14.25" customHeight="1" x14ac:dyDescent="0.25">
      <c r="A156" s="335" t="s">
        <v>96</v>
      </c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03"/>
      <c r="Z156" s="303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15">
        <v>4680115882935</v>
      </c>
      <c r="E157" s="313"/>
      <c r="F157" s="306">
        <v>1.35</v>
      </c>
      <c r="G157" s="32">
        <v>8</v>
      </c>
      <c r="H157" s="306">
        <v>10.8</v>
      </c>
      <c r="I157" s="306">
        <v>11.28</v>
      </c>
      <c r="J157" s="32">
        <v>56</v>
      </c>
      <c r="K157" s="32" t="s">
        <v>99</v>
      </c>
      <c r="L157" s="33" t="s">
        <v>120</v>
      </c>
      <c r="M157" s="32">
        <v>50</v>
      </c>
      <c r="N157" s="333" t="s">
        <v>269</v>
      </c>
      <c r="O157" s="312"/>
      <c r="P157" s="312"/>
      <c r="Q157" s="312"/>
      <c r="R157" s="313"/>
      <c r="S157" s="34"/>
      <c r="T157" s="34"/>
      <c r="U157" s="35" t="s">
        <v>66</v>
      </c>
      <c r="V157" s="307">
        <v>20</v>
      </c>
      <c r="W157" s="308">
        <f>IFERROR(IF(V157="",0,CEILING((V157/$H157),1)*$H157),"")</f>
        <v>21.6</v>
      </c>
      <c r="X157" s="36">
        <f>IFERROR(IF(W157=0,"",ROUNDUP(W157/H157,0)*0.02175),"")</f>
        <v>4.3499999999999997E-2</v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15">
        <v>4680115880764</v>
      </c>
      <c r="E158" s="313"/>
      <c r="F158" s="306">
        <v>0.35</v>
      </c>
      <c r="G158" s="32">
        <v>6</v>
      </c>
      <c r="H158" s="306">
        <v>2.1</v>
      </c>
      <c r="I158" s="306">
        <v>2.2999999999999998</v>
      </c>
      <c r="J158" s="32">
        <v>156</v>
      </c>
      <c r="K158" s="32" t="s">
        <v>64</v>
      </c>
      <c r="L158" s="33" t="s">
        <v>100</v>
      </c>
      <c r="M158" s="32">
        <v>50</v>
      </c>
      <c r="N158" s="5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12"/>
      <c r="P158" s="312"/>
      <c r="Q158" s="312"/>
      <c r="R158" s="313"/>
      <c r="S158" s="34"/>
      <c r="T158" s="34"/>
      <c r="U158" s="35" t="s">
        <v>66</v>
      </c>
      <c r="V158" s="307">
        <v>0</v>
      </c>
      <c r="W158" s="308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19"/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1"/>
      <c r="N159" s="316" t="s">
        <v>67</v>
      </c>
      <c r="O159" s="317"/>
      <c r="P159" s="317"/>
      <c r="Q159" s="317"/>
      <c r="R159" s="317"/>
      <c r="S159" s="317"/>
      <c r="T159" s="318"/>
      <c r="U159" s="37" t="s">
        <v>68</v>
      </c>
      <c r="V159" s="309">
        <f>IFERROR(V157/H157,"0")+IFERROR(V158/H158,"0")</f>
        <v>1.8518518518518516</v>
      </c>
      <c r="W159" s="309">
        <f>IFERROR(W157/H157,"0")+IFERROR(W158/H158,"0")</f>
        <v>2</v>
      </c>
      <c r="X159" s="309">
        <f>IFERROR(IF(X157="",0,X157),"0")+IFERROR(IF(X158="",0,X158),"0")</f>
        <v>4.3499999999999997E-2</v>
      </c>
      <c r="Y159" s="310"/>
      <c r="Z159" s="310"/>
    </row>
    <row r="160" spans="1:53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1"/>
      <c r="N160" s="316" t="s">
        <v>67</v>
      </c>
      <c r="O160" s="317"/>
      <c r="P160" s="317"/>
      <c r="Q160" s="317"/>
      <c r="R160" s="317"/>
      <c r="S160" s="317"/>
      <c r="T160" s="318"/>
      <c r="U160" s="37" t="s">
        <v>66</v>
      </c>
      <c r="V160" s="309">
        <f>IFERROR(SUM(V157:V158),"0")</f>
        <v>20</v>
      </c>
      <c r="W160" s="309">
        <f>IFERROR(SUM(W157:W158),"0")</f>
        <v>21.6</v>
      </c>
      <c r="X160" s="37"/>
      <c r="Y160" s="310"/>
      <c r="Z160" s="310"/>
    </row>
    <row r="161" spans="1:53" ht="14.25" customHeight="1" x14ac:dyDescent="0.25">
      <c r="A161" s="335" t="s">
        <v>61</v>
      </c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03"/>
      <c r="Z161" s="303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15">
        <v>4680115882683</v>
      </c>
      <c r="E162" s="313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64</v>
      </c>
      <c r="L162" s="33" t="s">
        <v>65</v>
      </c>
      <c r="M162" s="32">
        <v>40</v>
      </c>
      <c r="N162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12"/>
      <c r="P162" s="312"/>
      <c r="Q162" s="312"/>
      <c r="R162" s="313"/>
      <c r="S162" s="34"/>
      <c r="T162" s="34"/>
      <c r="U162" s="35" t="s">
        <v>66</v>
      </c>
      <c r="V162" s="307">
        <v>100</v>
      </c>
      <c r="W162" s="308">
        <f>IFERROR(IF(V162="",0,CEILING((V162/$H162),1)*$H162),"")</f>
        <v>102.60000000000001</v>
      </c>
      <c r="X162" s="36">
        <f>IFERROR(IF(W162=0,"",ROUNDUP(W162/H162,0)*0.00937),"")</f>
        <v>0.17802999999999999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15">
        <v>4680115882690</v>
      </c>
      <c r="E163" s="313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64</v>
      </c>
      <c r="L163" s="33" t="s">
        <v>65</v>
      </c>
      <c r="M163" s="32">
        <v>40</v>
      </c>
      <c r="N163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12"/>
      <c r="P163" s="312"/>
      <c r="Q163" s="312"/>
      <c r="R163" s="313"/>
      <c r="S163" s="34"/>
      <c r="T163" s="34"/>
      <c r="U163" s="35" t="s">
        <v>66</v>
      </c>
      <c r="V163" s="307">
        <v>100</v>
      </c>
      <c r="W163" s="308">
        <f>IFERROR(IF(V163="",0,CEILING((V163/$H163),1)*$H163),"")</f>
        <v>102.60000000000001</v>
      </c>
      <c r="X163" s="36">
        <f>IFERROR(IF(W163=0,"",ROUNDUP(W163/H163,0)*0.00937),"")</f>
        <v>0.17802999999999999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15">
        <v>4680115882669</v>
      </c>
      <c r="E164" s="313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64</v>
      </c>
      <c r="L164" s="33" t="s">
        <v>65</v>
      </c>
      <c r="M164" s="32">
        <v>40</v>
      </c>
      <c r="N164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12"/>
      <c r="P164" s="312"/>
      <c r="Q164" s="312"/>
      <c r="R164" s="313"/>
      <c r="S164" s="34"/>
      <c r="T164" s="34"/>
      <c r="U164" s="35" t="s">
        <v>66</v>
      </c>
      <c r="V164" s="307">
        <v>250</v>
      </c>
      <c r="W164" s="308">
        <f>IFERROR(IF(V164="",0,CEILING((V164/$H164),1)*$H164),"")</f>
        <v>253.8</v>
      </c>
      <c r="X164" s="36">
        <f>IFERROR(IF(W164=0,"",ROUNDUP(W164/H164,0)*0.00937),"")</f>
        <v>0.44039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15">
        <v>4680115882676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64</v>
      </c>
      <c r="L165" s="33" t="s">
        <v>65</v>
      </c>
      <c r="M165" s="32">
        <v>40</v>
      </c>
      <c r="N165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66</v>
      </c>
      <c r="V165" s="307">
        <v>120</v>
      </c>
      <c r="W165" s="308">
        <f>IFERROR(IF(V165="",0,CEILING((V165/$H165),1)*$H165),"")</f>
        <v>124.2</v>
      </c>
      <c r="X165" s="36">
        <f>IFERROR(IF(W165=0,"",ROUNDUP(W165/H165,0)*0.00937),"")</f>
        <v>0.21551000000000001</v>
      </c>
      <c r="Y165" s="56"/>
      <c r="Z165" s="57"/>
      <c r="AD165" s="58"/>
      <c r="BA165" s="142" t="s">
        <v>1</v>
      </c>
    </row>
    <row r="166" spans="1:53" x14ac:dyDescent="0.2">
      <c r="A166" s="319"/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1"/>
      <c r="N166" s="316" t="s">
        <v>67</v>
      </c>
      <c r="O166" s="317"/>
      <c r="P166" s="317"/>
      <c r="Q166" s="317"/>
      <c r="R166" s="317"/>
      <c r="S166" s="317"/>
      <c r="T166" s="318"/>
      <c r="U166" s="37" t="s">
        <v>68</v>
      </c>
      <c r="V166" s="309">
        <f>IFERROR(V162/H162,"0")+IFERROR(V163/H163,"0")+IFERROR(V164/H164,"0")+IFERROR(V165/H165,"0")</f>
        <v>105.55555555555554</v>
      </c>
      <c r="W166" s="309">
        <f>IFERROR(W162/H162,"0")+IFERROR(W163/H163,"0")+IFERROR(W164/H164,"0")+IFERROR(W165/H165,"0")</f>
        <v>108</v>
      </c>
      <c r="X166" s="309">
        <f>IFERROR(IF(X162="",0,X162),"0")+IFERROR(IF(X163="",0,X163),"0")+IFERROR(IF(X164="",0,X164),"0")+IFERROR(IF(X165="",0,X165),"0")</f>
        <v>1.01196</v>
      </c>
      <c r="Y166" s="310"/>
      <c r="Z166" s="310"/>
    </row>
    <row r="167" spans="1:53" x14ac:dyDescent="0.2">
      <c r="A167" s="320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1"/>
      <c r="N167" s="316" t="s">
        <v>67</v>
      </c>
      <c r="O167" s="317"/>
      <c r="P167" s="317"/>
      <c r="Q167" s="317"/>
      <c r="R167" s="317"/>
      <c r="S167" s="317"/>
      <c r="T167" s="318"/>
      <c r="U167" s="37" t="s">
        <v>66</v>
      </c>
      <c r="V167" s="309">
        <f>IFERROR(SUM(V162:V165),"0")</f>
        <v>570</v>
      </c>
      <c r="W167" s="309">
        <f>IFERROR(SUM(W162:W165),"0")</f>
        <v>583.20000000000005</v>
      </c>
      <c r="X167" s="37"/>
      <c r="Y167" s="310"/>
      <c r="Z167" s="310"/>
    </row>
    <row r="168" spans="1:53" ht="14.25" customHeight="1" x14ac:dyDescent="0.25">
      <c r="A168" s="335" t="s">
        <v>69</v>
      </c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03"/>
      <c r="Z168" s="303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15">
        <v>4680115881556</v>
      </c>
      <c r="E169" s="313"/>
      <c r="F169" s="306">
        <v>1</v>
      </c>
      <c r="G169" s="32">
        <v>4</v>
      </c>
      <c r="H169" s="306">
        <v>4</v>
      </c>
      <c r="I169" s="306">
        <v>4.4080000000000004</v>
      </c>
      <c r="J169" s="32">
        <v>104</v>
      </c>
      <c r="K169" s="32" t="s">
        <v>99</v>
      </c>
      <c r="L169" s="33" t="s">
        <v>120</v>
      </c>
      <c r="M169" s="32">
        <v>45</v>
      </c>
      <c r="N169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12"/>
      <c r="P169" s="312"/>
      <c r="Q169" s="312"/>
      <c r="R169" s="313"/>
      <c r="S169" s="34"/>
      <c r="T169" s="34"/>
      <c r="U169" s="35" t="s">
        <v>66</v>
      </c>
      <c r="V169" s="307">
        <v>0</v>
      </c>
      <c r="W169" s="308">
        <f t="shared" ref="W169:W185" si="8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15">
        <v>4680115880573</v>
      </c>
      <c r="E170" s="313"/>
      <c r="F170" s="306">
        <v>1.45</v>
      </c>
      <c r="G170" s="32">
        <v>6</v>
      </c>
      <c r="H170" s="306">
        <v>8.6999999999999993</v>
      </c>
      <c r="I170" s="306">
        <v>9.2639999999999993</v>
      </c>
      <c r="J170" s="32">
        <v>56</v>
      </c>
      <c r="K170" s="32" t="s">
        <v>99</v>
      </c>
      <c r="L170" s="33" t="s">
        <v>65</v>
      </c>
      <c r="M170" s="32">
        <v>45</v>
      </c>
      <c r="N170" s="331" t="s">
        <v>284</v>
      </c>
      <c r="O170" s="312"/>
      <c r="P170" s="312"/>
      <c r="Q170" s="312"/>
      <c r="R170" s="313"/>
      <c r="S170" s="34"/>
      <c r="T170" s="34"/>
      <c r="U170" s="35" t="s">
        <v>66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15">
        <v>4680115881594</v>
      </c>
      <c r="E171" s="313"/>
      <c r="F171" s="306">
        <v>1.35</v>
      </c>
      <c r="G171" s="32">
        <v>6</v>
      </c>
      <c r="H171" s="306">
        <v>8.1</v>
      </c>
      <c r="I171" s="306">
        <v>8.6639999999999997</v>
      </c>
      <c r="J171" s="32">
        <v>56</v>
      </c>
      <c r="K171" s="32" t="s">
        <v>99</v>
      </c>
      <c r="L171" s="33" t="s">
        <v>120</v>
      </c>
      <c r="M171" s="32">
        <v>40</v>
      </c>
      <c r="N171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12"/>
      <c r="P171" s="312"/>
      <c r="Q171" s="312"/>
      <c r="R171" s="313"/>
      <c r="S171" s="34"/>
      <c r="T171" s="34"/>
      <c r="U171" s="35" t="s">
        <v>66</v>
      </c>
      <c r="V171" s="307">
        <v>0</v>
      </c>
      <c r="W171" s="308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15">
        <v>4680115881587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99</v>
      </c>
      <c r="L172" s="33" t="s">
        <v>65</v>
      </c>
      <c r="M172" s="32">
        <v>40</v>
      </c>
      <c r="N172" s="336" t="s">
        <v>289</v>
      </c>
      <c r="O172" s="312"/>
      <c r="P172" s="312"/>
      <c r="Q172" s="312"/>
      <c r="R172" s="313"/>
      <c r="S172" s="34"/>
      <c r="T172" s="34"/>
      <c r="U172" s="35" t="s">
        <v>66</v>
      </c>
      <c r="V172" s="307">
        <v>0</v>
      </c>
      <c r="W172" s="308">
        <f t="shared" si="8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15">
        <v>4680115880962</v>
      </c>
      <c r="E173" s="313"/>
      <c r="F173" s="306">
        <v>1.3</v>
      </c>
      <c r="G173" s="32">
        <v>6</v>
      </c>
      <c r="H173" s="306">
        <v>7.8</v>
      </c>
      <c r="I173" s="306">
        <v>8.3640000000000008</v>
      </c>
      <c r="J173" s="32">
        <v>56</v>
      </c>
      <c r="K173" s="32" t="s">
        <v>99</v>
      </c>
      <c r="L173" s="33" t="s">
        <v>65</v>
      </c>
      <c r="M173" s="32">
        <v>40</v>
      </c>
      <c r="N173" s="3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12"/>
      <c r="P173" s="312"/>
      <c r="Q173" s="312"/>
      <c r="R173" s="313"/>
      <c r="S173" s="34"/>
      <c r="T173" s="34"/>
      <c r="U173" s="35" t="s">
        <v>66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15">
        <v>4680115881617</v>
      </c>
      <c r="E174" s="313"/>
      <c r="F174" s="306">
        <v>1.35</v>
      </c>
      <c r="G174" s="32">
        <v>6</v>
      </c>
      <c r="H174" s="306">
        <v>8.1</v>
      </c>
      <c r="I174" s="306">
        <v>8.6460000000000008</v>
      </c>
      <c r="J174" s="32">
        <v>56</v>
      </c>
      <c r="K174" s="32" t="s">
        <v>99</v>
      </c>
      <c r="L174" s="33" t="s">
        <v>120</v>
      </c>
      <c r="M174" s="32">
        <v>40</v>
      </c>
      <c r="N174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12"/>
      <c r="P174" s="312"/>
      <c r="Q174" s="312"/>
      <c r="R174" s="313"/>
      <c r="S174" s="34"/>
      <c r="T174" s="34"/>
      <c r="U174" s="35" t="s">
        <v>66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15">
        <v>4680115881228</v>
      </c>
      <c r="E175" s="313"/>
      <c r="F175" s="306">
        <v>0.4</v>
      </c>
      <c r="G175" s="32">
        <v>6</v>
      </c>
      <c r="H175" s="306">
        <v>2.4</v>
      </c>
      <c r="I175" s="306">
        <v>2.6720000000000002</v>
      </c>
      <c r="J175" s="32">
        <v>156</v>
      </c>
      <c r="K175" s="32" t="s">
        <v>64</v>
      </c>
      <c r="L175" s="33" t="s">
        <v>65</v>
      </c>
      <c r="M175" s="32">
        <v>40</v>
      </c>
      <c r="N175" s="352" t="s">
        <v>296</v>
      </c>
      <c r="O175" s="312"/>
      <c r="P175" s="312"/>
      <c r="Q175" s="312"/>
      <c r="R175" s="313"/>
      <c r="S175" s="34"/>
      <c r="T175" s="34"/>
      <c r="U175" s="35" t="s">
        <v>66</v>
      </c>
      <c r="V175" s="307">
        <v>160</v>
      </c>
      <c r="W175" s="308">
        <f t="shared" si="8"/>
        <v>160.79999999999998</v>
      </c>
      <c r="X175" s="36">
        <f>IFERROR(IF(W175=0,"",ROUNDUP(W175/H175,0)*0.00753),"")</f>
        <v>0.50451000000000001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15">
        <v>4680115881037</v>
      </c>
      <c r="E176" s="313"/>
      <c r="F176" s="306">
        <v>0.84</v>
      </c>
      <c r="G176" s="32">
        <v>4</v>
      </c>
      <c r="H176" s="306">
        <v>3.36</v>
      </c>
      <c r="I176" s="306">
        <v>3.6179999999999999</v>
      </c>
      <c r="J176" s="32">
        <v>120</v>
      </c>
      <c r="K176" s="32" t="s">
        <v>64</v>
      </c>
      <c r="L176" s="33" t="s">
        <v>65</v>
      </c>
      <c r="M176" s="32">
        <v>40</v>
      </c>
      <c r="N176" s="386" t="s">
        <v>299</v>
      </c>
      <c r="O176" s="312"/>
      <c r="P176" s="312"/>
      <c r="Q176" s="312"/>
      <c r="R176" s="313"/>
      <c r="S176" s="34"/>
      <c r="T176" s="34"/>
      <c r="U176" s="35" t="s">
        <v>66</v>
      </c>
      <c r="V176" s="307">
        <v>0</v>
      </c>
      <c r="W176" s="308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15">
        <v>4680115881211</v>
      </c>
      <c r="E177" s="313"/>
      <c r="F177" s="306">
        <v>0.4</v>
      </c>
      <c r="G177" s="32">
        <v>6</v>
      </c>
      <c r="H177" s="306">
        <v>2.4</v>
      </c>
      <c r="I177" s="306">
        <v>2.6</v>
      </c>
      <c r="J177" s="32">
        <v>156</v>
      </c>
      <c r="K177" s="32" t="s">
        <v>64</v>
      </c>
      <c r="L177" s="33" t="s">
        <v>65</v>
      </c>
      <c r="M177" s="32">
        <v>45</v>
      </c>
      <c r="N177" s="5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12"/>
      <c r="P177" s="312"/>
      <c r="Q177" s="312"/>
      <c r="R177" s="313"/>
      <c r="S177" s="34"/>
      <c r="T177" s="34"/>
      <c r="U177" s="35" t="s">
        <v>66</v>
      </c>
      <c r="V177" s="307">
        <v>80</v>
      </c>
      <c r="W177" s="308">
        <f t="shared" si="8"/>
        <v>81.599999999999994</v>
      </c>
      <c r="X177" s="36">
        <f>IFERROR(IF(W177=0,"",ROUNDUP(W177/H177,0)*0.00753),"")</f>
        <v>0.25602000000000003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15">
        <v>4680115881020</v>
      </c>
      <c r="E178" s="313"/>
      <c r="F178" s="306">
        <v>0.84</v>
      </c>
      <c r="G178" s="32">
        <v>4</v>
      </c>
      <c r="H178" s="306">
        <v>3.36</v>
      </c>
      <c r="I178" s="306">
        <v>3.57</v>
      </c>
      <c r="J178" s="32">
        <v>120</v>
      </c>
      <c r="K178" s="32" t="s">
        <v>64</v>
      </c>
      <c r="L178" s="33" t="s">
        <v>65</v>
      </c>
      <c r="M178" s="32">
        <v>45</v>
      </c>
      <c r="N178" s="3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12"/>
      <c r="P178" s="312"/>
      <c r="Q178" s="312"/>
      <c r="R178" s="313"/>
      <c r="S178" s="34"/>
      <c r="T178" s="34"/>
      <c r="U178" s="35" t="s">
        <v>66</v>
      </c>
      <c r="V178" s="307">
        <v>0</v>
      </c>
      <c r="W178" s="308">
        <f t="shared" si="8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15">
        <v>4680115882195</v>
      </c>
      <c r="E179" s="313"/>
      <c r="F179" s="306">
        <v>0.4</v>
      </c>
      <c r="G179" s="32">
        <v>6</v>
      </c>
      <c r="H179" s="306">
        <v>2.4</v>
      </c>
      <c r="I179" s="306">
        <v>2.69</v>
      </c>
      <c r="J179" s="32">
        <v>156</v>
      </c>
      <c r="K179" s="32" t="s">
        <v>64</v>
      </c>
      <c r="L179" s="33" t="s">
        <v>120</v>
      </c>
      <c r="M179" s="32">
        <v>40</v>
      </c>
      <c r="N179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12"/>
      <c r="P179" s="312"/>
      <c r="Q179" s="312"/>
      <c r="R179" s="313"/>
      <c r="S179" s="34"/>
      <c r="T179" s="34"/>
      <c r="U179" s="35" t="s">
        <v>66</v>
      </c>
      <c r="V179" s="307">
        <v>0</v>
      </c>
      <c r="W179" s="308">
        <f t="shared" si="8"/>
        <v>0</v>
      </c>
      <c r="X179" s="36" t="str">
        <f t="shared" ref="X179:X185" si="9"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15">
        <v>4680115882607</v>
      </c>
      <c r="E180" s="313"/>
      <c r="F180" s="306">
        <v>0.3</v>
      </c>
      <c r="G180" s="32">
        <v>6</v>
      </c>
      <c r="H180" s="306">
        <v>1.8</v>
      </c>
      <c r="I180" s="306">
        <v>2.0720000000000001</v>
      </c>
      <c r="J180" s="32">
        <v>156</v>
      </c>
      <c r="K180" s="32" t="s">
        <v>64</v>
      </c>
      <c r="L180" s="33" t="s">
        <v>120</v>
      </c>
      <c r="M180" s="32">
        <v>45</v>
      </c>
      <c r="N180" s="63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12"/>
      <c r="P180" s="312"/>
      <c r="Q180" s="312"/>
      <c r="R180" s="313"/>
      <c r="S180" s="34"/>
      <c r="T180" s="34"/>
      <c r="U180" s="35" t="s">
        <v>66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15">
        <v>4680115880092</v>
      </c>
      <c r="E181" s="313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64</v>
      </c>
      <c r="L181" s="33" t="s">
        <v>120</v>
      </c>
      <c r="M181" s="32">
        <v>45</v>
      </c>
      <c r="N181" s="3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12"/>
      <c r="P181" s="312"/>
      <c r="Q181" s="312"/>
      <c r="R181" s="313"/>
      <c r="S181" s="34"/>
      <c r="T181" s="34"/>
      <c r="U181" s="35" t="s">
        <v>66</v>
      </c>
      <c r="V181" s="307">
        <v>20</v>
      </c>
      <c r="W181" s="308">
        <f t="shared" si="8"/>
        <v>21.599999999999998</v>
      </c>
      <c r="X181" s="36">
        <f t="shared" si="9"/>
        <v>6.7769999999999997E-2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15">
        <v>4680115880221</v>
      </c>
      <c r="E182" s="313"/>
      <c r="F182" s="306">
        <v>0.4</v>
      </c>
      <c r="G182" s="32">
        <v>6</v>
      </c>
      <c r="H182" s="306">
        <v>2.4</v>
      </c>
      <c r="I182" s="306">
        <v>2.6720000000000002</v>
      </c>
      <c r="J182" s="32">
        <v>156</v>
      </c>
      <c r="K182" s="32" t="s">
        <v>64</v>
      </c>
      <c r="L182" s="33" t="s">
        <v>120</v>
      </c>
      <c r="M182" s="32">
        <v>45</v>
      </c>
      <c r="N182" s="6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12"/>
      <c r="P182" s="312"/>
      <c r="Q182" s="312"/>
      <c r="R182" s="313"/>
      <c r="S182" s="34"/>
      <c r="T182" s="34"/>
      <c r="U182" s="35" t="s">
        <v>66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15">
        <v>4680115882942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64</v>
      </c>
      <c r="L183" s="33" t="s">
        <v>65</v>
      </c>
      <c r="M183" s="32">
        <v>40</v>
      </c>
      <c r="N183" s="5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12"/>
      <c r="P183" s="312"/>
      <c r="Q183" s="312"/>
      <c r="R183" s="313"/>
      <c r="S183" s="34"/>
      <c r="T183" s="34"/>
      <c r="U183" s="35" t="s">
        <v>66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15">
        <v>4680115880504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64</v>
      </c>
      <c r="L184" s="33" t="s">
        <v>65</v>
      </c>
      <c r="M184" s="32">
        <v>40</v>
      </c>
      <c r="N184" s="5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12"/>
      <c r="P184" s="312"/>
      <c r="Q184" s="312"/>
      <c r="R184" s="313"/>
      <c r="S184" s="34"/>
      <c r="T184" s="34"/>
      <c r="U184" s="35" t="s">
        <v>66</v>
      </c>
      <c r="V184" s="307">
        <v>32</v>
      </c>
      <c r="W184" s="308">
        <f t="shared" si="8"/>
        <v>33.6</v>
      </c>
      <c r="X184" s="36">
        <f t="shared" si="9"/>
        <v>0.10542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15">
        <v>4680115882164</v>
      </c>
      <c r="E185" s="313"/>
      <c r="F185" s="306">
        <v>0.4</v>
      </c>
      <c r="G185" s="32">
        <v>6</v>
      </c>
      <c r="H185" s="306">
        <v>2.4</v>
      </c>
      <c r="I185" s="306">
        <v>2.6779999999999999</v>
      </c>
      <c r="J185" s="32">
        <v>156</v>
      </c>
      <c r="K185" s="32" t="s">
        <v>64</v>
      </c>
      <c r="L185" s="33" t="s">
        <v>120</v>
      </c>
      <c r="M185" s="32">
        <v>40</v>
      </c>
      <c r="N185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12"/>
      <c r="P185" s="312"/>
      <c r="Q185" s="312"/>
      <c r="R185" s="313"/>
      <c r="S185" s="34"/>
      <c r="T185" s="34"/>
      <c r="U185" s="35" t="s">
        <v>66</v>
      </c>
      <c r="V185" s="307">
        <v>160</v>
      </c>
      <c r="W185" s="308">
        <f t="shared" si="8"/>
        <v>160.79999999999998</v>
      </c>
      <c r="X185" s="36">
        <f t="shared" si="9"/>
        <v>0.50451000000000001</v>
      </c>
      <c r="Y185" s="56"/>
      <c r="Z185" s="57"/>
      <c r="AD185" s="58"/>
      <c r="BA185" s="159" t="s">
        <v>1</v>
      </c>
    </row>
    <row r="186" spans="1:53" x14ac:dyDescent="0.2">
      <c r="A186" s="319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0"/>
      <c r="M186" s="321"/>
      <c r="N186" s="316" t="s">
        <v>67</v>
      </c>
      <c r="O186" s="317"/>
      <c r="P186" s="317"/>
      <c r="Q186" s="317"/>
      <c r="R186" s="317"/>
      <c r="S186" s="317"/>
      <c r="T186" s="318"/>
      <c r="U186" s="37" t="s">
        <v>68</v>
      </c>
      <c r="V186" s="309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188.33333333333331</v>
      </c>
      <c r="W186" s="309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191</v>
      </c>
      <c r="X186" s="309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1.4382299999999999</v>
      </c>
      <c r="Y186" s="310"/>
      <c r="Z186" s="310"/>
    </row>
    <row r="187" spans="1:53" x14ac:dyDescent="0.2">
      <c r="A187" s="320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1"/>
      <c r="N187" s="316" t="s">
        <v>67</v>
      </c>
      <c r="O187" s="317"/>
      <c r="P187" s="317"/>
      <c r="Q187" s="317"/>
      <c r="R187" s="317"/>
      <c r="S187" s="317"/>
      <c r="T187" s="318"/>
      <c r="U187" s="37" t="s">
        <v>66</v>
      </c>
      <c r="V187" s="309">
        <f>IFERROR(SUM(V169:V185),"0")</f>
        <v>452</v>
      </c>
      <c r="W187" s="309">
        <f>IFERROR(SUM(W169:W185),"0")</f>
        <v>458.4</v>
      </c>
      <c r="X187" s="37"/>
      <c r="Y187" s="310"/>
      <c r="Z187" s="310"/>
    </row>
    <row r="188" spans="1:53" ht="14.25" customHeight="1" x14ac:dyDescent="0.25">
      <c r="A188" s="335" t="s">
        <v>212</v>
      </c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03"/>
      <c r="Z188" s="303"/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5">
        <v>4680115880801</v>
      </c>
      <c r="E189" s="313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64</v>
      </c>
      <c r="L189" s="33" t="s">
        <v>65</v>
      </c>
      <c r="M189" s="32">
        <v>40</v>
      </c>
      <c r="N189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2"/>
      <c r="P189" s="312"/>
      <c r="Q189" s="312"/>
      <c r="R189" s="313"/>
      <c r="S189" s="34"/>
      <c r="T189" s="34"/>
      <c r="U189" s="35" t="s">
        <v>66</v>
      </c>
      <c r="V189" s="307">
        <v>24</v>
      </c>
      <c r="W189" s="308">
        <f>IFERROR(IF(V189="",0,CEILING((V189/$H189),1)*$H189),"")</f>
        <v>24</v>
      </c>
      <c r="X189" s="36">
        <f>IFERROR(IF(W189=0,"",ROUNDUP(W189/H189,0)*0.00753),"")</f>
        <v>7.5300000000000006E-2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5">
        <v>4680115880818</v>
      </c>
      <c r="E190" s="313"/>
      <c r="F190" s="306">
        <v>0.4</v>
      </c>
      <c r="G190" s="32">
        <v>6</v>
      </c>
      <c r="H190" s="306">
        <v>2.4</v>
      </c>
      <c r="I190" s="306">
        <v>2.6720000000000002</v>
      </c>
      <c r="J190" s="32">
        <v>156</v>
      </c>
      <c r="K190" s="32" t="s">
        <v>64</v>
      </c>
      <c r="L190" s="33" t="s">
        <v>65</v>
      </c>
      <c r="M190" s="32">
        <v>40</v>
      </c>
      <c r="N190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2"/>
      <c r="P190" s="312"/>
      <c r="Q190" s="312"/>
      <c r="R190" s="313"/>
      <c r="S190" s="34"/>
      <c r="T190" s="34"/>
      <c r="U190" s="35" t="s">
        <v>66</v>
      </c>
      <c r="V190" s="307">
        <v>20</v>
      </c>
      <c r="W190" s="308">
        <f>IFERROR(IF(V190="",0,CEILING((V190/$H190),1)*$H190),"")</f>
        <v>21.599999999999998</v>
      </c>
      <c r="X190" s="36">
        <f>IFERROR(IF(W190=0,"",ROUNDUP(W190/H190,0)*0.00753),"")</f>
        <v>6.7769999999999997E-2</v>
      </c>
      <c r="Y190" s="56"/>
      <c r="Z190" s="57"/>
      <c r="AD190" s="58"/>
      <c r="BA190" s="161" t="s">
        <v>1</v>
      </c>
    </row>
    <row r="191" spans="1:53" x14ac:dyDescent="0.2">
      <c r="A191" s="319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16" t="s">
        <v>67</v>
      </c>
      <c r="O191" s="317"/>
      <c r="P191" s="317"/>
      <c r="Q191" s="317"/>
      <c r="R191" s="317"/>
      <c r="S191" s="317"/>
      <c r="T191" s="318"/>
      <c r="U191" s="37" t="s">
        <v>68</v>
      </c>
      <c r="V191" s="309">
        <f>IFERROR(V189/H189,"0")+IFERROR(V190/H190,"0")</f>
        <v>18.333333333333336</v>
      </c>
      <c r="W191" s="309">
        <f>IFERROR(W189/H189,"0")+IFERROR(W190/H190,"0")</f>
        <v>19</v>
      </c>
      <c r="X191" s="309">
        <f>IFERROR(IF(X189="",0,X189),"0")+IFERROR(IF(X190="",0,X190),"0")</f>
        <v>0.14307</v>
      </c>
      <c r="Y191" s="310"/>
      <c r="Z191" s="310"/>
    </row>
    <row r="192" spans="1:53" x14ac:dyDescent="0.2">
      <c r="A192" s="320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1"/>
      <c r="N192" s="316" t="s">
        <v>67</v>
      </c>
      <c r="O192" s="317"/>
      <c r="P192" s="317"/>
      <c r="Q192" s="317"/>
      <c r="R192" s="317"/>
      <c r="S192" s="317"/>
      <c r="T192" s="318"/>
      <c r="U192" s="37" t="s">
        <v>66</v>
      </c>
      <c r="V192" s="309">
        <f>IFERROR(SUM(V189:V190),"0")</f>
        <v>44</v>
      </c>
      <c r="W192" s="309">
        <f>IFERROR(SUM(W189:W190),"0")</f>
        <v>45.599999999999994</v>
      </c>
      <c r="X192" s="37"/>
      <c r="Y192" s="310"/>
      <c r="Z192" s="310"/>
    </row>
    <row r="193" spans="1:53" ht="16.5" customHeight="1" x14ac:dyDescent="0.25">
      <c r="A193" s="351" t="s">
        <v>322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2"/>
      <c r="Z193" s="302"/>
    </row>
    <row r="194" spans="1:53" ht="14.25" customHeight="1" x14ac:dyDescent="0.25">
      <c r="A194" s="335" t="s">
        <v>104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3"/>
      <c r="Z194" s="303"/>
    </row>
    <row r="195" spans="1:53" ht="27" customHeight="1" x14ac:dyDescent="0.25">
      <c r="A195" s="54" t="s">
        <v>323</v>
      </c>
      <c r="B195" s="54" t="s">
        <v>324</v>
      </c>
      <c r="C195" s="31">
        <v>4301011346</v>
      </c>
      <c r="D195" s="315">
        <v>4607091387445</v>
      </c>
      <c r="E195" s="313"/>
      <c r="F195" s="306">
        <v>0.9</v>
      </c>
      <c r="G195" s="32">
        <v>10</v>
      </c>
      <c r="H195" s="306">
        <v>9</v>
      </c>
      <c r="I195" s="306">
        <v>9.6300000000000008</v>
      </c>
      <c r="J195" s="32">
        <v>56</v>
      </c>
      <c r="K195" s="32" t="s">
        <v>99</v>
      </c>
      <c r="L195" s="33" t="s">
        <v>100</v>
      </c>
      <c r="M195" s="32">
        <v>31</v>
      </c>
      <c r="N195" s="3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12"/>
      <c r="P195" s="312"/>
      <c r="Q195" s="312"/>
      <c r="R195" s="313"/>
      <c r="S195" s="34"/>
      <c r="T195" s="34"/>
      <c r="U195" s="35" t="s">
        <v>66</v>
      </c>
      <c r="V195" s="307">
        <v>0</v>
      </c>
      <c r="W195" s="308">
        <f t="shared" ref="W195:W208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325</v>
      </c>
      <c r="B196" s="54" t="s">
        <v>326</v>
      </c>
      <c r="C196" s="31">
        <v>4301011362</v>
      </c>
      <c r="D196" s="315">
        <v>4607091386004</v>
      </c>
      <c r="E196" s="313"/>
      <c r="F196" s="306">
        <v>1.35</v>
      </c>
      <c r="G196" s="32">
        <v>8</v>
      </c>
      <c r="H196" s="306">
        <v>10.8</v>
      </c>
      <c r="I196" s="306">
        <v>11.28</v>
      </c>
      <c r="J196" s="32">
        <v>48</v>
      </c>
      <c r="K196" s="32" t="s">
        <v>99</v>
      </c>
      <c r="L196" s="33" t="s">
        <v>108</v>
      </c>
      <c r="M196" s="32">
        <v>55</v>
      </c>
      <c r="N196" s="5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12"/>
      <c r="P196" s="312"/>
      <c r="Q196" s="312"/>
      <c r="R196" s="313"/>
      <c r="S196" s="34"/>
      <c r="T196" s="34"/>
      <c r="U196" s="35" t="s">
        <v>66</v>
      </c>
      <c r="V196" s="307">
        <v>0</v>
      </c>
      <c r="W196" s="308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327</v>
      </c>
      <c r="C197" s="31">
        <v>4301011308</v>
      </c>
      <c r="D197" s="315">
        <v>4607091386004</v>
      </c>
      <c r="E197" s="313"/>
      <c r="F197" s="306">
        <v>1.35</v>
      </c>
      <c r="G197" s="32">
        <v>8</v>
      </c>
      <c r="H197" s="306">
        <v>10.8</v>
      </c>
      <c r="I197" s="306">
        <v>11.28</v>
      </c>
      <c r="J197" s="32">
        <v>56</v>
      </c>
      <c r="K197" s="32" t="s">
        <v>99</v>
      </c>
      <c r="L197" s="33" t="s">
        <v>100</v>
      </c>
      <c r="M197" s="32">
        <v>55</v>
      </c>
      <c r="N197" s="3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2"/>
      <c r="P197" s="312"/>
      <c r="Q197" s="312"/>
      <c r="R197" s="313"/>
      <c r="S197" s="34"/>
      <c r="T197" s="34"/>
      <c r="U197" s="35" t="s">
        <v>66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328</v>
      </c>
      <c r="B198" s="54" t="s">
        <v>329</v>
      </c>
      <c r="C198" s="31">
        <v>4301011347</v>
      </c>
      <c r="D198" s="315">
        <v>4607091386073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99</v>
      </c>
      <c r="L198" s="33" t="s">
        <v>100</v>
      </c>
      <c r="M198" s="32">
        <v>31</v>
      </c>
      <c r="N198" s="5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66</v>
      </c>
      <c r="V198" s="307">
        <v>0</v>
      </c>
      <c r="W198" s="308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4301011395</v>
      </c>
      <c r="D199" s="315">
        <v>4607091387322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99</v>
      </c>
      <c r="L199" s="33" t="s">
        <v>108</v>
      </c>
      <c r="M199" s="32">
        <v>55</v>
      </c>
      <c r="N199" s="3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66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4301010928</v>
      </c>
      <c r="D200" s="315">
        <v>4607091387322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99</v>
      </c>
      <c r="L200" s="33" t="s">
        <v>100</v>
      </c>
      <c r="M200" s="32">
        <v>55</v>
      </c>
      <c r="N200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66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4301011311</v>
      </c>
      <c r="D201" s="315">
        <v>4607091387377</v>
      </c>
      <c r="E201" s="313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99</v>
      </c>
      <c r="L201" s="33" t="s">
        <v>100</v>
      </c>
      <c r="M201" s="32">
        <v>55</v>
      </c>
      <c r="N201" s="5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12"/>
      <c r="P201" s="312"/>
      <c r="Q201" s="312"/>
      <c r="R201" s="313"/>
      <c r="S201" s="34"/>
      <c r="T201" s="34"/>
      <c r="U201" s="35" t="s">
        <v>66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4301010945</v>
      </c>
      <c r="D202" s="315">
        <v>4607091387353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56</v>
      </c>
      <c r="K202" s="32" t="s">
        <v>99</v>
      </c>
      <c r="L202" s="33" t="s">
        <v>100</v>
      </c>
      <c r="M202" s="32">
        <v>55</v>
      </c>
      <c r="N202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66</v>
      </c>
      <c r="V202" s="307">
        <v>0</v>
      </c>
      <c r="W202" s="308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4301011328</v>
      </c>
      <c r="D203" s="315">
        <v>4607091386011</v>
      </c>
      <c r="E203" s="313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64</v>
      </c>
      <c r="L203" s="33" t="s">
        <v>65</v>
      </c>
      <c r="M203" s="32">
        <v>55</v>
      </c>
      <c r="N203" s="5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12"/>
      <c r="P203" s="312"/>
      <c r="Q203" s="312"/>
      <c r="R203" s="313"/>
      <c r="S203" s="34"/>
      <c r="T203" s="34"/>
      <c r="U203" s="35" t="s">
        <v>66</v>
      </c>
      <c r="V203" s="307">
        <v>0</v>
      </c>
      <c r="W203" s="308">
        <f t="shared" si="10"/>
        <v>0</v>
      </c>
      <c r="X203" s="36" t="str">
        <f t="shared" ref="X203:X208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339</v>
      </c>
      <c r="B204" s="54" t="s">
        <v>340</v>
      </c>
      <c r="C204" s="31">
        <v>4301011329</v>
      </c>
      <c r="D204" s="315">
        <v>4607091387308</v>
      </c>
      <c r="E204" s="313"/>
      <c r="F204" s="306">
        <v>0.5</v>
      </c>
      <c r="G204" s="32">
        <v>10</v>
      </c>
      <c r="H204" s="306">
        <v>5</v>
      </c>
      <c r="I204" s="306">
        <v>5.21</v>
      </c>
      <c r="J204" s="32">
        <v>120</v>
      </c>
      <c r="K204" s="32" t="s">
        <v>64</v>
      </c>
      <c r="L204" s="33" t="s">
        <v>65</v>
      </c>
      <c r="M204" s="32">
        <v>55</v>
      </c>
      <c r="N204" s="6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12"/>
      <c r="P204" s="312"/>
      <c r="Q204" s="312"/>
      <c r="R204" s="313"/>
      <c r="S204" s="34"/>
      <c r="T204" s="34"/>
      <c r="U204" s="35" t="s">
        <v>66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341</v>
      </c>
      <c r="B205" s="54" t="s">
        <v>342</v>
      </c>
      <c r="C205" s="31">
        <v>4301011049</v>
      </c>
      <c r="D205" s="315">
        <v>4607091387339</v>
      </c>
      <c r="E205" s="313"/>
      <c r="F205" s="306">
        <v>0.5</v>
      </c>
      <c r="G205" s="32">
        <v>10</v>
      </c>
      <c r="H205" s="306">
        <v>5</v>
      </c>
      <c r="I205" s="306">
        <v>5.24</v>
      </c>
      <c r="J205" s="32">
        <v>120</v>
      </c>
      <c r="K205" s="32" t="s">
        <v>64</v>
      </c>
      <c r="L205" s="33" t="s">
        <v>100</v>
      </c>
      <c r="M205" s="32">
        <v>55</v>
      </c>
      <c r="N205" s="4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12"/>
      <c r="P205" s="312"/>
      <c r="Q205" s="312"/>
      <c r="R205" s="313"/>
      <c r="S205" s="34"/>
      <c r="T205" s="34"/>
      <c r="U205" s="35" t="s">
        <v>66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4301011433</v>
      </c>
      <c r="D206" s="315">
        <v>4680115882638</v>
      </c>
      <c r="E206" s="313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64</v>
      </c>
      <c r="L206" s="33" t="s">
        <v>100</v>
      </c>
      <c r="M206" s="32">
        <v>90</v>
      </c>
      <c r="N206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12"/>
      <c r="P206" s="312"/>
      <c r="Q206" s="312"/>
      <c r="R206" s="313"/>
      <c r="S206" s="34"/>
      <c r="T206" s="34"/>
      <c r="U206" s="35" t="s">
        <v>66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4301011573</v>
      </c>
      <c r="D207" s="315">
        <v>4680115881938</v>
      </c>
      <c r="E207" s="313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64</v>
      </c>
      <c r="L207" s="33" t="s">
        <v>100</v>
      </c>
      <c r="M207" s="32">
        <v>90</v>
      </c>
      <c r="N207" s="3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12"/>
      <c r="P207" s="312"/>
      <c r="Q207" s="312"/>
      <c r="R207" s="313"/>
      <c r="S207" s="34"/>
      <c r="T207" s="34"/>
      <c r="U207" s="35" t="s">
        <v>66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347</v>
      </c>
      <c r="B208" s="54" t="s">
        <v>348</v>
      </c>
      <c r="C208" s="31">
        <v>4301010944</v>
      </c>
      <c r="D208" s="315">
        <v>4607091387346</v>
      </c>
      <c r="E208" s="313"/>
      <c r="F208" s="306">
        <v>0.4</v>
      </c>
      <c r="G208" s="32">
        <v>10</v>
      </c>
      <c r="H208" s="306">
        <v>4</v>
      </c>
      <c r="I208" s="306">
        <v>4.24</v>
      </c>
      <c r="J208" s="32">
        <v>120</v>
      </c>
      <c r="K208" s="32" t="s">
        <v>64</v>
      </c>
      <c r="L208" s="33" t="s">
        <v>100</v>
      </c>
      <c r="M208" s="32">
        <v>55</v>
      </c>
      <c r="N208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12"/>
      <c r="P208" s="312"/>
      <c r="Q208" s="312"/>
      <c r="R208" s="313"/>
      <c r="S208" s="34"/>
      <c r="T208" s="34"/>
      <c r="U208" s="35" t="s">
        <v>66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x14ac:dyDescent="0.2">
      <c r="A209" s="319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0"/>
      <c r="M209" s="321"/>
      <c r="N209" s="316" t="s">
        <v>67</v>
      </c>
      <c r="O209" s="317"/>
      <c r="P209" s="317"/>
      <c r="Q209" s="317"/>
      <c r="R209" s="317"/>
      <c r="S209" s="317"/>
      <c r="T209" s="318"/>
      <c r="U209" s="37" t="s">
        <v>68</v>
      </c>
      <c r="V209" s="309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>0</v>
      </c>
      <c r="W209" s="309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>0</v>
      </c>
      <c r="X209" s="309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>0</v>
      </c>
      <c r="Y209" s="310"/>
      <c r="Z209" s="310"/>
    </row>
    <row r="210" spans="1:53" x14ac:dyDescent="0.2">
      <c r="A210" s="320"/>
      <c r="B210" s="320"/>
      <c r="C210" s="320"/>
      <c r="D210" s="320"/>
      <c r="E210" s="320"/>
      <c r="F210" s="320"/>
      <c r="G210" s="320"/>
      <c r="H210" s="320"/>
      <c r="I210" s="320"/>
      <c r="J210" s="320"/>
      <c r="K210" s="320"/>
      <c r="L210" s="320"/>
      <c r="M210" s="321"/>
      <c r="N210" s="316" t="s">
        <v>67</v>
      </c>
      <c r="O210" s="317"/>
      <c r="P210" s="317"/>
      <c r="Q210" s="317"/>
      <c r="R210" s="317"/>
      <c r="S210" s="317"/>
      <c r="T210" s="318"/>
      <c r="U210" s="37" t="s">
        <v>66</v>
      </c>
      <c r="V210" s="309">
        <f>IFERROR(SUM(V195:V208),"0")</f>
        <v>0</v>
      </c>
      <c r="W210" s="309">
        <f>IFERROR(SUM(W195:W208),"0")</f>
        <v>0</v>
      </c>
      <c r="X210" s="37"/>
      <c r="Y210" s="310"/>
      <c r="Z210" s="310"/>
    </row>
    <row r="211" spans="1:53" ht="14.25" customHeight="1" x14ac:dyDescent="0.25">
      <c r="A211" s="335" t="s">
        <v>96</v>
      </c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0"/>
      <c r="N211" s="320"/>
      <c r="O211" s="320"/>
      <c r="P211" s="320"/>
      <c r="Q211" s="320"/>
      <c r="R211" s="320"/>
      <c r="S211" s="320"/>
      <c r="T211" s="320"/>
      <c r="U211" s="320"/>
      <c r="V211" s="320"/>
      <c r="W211" s="320"/>
      <c r="X211" s="320"/>
      <c r="Y211" s="303"/>
      <c r="Z211" s="303"/>
    </row>
    <row r="212" spans="1:53" ht="27" customHeight="1" x14ac:dyDescent="0.25">
      <c r="A212" s="54" t="s">
        <v>349</v>
      </c>
      <c r="B212" s="54" t="s">
        <v>350</v>
      </c>
      <c r="C212" s="31">
        <v>4301020254</v>
      </c>
      <c r="D212" s="315">
        <v>4680115881914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64</v>
      </c>
      <c r="L212" s="33" t="s">
        <v>100</v>
      </c>
      <c r="M212" s="32">
        <v>90</v>
      </c>
      <c r="N212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2" s="312"/>
      <c r="P212" s="312"/>
      <c r="Q212" s="312"/>
      <c r="R212" s="313"/>
      <c r="S212" s="34"/>
      <c r="T212" s="34"/>
      <c r="U212" s="35" t="s">
        <v>66</v>
      </c>
      <c r="V212" s="307">
        <v>0</v>
      </c>
      <c r="W212" s="308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/>
      <c r="AD212" s="58"/>
      <c r="BA212" s="176" t="s">
        <v>1</v>
      </c>
    </row>
    <row r="213" spans="1:53" x14ac:dyDescent="0.2">
      <c r="A213" s="319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1"/>
      <c r="N213" s="316" t="s">
        <v>67</v>
      </c>
      <c r="O213" s="317"/>
      <c r="P213" s="317"/>
      <c r="Q213" s="317"/>
      <c r="R213" s="317"/>
      <c r="S213" s="317"/>
      <c r="T213" s="318"/>
      <c r="U213" s="37" t="s">
        <v>68</v>
      </c>
      <c r="V213" s="309">
        <f>IFERROR(V212/H212,"0")</f>
        <v>0</v>
      </c>
      <c r="W213" s="309">
        <f>IFERROR(W212/H212,"0")</f>
        <v>0</v>
      </c>
      <c r="X213" s="309">
        <f>IFERROR(IF(X212="",0,X212),"0")</f>
        <v>0</v>
      </c>
      <c r="Y213" s="310"/>
      <c r="Z213" s="310"/>
    </row>
    <row r="214" spans="1:53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16" t="s">
        <v>67</v>
      </c>
      <c r="O214" s="317"/>
      <c r="P214" s="317"/>
      <c r="Q214" s="317"/>
      <c r="R214" s="317"/>
      <c r="S214" s="317"/>
      <c r="T214" s="318"/>
      <c r="U214" s="37" t="s">
        <v>66</v>
      </c>
      <c r="V214" s="309">
        <f>IFERROR(SUM(V212:V212),"0")</f>
        <v>0</v>
      </c>
      <c r="W214" s="309">
        <f>IFERROR(SUM(W212:W212),"0")</f>
        <v>0</v>
      </c>
      <c r="X214" s="37"/>
      <c r="Y214" s="310"/>
      <c r="Z214" s="310"/>
    </row>
    <row r="215" spans="1:53" ht="14.25" customHeight="1" x14ac:dyDescent="0.25">
      <c r="A215" s="335" t="s">
        <v>61</v>
      </c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320"/>
      <c r="Y215" s="303"/>
      <c r="Z215" s="303"/>
    </row>
    <row r="216" spans="1:53" ht="27" customHeight="1" x14ac:dyDescent="0.25">
      <c r="A216" s="54" t="s">
        <v>351</v>
      </c>
      <c r="B216" s="54" t="s">
        <v>352</v>
      </c>
      <c r="C216" s="31">
        <v>4301030878</v>
      </c>
      <c r="D216" s="315">
        <v>4607091387193</v>
      </c>
      <c r="E216" s="313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64</v>
      </c>
      <c r="L216" s="33" t="s">
        <v>65</v>
      </c>
      <c r="M216" s="32">
        <v>35</v>
      </c>
      <c r="N216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6" s="312"/>
      <c r="P216" s="312"/>
      <c r="Q216" s="312"/>
      <c r="R216" s="313"/>
      <c r="S216" s="34"/>
      <c r="T216" s="34"/>
      <c r="U216" s="35" t="s">
        <v>66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353</v>
      </c>
      <c r="B217" s="54" t="s">
        <v>354</v>
      </c>
      <c r="C217" s="31">
        <v>4301031153</v>
      </c>
      <c r="D217" s="315">
        <v>4607091387230</v>
      </c>
      <c r="E217" s="313"/>
      <c r="F217" s="306">
        <v>0.7</v>
      </c>
      <c r="G217" s="32">
        <v>6</v>
      </c>
      <c r="H217" s="306">
        <v>4.2</v>
      </c>
      <c r="I217" s="306">
        <v>4.46</v>
      </c>
      <c r="J217" s="32">
        <v>156</v>
      </c>
      <c r="K217" s="32" t="s">
        <v>64</v>
      </c>
      <c r="L217" s="33" t="s">
        <v>65</v>
      </c>
      <c r="M217" s="32">
        <v>40</v>
      </c>
      <c r="N217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7" s="312"/>
      <c r="P217" s="312"/>
      <c r="Q217" s="312"/>
      <c r="R217" s="313"/>
      <c r="S217" s="34"/>
      <c r="T217" s="34"/>
      <c r="U217" s="35" t="s">
        <v>66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355</v>
      </c>
      <c r="B218" s="54" t="s">
        <v>356</v>
      </c>
      <c r="C218" s="31">
        <v>4301031152</v>
      </c>
      <c r="D218" s="315">
        <v>4607091387285</v>
      </c>
      <c r="E218" s="313"/>
      <c r="F218" s="306">
        <v>0.35</v>
      </c>
      <c r="G218" s="32">
        <v>6</v>
      </c>
      <c r="H218" s="306">
        <v>2.1</v>
      </c>
      <c r="I218" s="306">
        <v>2.23</v>
      </c>
      <c r="J218" s="32">
        <v>234</v>
      </c>
      <c r="K218" s="32" t="s">
        <v>166</v>
      </c>
      <c r="L218" s="33" t="s">
        <v>65</v>
      </c>
      <c r="M218" s="32">
        <v>40</v>
      </c>
      <c r="N218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8" s="312"/>
      <c r="P218" s="312"/>
      <c r="Q218" s="312"/>
      <c r="R218" s="313"/>
      <c r="S218" s="34"/>
      <c r="T218" s="34"/>
      <c r="U218" s="35" t="s">
        <v>66</v>
      </c>
      <c r="V218" s="307">
        <v>7</v>
      </c>
      <c r="W218" s="308">
        <f>IFERROR(IF(V218="",0,CEILING((V218/$H218),1)*$H218),"")</f>
        <v>8.4</v>
      </c>
      <c r="X218" s="36">
        <f>IFERROR(IF(W218=0,"",ROUNDUP(W218/H218,0)*0.00502),"")</f>
        <v>2.0080000000000001E-2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357</v>
      </c>
      <c r="B219" s="54" t="s">
        <v>358</v>
      </c>
      <c r="C219" s="31">
        <v>4301031151</v>
      </c>
      <c r="D219" s="315">
        <v>4607091389845</v>
      </c>
      <c r="E219" s="313"/>
      <c r="F219" s="306">
        <v>0.35</v>
      </c>
      <c r="G219" s="32">
        <v>6</v>
      </c>
      <c r="H219" s="306">
        <v>2.1</v>
      </c>
      <c r="I219" s="306">
        <v>2.2000000000000002</v>
      </c>
      <c r="J219" s="32">
        <v>234</v>
      </c>
      <c r="K219" s="32" t="s">
        <v>166</v>
      </c>
      <c r="L219" s="33" t="s">
        <v>65</v>
      </c>
      <c r="M219" s="32">
        <v>40</v>
      </c>
      <c r="N219" s="47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9" s="312"/>
      <c r="P219" s="312"/>
      <c r="Q219" s="312"/>
      <c r="R219" s="313"/>
      <c r="S219" s="34"/>
      <c r="T219" s="34"/>
      <c r="U219" s="35" t="s">
        <v>66</v>
      </c>
      <c r="V219" s="307">
        <v>105</v>
      </c>
      <c r="W219" s="308">
        <f>IFERROR(IF(V219="",0,CEILING((V219/$H219),1)*$H219),"")</f>
        <v>105</v>
      </c>
      <c r="X219" s="36">
        <f>IFERROR(IF(W219=0,"",ROUNDUP(W219/H219,0)*0.00502),"")</f>
        <v>0.251</v>
      </c>
      <c r="Y219" s="56"/>
      <c r="Z219" s="57"/>
      <c r="AD219" s="58"/>
      <c r="BA219" s="180" t="s">
        <v>1</v>
      </c>
    </row>
    <row r="220" spans="1:53" x14ac:dyDescent="0.2">
      <c r="A220" s="319"/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1"/>
      <c r="N220" s="316" t="s">
        <v>67</v>
      </c>
      <c r="O220" s="317"/>
      <c r="P220" s="317"/>
      <c r="Q220" s="317"/>
      <c r="R220" s="317"/>
      <c r="S220" s="317"/>
      <c r="T220" s="318"/>
      <c r="U220" s="37" t="s">
        <v>68</v>
      </c>
      <c r="V220" s="309">
        <f>IFERROR(V216/H216,"0")+IFERROR(V217/H217,"0")+IFERROR(V218/H218,"0")+IFERROR(V219/H219,"0")</f>
        <v>53.333333333333336</v>
      </c>
      <c r="W220" s="309">
        <f>IFERROR(W216/H216,"0")+IFERROR(W217/H217,"0")+IFERROR(W218/H218,"0")+IFERROR(W219/H219,"0")</f>
        <v>54</v>
      </c>
      <c r="X220" s="309">
        <f>IFERROR(IF(X216="",0,X216),"0")+IFERROR(IF(X217="",0,X217),"0")+IFERROR(IF(X218="",0,X218),"0")+IFERROR(IF(X219="",0,X219),"0")</f>
        <v>0.27107999999999999</v>
      </c>
      <c r="Y220" s="310"/>
      <c r="Z220" s="310"/>
    </row>
    <row r="221" spans="1:53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1"/>
      <c r="N221" s="316" t="s">
        <v>67</v>
      </c>
      <c r="O221" s="317"/>
      <c r="P221" s="317"/>
      <c r="Q221" s="317"/>
      <c r="R221" s="317"/>
      <c r="S221" s="317"/>
      <c r="T221" s="318"/>
      <c r="U221" s="37" t="s">
        <v>66</v>
      </c>
      <c r="V221" s="309">
        <f>IFERROR(SUM(V216:V219),"0")</f>
        <v>112</v>
      </c>
      <c r="W221" s="309">
        <f>IFERROR(SUM(W216:W219),"0")</f>
        <v>113.4</v>
      </c>
      <c r="X221" s="37"/>
      <c r="Y221" s="310"/>
      <c r="Z221" s="310"/>
    </row>
    <row r="222" spans="1:53" ht="14.25" customHeight="1" x14ac:dyDescent="0.25">
      <c r="A222" s="335" t="s">
        <v>69</v>
      </c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0"/>
      <c r="N222" s="320"/>
      <c r="O222" s="320"/>
      <c r="P222" s="320"/>
      <c r="Q222" s="320"/>
      <c r="R222" s="320"/>
      <c r="S222" s="320"/>
      <c r="T222" s="320"/>
      <c r="U222" s="320"/>
      <c r="V222" s="320"/>
      <c r="W222" s="320"/>
      <c r="X222" s="320"/>
      <c r="Y222" s="303"/>
      <c r="Z222" s="303"/>
    </row>
    <row r="223" spans="1:53" ht="16.5" customHeight="1" x14ac:dyDescent="0.25">
      <c r="A223" s="54" t="s">
        <v>359</v>
      </c>
      <c r="B223" s="54" t="s">
        <v>360</v>
      </c>
      <c r="C223" s="31">
        <v>4301051100</v>
      </c>
      <c r="D223" s="315">
        <v>4607091387766</v>
      </c>
      <c r="E223" s="313"/>
      <c r="F223" s="306">
        <v>1.35</v>
      </c>
      <c r="G223" s="32">
        <v>6</v>
      </c>
      <c r="H223" s="306">
        <v>8.1</v>
      </c>
      <c r="I223" s="306">
        <v>8.6579999999999995</v>
      </c>
      <c r="J223" s="32">
        <v>56</v>
      </c>
      <c r="K223" s="32" t="s">
        <v>99</v>
      </c>
      <c r="L223" s="33" t="s">
        <v>120</v>
      </c>
      <c r="M223" s="32">
        <v>40</v>
      </c>
      <c r="N223" s="4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3" s="312"/>
      <c r="P223" s="312"/>
      <c r="Q223" s="312"/>
      <c r="R223" s="313"/>
      <c r="S223" s="34"/>
      <c r="T223" s="34"/>
      <c r="U223" s="35" t="s">
        <v>66</v>
      </c>
      <c r="V223" s="307">
        <v>0</v>
      </c>
      <c r="W223" s="308">
        <f t="shared" ref="W223:W231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361</v>
      </c>
      <c r="B224" s="54" t="s">
        <v>362</v>
      </c>
      <c r="C224" s="31">
        <v>4301051116</v>
      </c>
      <c r="D224" s="315">
        <v>4607091387957</v>
      </c>
      <c r="E224" s="313"/>
      <c r="F224" s="306">
        <v>1.3</v>
      </c>
      <c r="G224" s="32">
        <v>6</v>
      </c>
      <c r="H224" s="306">
        <v>7.8</v>
      </c>
      <c r="I224" s="306">
        <v>8.3640000000000008</v>
      </c>
      <c r="J224" s="32">
        <v>56</v>
      </c>
      <c r="K224" s="32" t="s">
        <v>99</v>
      </c>
      <c r="L224" s="33" t="s">
        <v>65</v>
      </c>
      <c r="M224" s="32">
        <v>40</v>
      </c>
      <c r="N224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4" s="312"/>
      <c r="P224" s="312"/>
      <c r="Q224" s="312"/>
      <c r="R224" s="313"/>
      <c r="S224" s="34"/>
      <c r="T224" s="34"/>
      <c r="U224" s="35" t="s">
        <v>66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4301051115</v>
      </c>
      <c r="D225" s="315">
        <v>4607091387964</v>
      </c>
      <c r="E225" s="313"/>
      <c r="F225" s="306">
        <v>1.35</v>
      </c>
      <c r="G225" s="32">
        <v>6</v>
      </c>
      <c r="H225" s="306">
        <v>8.1</v>
      </c>
      <c r="I225" s="306">
        <v>8.6460000000000008</v>
      </c>
      <c r="J225" s="32">
        <v>56</v>
      </c>
      <c r="K225" s="32" t="s">
        <v>99</v>
      </c>
      <c r="L225" s="33" t="s">
        <v>65</v>
      </c>
      <c r="M225" s="32">
        <v>40</v>
      </c>
      <c r="N225" s="5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5" s="312"/>
      <c r="P225" s="312"/>
      <c r="Q225" s="312"/>
      <c r="R225" s="313"/>
      <c r="S225" s="34"/>
      <c r="T225" s="34"/>
      <c r="U225" s="35" t="s">
        <v>66</v>
      </c>
      <c r="V225" s="307">
        <v>0</v>
      </c>
      <c r="W225" s="308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365</v>
      </c>
      <c r="B226" s="54" t="s">
        <v>366</v>
      </c>
      <c r="C226" s="31">
        <v>4301051461</v>
      </c>
      <c r="D226" s="315">
        <v>4680115883604</v>
      </c>
      <c r="E226" s="313"/>
      <c r="F226" s="306">
        <v>0.35</v>
      </c>
      <c r="G226" s="32">
        <v>6</v>
      </c>
      <c r="H226" s="306">
        <v>2.1</v>
      </c>
      <c r="I226" s="306">
        <v>2.3719999999999999</v>
      </c>
      <c r="J226" s="32">
        <v>156</v>
      </c>
      <c r="K226" s="32" t="s">
        <v>64</v>
      </c>
      <c r="L226" s="33" t="s">
        <v>120</v>
      </c>
      <c r="M226" s="32">
        <v>45</v>
      </c>
      <c r="N226" s="411" t="s">
        <v>367</v>
      </c>
      <c r="O226" s="312"/>
      <c r="P226" s="312"/>
      <c r="Q226" s="312"/>
      <c r="R226" s="313"/>
      <c r="S226" s="34"/>
      <c r="T226" s="34"/>
      <c r="U226" s="35" t="s">
        <v>66</v>
      </c>
      <c r="V226" s="307">
        <v>350</v>
      </c>
      <c r="W226" s="308">
        <f t="shared" si="12"/>
        <v>350.7</v>
      </c>
      <c r="X226" s="36">
        <f>IFERROR(IF(W226=0,"",ROUNDUP(W226/H226,0)*0.00753),"")</f>
        <v>1.2575100000000001</v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4301051485</v>
      </c>
      <c r="D227" s="315">
        <v>4680115883567</v>
      </c>
      <c r="E227" s="313"/>
      <c r="F227" s="306">
        <v>0.35</v>
      </c>
      <c r="G227" s="32">
        <v>6</v>
      </c>
      <c r="H227" s="306">
        <v>2.1</v>
      </c>
      <c r="I227" s="306">
        <v>2.36</v>
      </c>
      <c r="J227" s="32">
        <v>156</v>
      </c>
      <c r="K227" s="32" t="s">
        <v>64</v>
      </c>
      <c r="L227" s="33" t="s">
        <v>65</v>
      </c>
      <c r="M227" s="32">
        <v>40</v>
      </c>
      <c r="N227" s="593" t="s">
        <v>370</v>
      </c>
      <c r="O227" s="312"/>
      <c r="P227" s="312"/>
      <c r="Q227" s="312"/>
      <c r="R227" s="313"/>
      <c r="S227" s="34"/>
      <c r="T227" s="34"/>
      <c r="U227" s="35" t="s">
        <v>66</v>
      </c>
      <c r="V227" s="307">
        <v>0</v>
      </c>
      <c r="W227" s="308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371</v>
      </c>
      <c r="B228" s="54" t="s">
        <v>372</v>
      </c>
      <c r="C228" s="31">
        <v>4301051134</v>
      </c>
      <c r="D228" s="315">
        <v>4607091381672</v>
      </c>
      <c r="E228" s="313"/>
      <c r="F228" s="306">
        <v>0.6</v>
      </c>
      <c r="G228" s="32">
        <v>6</v>
      </c>
      <c r="H228" s="306">
        <v>3.6</v>
      </c>
      <c r="I228" s="306">
        <v>3.8759999999999999</v>
      </c>
      <c r="J228" s="32">
        <v>120</v>
      </c>
      <c r="K228" s="32" t="s">
        <v>64</v>
      </c>
      <c r="L228" s="33" t="s">
        <v>65</v>
      </c>
      <c r="M228" s="32">
        <v>40</v>
      </c>
      <c r="N228" s="4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12"/>
      <c r="P228" s="312"/>
      <c r="Q228" s="312"/>
      <c r="R228" s="313"/>
      <c r="S228" s="34"/>
      <c r="T228" s="34"/>
      <c r="U228" s="35" t="s">
        <v>66</v>
      </c>
      <c r="V228" s="307">
        <v>0</v>
      </c>
      <c r="W228" s="308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373</v>
      </c>
      <c r="B229" s="54" t="s">
        <v>374</v>
      </c>
      <c r="C229" s="31">
        <v>4301051130</v>
      </c>
      <c r="D229" s="315">
        <v>4607091387537</v>
      </c>
      <c r="E229" s="313"/>
      <c r="F229" s="306">
        <v>0.45</v>
      </c>
      <c r="G229" s="32">
        <v>6</v>
      </c>
      <c r="H229" s="306">
        <v>2.7</v>
      </c>
      <c r="I229" s="306">
        <v>2.99</v>
      </c>
      <c r="J229" s="32">
        <v>156</v>
      </c>
      <c r="K229" s="32" t="s">
        <v>64</v>
      </c>
      <c r="L229" s="33" t="s">
        <v>65</v>
      </c>
      <c r="M229" s="32">
        <v>40</v>
      </c>
      <c r="N229" s="4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12"/>
      <c r="P229" s="312"/>
      <c r="Q229" s="312"/>
      <c r="R229" s="313"/>
      <c r="S229" s="34"/>
      <c r="T229" s="34"/>
      <c r="U229" s="35" t="s">
        <v>66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4301051132</v>
      </c>
      <c r="D230" s="315">
        <v>4607091387513</v>
      </c>
      <c r="E230" s="313"/>
      <c r="F230" s="306">
        <v>0.45</v>
      </c>
      <c r="G230" s="32">
        <v>6</v>
      </c>
      <c r="H230" s="306">
        <v>2.7</v>
      </c>
      <c r="I230" s="306">
        <v>2.9780000000000002</v>
      </c>
      <c r="J230" s="32">
        <v>156</v>
      </c>
      <c r="K230" s="32" t="s">
        <v>64</v>
      </c>
      <c r="L230" s="33" t="s">
        <v>65</v>
      </c>
      <c r="M230" s="32">
        <v>40</v>
      </c>
      <c r="N230" s="5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12"/>
      <c r="P230" s="312"/>
      <c r="Q230" s="312"/>
      <c r="R230" s="313"/>
      <c r="S230" s="34"/>
      <c r="T230" s="34"/>
      <c r="U230" s="35" t="s">
        <v>66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4301051277</v>
      </c>
      <c r="D231" s="315">
        <v>4680115880511</v>
      </c>
      <c r="E231" s="313"/>
      <c r="F231" s="306">
        <v>0.33</v>
      </c>
      <c r="G231" s="32">
        <v>6</v>
      </c>
      <c r="H231" s="306">
        <v>1.98</v>
      </c>
      <c r="I231" s="306">
        <v>2.1800000000000002</v>
      </c>
      <c r="J231" s="32">
        <v>156</v>
      </c>
      <c r="K231" s="32" t="s">
        <v>64</v>
      </c>
      <c r="L231" s="33" t="s">
        <v>120</v>
      </c>
      <c r="M231" s="32">
        <v>40</v>
      </c>
      <c r="N231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12"/>
      <c r="P231" s="312"/>
      <c r="Q231" s="312"/>
      <c r="R231" s="313"/>
      <c r="S231" s="34"/>
      <c r="T231" s="34"/>
      <c r="U231" s="35" t="s">
        <v>66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1"/>
      <c r="N232" s="316" t="s">
        <v>67</v>
      </c>
      <c r="O232" s="317"/>
      <c r="P232" s="317"/>
      <c r="Q232" s="317"/>
      <c r="R232" s="317"/>
      <c r="S232" s="317"/>
      <c r="T232" s="318"/>
      <c r="U232" s="37" t="s">
        <v>68</v>
      </c>
      <c r="V232" s="309">
        <f>IFERROR(V223/H223,"0")+IFERROR(V224/H224,"0")+IFERROR(V225/H225,"0")+IFERROR(V226/H226,"0")+IFERROR(V227/H227,"0")+IFERROR(V228/H228,"0")+IFERROR(V229/H229,"0")+IFERROR(V230/H230,"0")+IFERROR(V231/H231,"0")</f>
        <v>166.66666666666666</v>
      </c>
      <c r="W232" s="309">
        <f>IFERROR(W223/H223,"0")+IFERROR(W224/H224,"0")+IFERROR(W225/H225,"0")+IFERROR(W226/H226,"0")+IFERROR(W227/H227,"0")+IFERROR(W228/H228,"0")+IFERROR(W229/H229,"0")+IFERROR(W230/H230,"0")+IFERROR(W231/H231,"0")</f>
        <v>167</v>
      </c>
      <c r="X232" s="309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>1.2575100000000001</v>
      </c>
      <c r="Y232" s="310"/>
      <c r="Z232" s="310"/>
    </row>
    <row r="233" spans="1:53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1"/>
      <c r="N233" s="316" t="s">
        <v>67</v>
      </c>
      <c r="O233" s="317"/>
      <c r="P233" s="317"/>
      <c r="Q233" s="317"/>
      <c r="R233" s="317"/>
      <c r="S233" s="317"/>
      <c r="T233" s="318"/>
      <c r="U233" s="37" t="s">
        <v>66</v>
      </c>
      <c r="V233" s="309">
        <f>IFERROR(SUM(V223:V231),"0")</f>
        <v>350</v>
      </c>
      <c r="W233" s="309">
        <f>IFERROR(SUM(W223:W231),"0")</f>
        <v>350.7</v>
      </c>
      <c r="X233" s="37"/>
      <c r="Y233" s="310"/>
      <c r="Z233" s="310"/>
    </row>
    <row r="234" spans="1:53" ht="14.25" customHeight="1" x14ac:dyDescent="0.25">
      <c r="A234" s="335" t="s">
        <v>212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303"/>
      <c r="Z234" s="303"/>
    </row>
    <row r="235" spans="1:53" ht="16.5" customHeight="1" x14ac:dyDescent="0.25">
      <c r="A235" s="54" t="s">
        <v>379</v>
      </c>
      <c r="B235" s="54" t="s">
        <v>380</v>
      </c>
      <c r="C235" s="31">
        <v>4301060326</v>
      </c>
      <c r="D235" s="315">
        <v>4607091380880</v>
      </c>
      <c r="E235" s="313"/>
      <c r="F235" s="306">
        <v>1.4</v>
      </c>
      <c r="G235" s="32">
        <v>6</v>
      </c>
      <c r="H235" s="306">
        <v>8.4</v>
      </c>
      <c r="I235" s="306">
        <v>8.9640000000000004</v>
      </c>
      <c r="J235" s="32">
        <v>56</v>
      </c>
      <c r="K235" s="32" t="s">
        <v>99</v>
      </c>
      <c r="L235" s="33" t="s">
        <v>65</v>
      </c>
      <c r="M235" s="32">
        <v>30</v>
      </c>
      <c r="N235" s="6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12"/>
      <c r="P235" s="312"/>
      <c r="Q235" s="312"/>
      <c r="R235" s="313"/>
      <c r="S235" s="34"/>
      <c r="T235" s="34"/>
      <c r="U235" s="35" t="s">
        <v>66</v>
      </c>
      <c r="V235" s="307">
        <v>0</v>
      </c>
      <c r="W235" s="308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4301060308</v>
      </c>
      <c r="D236" s="315">
        <v>4607091384482</v>
      </c>
      <c r="E236" s="313"/>
      <c r="F236" s="306">
        <v>1.3</v>
      </c>
      <c r="G236" s="32">
        <v>6</v>
      </c>
      <c r="H236" s="306">
        <v>7.8</v>
      </c>
      <c r="I236" s="306">
        <v>8.3640000000000008</v>
      </c>
      <c r="J236" s="32">
        <v>56</v>
      </c>
      <c r="K236" s="32" t="s">
        <v>99</v>
      </c>
      <c r="L236" s="33" t="s">
        <v>65</v>
      </c>
      <c r="M236" s="32">
        <v>30</v>
      </c>
      <c r="N236" s="4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12"/>
      <c r="P236" s="312"/>
      <c r="Q236" s="312"/>
      <c r="R236" s="313"/>
      <c r="S236" s="34"/>
      <c r="T236" s="34"/>
      <c r="U236" s="35" t="s">
        <v>66</v>
      </c>
      <c r="V236" s="307">
        <v>500</v>
      </c>
      <c r="W236" s="308">
        <f>IFERROR(IF(V236="",0,CEILING((V236/$H236),1)*$H236),"")</f>
        <v>507</v>
      </c>
      <c r="X236" s="36">
        <f>IFERROR(IF(W236=0,"",ROUNDUP(W236/H236,0)*0.02175),"")</f>
        <v>1.4137499999999998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383</v>
      </c>
      <c r="B237" s="54" t="s">
        <v>384</v>
      </c>
      <c r="C237" s="31">
        <v>4301060325</v>
      </c>
      <c r="D237" s="315">
        <v>4607091380897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99</v>
      </c>
      <c r="L237" s="33" t="s">
        <v>65</v>
      </c>
      <c r="M237" s="32">
        <v>30</v>
      </c>
      <c r="N237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12"/>
      <c r="P237" s="312"/>
      <c r="Q237" s="312"/>
      <c r="R237" s="313"/>
      <c r="S237" s="34"/>
      <c r="T237" s="34"/>
      <c r="U237" s="35" t="s">
        <v>66</v>
      </c>
      <c r="V237" s="307">
        <v>80</v>
      </c>
      <c r="W237" s="308">
        <f>IFERROR(IF(V237="",0,CEILING((V237/$H237),1)*$H237),"")</f>
        <v>84</v>
      </c>
      <c r="X237" s="36">
        <f>IFERROR(IF(W237=0,"",ROUNDUP(W237/H237,0)*0.02175),"")</f>
        <v>0.21749999999999997</v>
      </c>
      <c r="Y237" s="56"/>
      <c r="Z237" s="57"/>
      <c r="AD237" s="58"/>
      <c r="BA237" s="192" t="s">
        <v>1</v>
      </c>
    </row>
    <row r="238" spans="1:53" x14ac:dyDescent="0.2">
      <c r="A238" s="31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1"/>
      <c r="N238" s="316" t="s">
        <v>67</v>
      </c>
      <c r="O238" s="317"/>
      <c r="P238" s="317"/>
      <c r="Q238" s="317"/>
      <c r="R238" s="317"/>
      <c r="S238" s="317"/>
      <c r="T238" s="318"/>
      <c r="U238" s="37" t="s">
        <v>68</v>
      </c>
      <c r="V238" s="309">
        <f>IFERROR(V235/H235,"0")+IFERROR(V236/H236,"0")+IFERROR(V237/H237,"0")</f>
        <v>73.626373626373621</v>
      </c>
      <c r="W238" s="309">
        <f>IFERROR(W235/H235,"0")+IFERROR(W236/H236,"0")+IFERROR(W237/H237,"0")</f>
        <v>75</v>
      </c>
      <c r="X238" s="309">
        <f>IFERROR(IF(X235="",0,X235),"0")+IFERROR(IF(X236="",0,X236),"0")+IFERROR(IF(X237="",0,X237),"0")</f>
        <v>1.6312499999999999</v>
      </c>
      <c r="Y238" s="310"/>
      <c r="Z238" s="310"/>
    </row>
    <row r="239" spans="1:53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20"/>
      <c r="M239" s="321"/>
      <c r="N239" s="316" t="s">
        <v>67</v>
      </c>
      <c r="O239" s="317"/>
      <c r="P239" s="317"/>
      <c r="Q239" s="317"/>
      <c r="R239" s="317"/>
      <c r="S239" s="317"/>
      <c r="T239" s="318"/>
      <c r="U239" s="37" t="s">
        <v>66</v>
      </c>
      <c r="V239" s="309">
        <f>IFERROR(SUM(V235:V237),"0")</f>
        <v>580</v>
      </c>
      <c r="W239" s="309">
        <f>IFERROR(SUM(W235:W237),"0")</f>
        <v>591</v>
      </c>
      <c r="X239" s="37"/>
      <c r="Y239" s="310"/>
      <c r="Z239" s="310"/>
    </row>
    <row r="240" spans="1:53" ht="14.25" customHeight="1" x14ac:dyDescent="0.25">
      <c r="A240" s="335" t="s">
        <v>82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03"/>
      <c r="Z240" s="303"/>
    </row>
    <row r="241" spans="1:53" ht="16.5" customHeight="1" x14ac:dyDescent="0.25">
      <c r="A241" s="54" t="s">
        <v>385</v>
      </c>
      <c r="B241" s="54" t="s">
        <v>386</v>
      </c>
      <c r="C241" s="31">
        <v>4301030232</v>
      </c>
      <c r="D241" s="315">
        <v>4607091388374</v>
      </c>
      <c r="E241" s="313"/>
      <c r="F241" s="306">
        <v>0.38</v>
      </c>
      <c r="G241" s="32">
        <v>8</v>
      </c>
      <c r="H241" s="306">
        <v>3.04</v>
      </c>
      <c r="I241" s="306">
        <v>3.28</v>
      </c>
      <c r="J241" s="32">
        <v>156</v>
      </c>
      <c r="K241" s="32" t="s">
        <v>64</v>
      </c>
      <c r="L241" s="33" t="s">
        <v>85</v>
      </c>
      <c r="M241" s="32">
        <v>180</v>
      </c>
      <c r="N241" s="434" t="s">
        <v>387</v>
      </c>
      <c r="O241" s="312"/>
      <c r="P241" s="312"/>
      <c r="Q241" s="312"/>
      <c r="R241" s="313"/>
      <c r="S241" s="34"/>
      <c r="T241" s="34"/>
      <c r="U241" s="35" t="s">
        <v>66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388</v>
      </c>
      <c r="B242" s="54" t="s">
        <v>389</v>
      </c>
      <c r="C242" s="31">
        <v>4301030235</v>
      </c>
      <c r="D242" s="315">
        <v>4607091388381</v>
      </c>
      <c r="E242" s="313"/>
      <c r="F242" s="306">
        <v>0.38</v>
      </c>
      <c r="G242" s="32">
        <v>8</v>
      </c>
      <c r="H242" s="306">
        <v>3.04</v>
      </c>
      <c r="I242" s="306">
        <v>3.32</v>
      </c>
      <c r="J242" s="32">
        <v>156</v>
      </c>
      <c r="K242" s="32" t="s">
        <v>64</v>
      </c>
      <c r="L242" s="33" t="s">
        <v>85</v>
      </c>
      <c r="M242" s="32">
        <v>180</v>
      </c>
      <c r="N242" s="468" t="s">
        <v>390</v>
      </c>
      <c r="O242" s="312"/>
      <c r="P242" s="312"/>
      <c r="Q242" s="312"/>
      <c r="R242" s="313"/>
      <c r="S242" s="34"/>
      <c r="T242" s="34"/>
      <c r="U242" s="35" t="s">
        <v>66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4301030233</v>
      </c>
      <c r="D243" s="315">
        <v>4607091388404</v>
      </c>
      <c r="E243" s="313"/>
      <c r="F243" s="306">
        <v>0.17</v>
      </c>
      <c r="G243" s="32">
        <v>15</v>
      </c>
      <c r="H243" s="306">
        <v>2.5499999999999998</v>
      </c>
      <c r="I243" s="306">
        <v>2.9</v>
      </c>
      <c r="J243" s="32">
        <v>156</v>
      </c>
      <c r="K243" s="32" t="s">
        <v>64</v>
      </c>
      <c r="L243" s="33" t="s">
        <v>85</v>
      </c>
      <c r="M243" s="32">
        <v>180</v>
      </c>
      <c r="N243" s="4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12"/>
      <c r="P243" s="312"/>
      <c r="Q243" s="312"/>
      <c r="R243" s="313"/>
      <c r="S243" s="34"/>
      <c r="T243" s="34"/>
      <c r="U243" s="35" t="s">
        <v>66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1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1"/>
      <c r="N244" s="316" t="s">
        <v>67</v>
      </c>
      <c r="O244" s="317"/>
      <c r="P244" s="317"/>
      <c r="Q244" s="317"/>
      <c r="R244" s="317"/>
      <c r="S244" s="317"/>
      <c r="T244" s="318"/>
      <c r="U244" s="37" t="s">
        <v>68</v>
      </c>
      <c r="V244" s="309">
        <f>IFERROR(V241/H241,"0")+IFERROR(V242/H242,"0")+IFERROR(V243/H243,"0")</f>
        <v>0</v>
      </c>
      <c r="W244" s="309">
        <f>IFERROR(W241/H241,"0")+IFERROR(W242/H242,"0")+IFERROR(W243/H243,"0")</f>
        <v>0</v>
      </c>
      <c r="X244" s="309">
        <f>IFERROR(IF(X241="",0,X241),"0")+IFERROR(IF(X242="",0,X242),"0")+IFERROR(IF(X243="",0,X243),"0")</f>
        <v>0</v>
      </c>
      <c r="Y244" s="310"/>
      <c r="Z244" s="310"/>
    </row>
    <row r="245" spans="1:53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21"/>
      <c r="N245" s="316" t="s">
        <v>67</v>
      </c>
      <c r="O245" s="317"/>
      <c r="P245" s="317"/>
      <c r="Q245" s="317"/>
      <c r="R245" s="317"/>
      <c r="S245" s="317"/>
      <c r="T245" s="318"/>
      <c r="U245" s="37" t="s">
        <v>66</v>
      </c>
      <c r="V245" s="309">
        <f>IFERROR(SUM(V241:V243),"0")</f>
        <v>0</v>
      </c>
      <c r="W245" s="309">
        <f>IFERROR(SUM(W241:W243),"0")</f>
        <v>0</v>
      </c>
      <c r="X245" s="37"/>
      <c r="Y245" s="310"/>
      <c r="Z245" s="310"/>
    </row>
    <row r="246" spans="1:53" ht="14.25" customHeight="1" x14ac:dyDescent="0.25">
      <c r="A246" s="335" t="s">
        <v>393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03"/>
      <c r="Z246" s="303"/>
    </row>
    <row r="247" spans="1:53" ht="16.5" customHeight="1" x14ac:dyDescent="0.25">
      <c r="A247" s="54" t="s">
        <v>394</v>
      </c>
      <c r="B247" s="54" t="s">
        <v>395</v>
      </c>
      <c r="C247" s="31">
        <v>4301180007</v>
      </c>
      <c r="D247" s="315">
        <v>4680115881808</v>
      </c>
      <c r="E247" s="313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396</v>
      </c>
      <c r="L247" s="33" t="s">
        <v>397</v>
      </c>
      <c r="M247" s="32">
        <v>730</v>
      </c>
      <c r="N247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12"/>
      <c r="P247" s="312"/>
      <c r="Q247" s="312"/>
      <c r="R247" s="313"/>
      <c r="S247" s="34"/>
      <c r="T247" s="34"/>
      <c r="U247" s="35" t="s">
        <v>66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398</v>
      </c>
      <c r="B248" s="54" t="s">
        <v>399</v>
      </c>
      <c r="C248" s="31">
        <v>4301180006</v>
      </c>
      <c r="D248" s="315">
        <v>4680115881822</v>
      </c>
      <c r="E248" s="313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396</v>
      </c>
      <c r="L248" s="33" t="s">
        <v>397</v>
      </c>
      <c r="M248" s="32">
        <v>730</v>
      </c>
      <c r="N248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12"/>
      <c r="P248" s="312"/>
      <c r="Q248" s="312"/>
      <c r="R248" s="313"/>
      <c r="S248" s="34"/>
      <c r="T248" s="34"/>
      <c r="U248" s="35" t="s">
        <v>66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4301180001</v>
      </c>
      <c r="D249" s="315">
        <v>4680115880016</v>
      </c>
      <c r="E249" s="313"/>
      <c r="F249" s="306">
        <v>0.1</v>
      </c>
      <c r="G249" s="32">
        <v>20</v>
      </c>
      <c r="H249" s="306">
        <v>2</v>
      </c>
      <c r="I249" s="306">
        <v>2.2400000000000002</v>
      </c>
      <c r="J249" s="32">
        <v>238</v>
      </c>
      <c r="K249" s="32" t="s">
        <v>396</v>
      </c>
      <c r="L249" s="33" t="s">
        <v>397</v>
      </c>
      <c r="M249" s="32">
        <v>730</v>
      </c>
      <c r="N249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12"/>
      <c r="P249" s="312"/>
      <c r="Q249" s="312"/>
      <c r="R249" s="313"/>
      <c r="S249" s="34"/>
      <c r="T249" s="34"/>
      <c r="U249" s="35" t="s">
        <v>66</v>
      </c>
      <c r="V249" s="307">
        <v>0</v>
      </c>
      <c r="W249" s="308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1"/>
      <c r="N250" s="316" t="s">
        <v>67</v>
      </c>
      <c r="O250" s="317"/>
      <c r="P250" s="317"/>
      <c r="Q250" s="317"/>
      <c r="R250" s="317"/>
      <c r="S250" s="317"/>
      <c r="T250" s="318"/>
      <c r="U250" s="37" t="s">
        <v>68</v>
      </c>
      <c r="V250" s="309">
        <f>IFERROR(V247/H247,"0")+IFERROR(V248/H248,"0")+IFERROR(V249/H249,"0")</f>
        <v>0</v>
      </c>
      <c r="W250" s="309">
        <f>IFERROR(W247/H247,"0")+IFERROR(W248/H248,"0")+IFERROR(W249/H249,"0")</f>
        <v>0</v>
      </c>
      <c r="X250" s="309">
        <f>IFERROR(IF(X247="",0,X247),"0")+IFERROR(IF(X248="",0,X248),"0")+IFERROR(IF(X249="",0,X249),"0")</f>
        <v>0</v>
      </c>
      <c r="Y250" s="310"/>
      <c r="Z250" s="310"/>
    </row>
    <row r="251" spans="1:53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21"/>
      <c r="N251" s="316" t="s">
        <v>67</v>
      </c>
      <c r="O251" s="317"/>
      <c r="P251" s="317"/>
      <c r="Q251" s="317"/>
      <c r="R251" s="317"/>
      <c r="S251" s="317"/>
      <c r="T251" s="318"/>
      <c r="U251" s="37" t="s">
        <v>66</v>
      </c>
      <c r="V251" s="309">
        <f>IFERROR(SUM(V247:V249),"0")</f>
        <v>0</v>
      </c>
      <c r="W251" s="309">
        <f>IFERROR(SUM(W247:W249),"0")</f>
        <v>0</v>
      </c>
      <c r="X251" s="37"/>
      <c r="Y251" s="310"/>
      <c r="Z251" s="310"/>
    </row>
    <row r="252" spans="1:53" ht="16.5" customHeight="1" x14ac:dyDescent="0.25">
      <c r="A252" s="351" t="s">
        <v>402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302"/>
      <c r="Z252" s="302"/>
    </row>
    <row r="253" spans="1:53" ht="14.25" customHeight="1" x14ac:dyDescent="0.25">
      <c r="A253" s="335" t="s">
        <v>104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03"/>
      <c r="Z253" s="303"/>
    </row>
    <row r="254" spans="1:53" ht="27" customHeight="1" x14ac:dyDescent="0.25">
      <c r="A254" s="54" t="s">
        <v>403</v>
      </c>
      <c r="B254" s="54" t="s">
        <v>404</v>
      </c>
      <c r="C254" s="31">
        <v>4301011315</v>
      </c>
      <c r="D254" s="315">
        <v>4607091387421</v>
      </c>
      <c r="E254" s="313"/>
      <c r="F254" s="306">
        <v>1.35</v>
      </c>
      <c r="G254" s="32">
        <v>8</v>
      </c>
      <c r="H254" s="306">
        <v>10.8</v>
      </c>
      <c r="I254" s="306">
        <v>11.28</v>
      </c>
      <c r="J254" s="32">
        <v>56</v>
      </c>
      <c r="K254" s="32" t="s">
        <v>99</v>
      </c>
      <c r="L254" s="33" t="s">
        <v>100</v>
      </c>
      <c r="M254" s="32">
        <v>55</v>
      </c>
      <c r="N254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2"/>
      <c r="P254" s="312"/>
      <c r="Q254" s="312"/>
      <c r="R254" s="313"/>
      <c r="S254" s="34"/>
      <c r="T254" s="34"/>
      <c r="U254" s="35" t="s">
        <v>66</v>
      </c>
      <c r="V254" s="307">
        <v>0</v>
      </c>
      <c r="W254" s="308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403</v>
      </c>
      <c r="B255" s="54" t="s">
        <v>405</v>
      </c>
      <c r="C255" s="31">
        <v>4301011121</v>
      </c>
      <c r="D255" s="315">
        <v>4607091387421</v>
      </c>
      <c r="E255" s="313"/>
      <c r="F255" s="306">
        <v>1.35</v>
      </c>
      <c r="G255" s="32">
        <v>8</v>
      </c>
      <c r="H255" s="306">
        <v>10.8</v>
      </c>
      <c r="I255" s="306">
        <v>11.28</v>
      </c>
      <c r="J255" s="32">
        <v>48</v>
      </c>
      <c r="K255" s="32" t="s">
        <v>99</v>
      </c>
      <c r="L255" s="33" t="s">
        <v>108</v>
      </c>
      <c r="M255" s="32">
        <v>55</v>
      </c>
      <c r="N255" s="46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2"/>
      <c r="P255" s="312"/>
      <c r="Q255" s="312"/>
      <c r="R255" s="313"/>
      <c r="S255" s="34"/>
      <c r="T255" s="34"/>
      <c r="U255" s="35" t="s">
        <v>66</v>
      </c>
      <c r="V255" s="307">
        <v>0</v>
      </c>
      <c r="W255" s="308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406</v>
      </c>
      <c r="B256" s="54" t="s">
        <v>407</v>
      </c>
      <c r="C256" s="31">
        <v>4301011396</v>
      </c>
      <c r="D256" s="315">
        <v>4607091387452</v>
      </c>
      <c r="E256" s="313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99</v>
      </c>
      <c r="L256" s="33" t="s">
        <v>108</v>
      </c>
      <c r="M256" s="32">
        <v>55</v>
      </c>
      <c r="N256" s="5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12"/>
      <c r="P256" s="312"/>
      <c r="Q256" s="312"/>
      <c r="R256" s="313"/>
      <c r="S256" s="34"/>
      <c r="T256" s="34"/>
      <c r="U256" s="35" t="s">
        <v>66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406</v>
      </c>
      <c r="B257" s="54" t="s">
        <v>408</v>
      </c>
      <c r="C257" s="31">
        <v>4301011619</v>
      </c>
      <c r="D257" s="315">
        <v>4607091387452</v>
      </c>
      <c r="E257" s="313"/>
      <c r="F257" s="306">
        <v>1.45</v>
      </c>
      <c r="G257" s="32">
        <v>8</v>
      </c>
      <c r="H257" s="306">
        <v>11.6</v>
      </c>
      <c r="I257" s="306">
        <v>12.08</v>
      </c>
      <c r="J257" s="32">
        <v>56</v>
      </c>
      <c r="K257" s="32" t="s">
        <v>99</v>
      </c>
      <c r="L257" s="33" t="s">
        <v>100</v>
      </c>
      <c r="M257" s="32">
        <v>55</v>
      </c>
      <c r="N257" s="345" t="s">
        <v>409</v>
      </c>
      <c r="O257" s="312"/>
      <c r="P257" s="312"/>
      <c r="Q257" s="312"/>
      <c r="R257" s="313"/>
      <c r="S257" s="34"/>
      <c r="T257" s="34"/>
      <c r="U257" s="35" t="s">
        <v>66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410</v>
      </c>
      <c r="B258" s="54" t="s">
        <v>411</v>
      </c>
      <c r="C258" s="31">
        <v>4301011313</v>
      </c>
      <c r="D258" s="315">
        <v>4607091385984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56</v>
      </c>
      <c r="K258" s="32" t="s">
        <v>99</v>
      </c>
      <c r="L258" s="33" t="s">
        <v>100</v>
      </c>
      <c r="M258" s="32">
        <v>55</v>
      </c>
      <c r="N258" s="5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66</v>
      </c>
      <c r="V258" s="307">
        <v>0</v>
      </c>
      <c r="W258" s="308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412</v>
      </c>
      <c r="B259" s="54" t="s">
        <v>413</v>
      </c>
      <c r="C259" s="31">
        <v>4301011316</v>
      </c>
      <c r="D259" s="315">
        <v>4607091387438</v>
      </c>
      <c r="E259" s="313"/>
      <c r="F259" s="306">
        <v>0.5</v>
      </c>
      <c r="G259" s="32">
        <v>10</v>
      </c>
      <c r="H259" s="306">
        <v>5</v>
      </c>
      <c r="I259" s="306">
        <v>5.24</v>
      </c>
      <c r="J259" s="32">
        <v>120</v>
      </c>
      <c r="K259" s="32" t="s">
        <v>64</v>
      </c>
      <c r="L259" s="33" t="s">
        <v>100</v>
      </c>
      <c r="M259" s="32">
        <v>55</v>
      </c>
      <c r="N259" s="6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12"/>
      <c r="P259" s="312"/>
      <c r="Q259" s="312"/>
      <c r="R259" s="313"/>
      <c r="S259" s="34"/>
      <c r="T259" s="34"/>
      <c r="U259" s="35" t="s">
        <v>66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414</v>
      </c>
      <c r="B260" s="54" t="s">
        <v>415</v>
      </c>
      <c r="C260" s="31">
        <v>4301011318</v>
      </c>
      <c r="D260" s="315">
        <v>4607091387469</v>
      </c>
      <c r="E260" s="313"/>
      <c r="F260" s="306">
        <v>0.5</v>
      </c>
      <c r="G260" s="32">
        <v>10</v>
      </c>
      <c r="H260" s="306">
        <v>5</v>
      </c>
      <c r="I260" s="306">
        <v>5.21</v>
      </c>
      <c r="J260" s="32">
        <v>120</v>
      </c>
      <c r="K260" s="32" t="s">
        <v>64</v>
      </c>
      <c r="L260" s="33" t="s">
        <v>65</v>
      </c>
      <c r="M260" s="32">
        <v>55</v>
      </c>
      <c r="N260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12"/>
      <c r="P260" s="312"/>
      <c r="Q260" s="312"/>
      <c r="R260" s="313"/>
      <c r="S260" s="34"/>
      <c r="T260" s="34"/>
      <c r="U260" s="35" t="s">
        <v>66</v>
      </c>
      <c r="V260" s="307">
        <v>0</v>
      </c>
      <c r="W260" s="308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20"/>
      <c r="M261" s="321"/>
      <c r="N261" s="316" t="s">
        <v>67</v>
      </c>
      <c r="O261" s="317"/>
      <c r="P261" s="317"/>
      <c r="Q261" s="317"/>
      <c r="R261" s="317"/>
      <c r="S261" s="317"/>
      <c r="T261" s="318"/>
      <c r="U261" s="37" t="s">
        <v>68</v>
      </c>
      <c r="V261" s="309">
        <f>IFERROR(V254/H254,"0")+IFERROR(V255/H255,"0")+IFERROR(V256/H256,"0")+IFERROR(V257/H257,"0")+IFERROR(V258/H258,"0")+IFERROR(V259/H259,"0")+IFERROR(V260/H260,"0")</f>
        <v>0</v>
      </c>
      <c r="W261" s="309">
        <f>IFERROR(W254/H254,"0")+IFERROR(W255/H255,"0")+IFERROR(W256/H256,"0")+IFERROR(W257/H257,"0")+IFERROR(W258/H258,"0")+IFERROR(W259/H259,"0")+IFERROR(W260/H260,"0")</f>
        <v>0</v>
      </c>
      <c r="X261" s="309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10"/>
      <c r="Z261" s="310"/>
    </row>
    <row r="262" spans="1:53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20"/>
      <c r="M262" s="321"/>
      <c r="N262" s="316" t="s">
        <v>67</v>
      </c>
      <c r="O262" s="317"/>
      <c r="P262" s="317"/>
      <c r="Q262" s="317"/>
      <c r="R262" s="317"/>
      <c r="S262" s="317"/>
      <c r="T262" s="318"/>
      <c r="U262" s="37" t="s">
        <v>66</v>
      </c>
      <c r="V262" s="309">
        <f>IFERROR(SUM(V254:V260),"0")</f>
        <v>0</v>
      </c>
      <c r="W262" s="309">
        <f>IFERROR(SUM(W254:W260),"0")</f>
        <v>0</v>
      </c>
      <c r="X262" s="37"/>
      <c r="Y262" s="310"/>
      <c r="Z262" s="310"/>
    </row>
    <row r="263" spans="1:53" ht="14.25" customHeight="1" x14ac:dyDescent="0.25">
      <c r="A263" s="335" t="s">
        <v>61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303"/>
      <c r="Z263" s="303"/>
    </row>
    <row r="264" spans="1:53" ht="27" customHeight="1" x14ac:dyDescent="0.25">
      <c r="A264" s="54" t="s">
        <v>416</v>
      </c>
      <c r="B264" s="54" t="s">
        <v>417</v>
      </c>
      <c r="C264" s="31">
        <v>4301031154</v>
      </c>
      <c r="D264" s="315">
        <v>4607091387292</v>
      </c>
      <c r="E264" s="313"/>
      <c r="F264" s="306">
        <v>0.73</v>
      </c>
      <c r="G264" s="32">
        <v>6</v>
      </c>
      <c r="H264" s="306">
        <v>4.38</v>
      </c>
      <c r="I264" s="306">
        <v>4.6399999999999997</v>
      </c>
      <c r="J264" s="32">
        <v>156</v>
      </c>
      <c r="K264" s="32" t="s">
        <v>64</v>
      </c>
      <c r="L264" s="33" t="s">
        <v>65</v>
      </c>
      <c r="M264" s="32">
        <v>45</v>
      </c>
      <c r="N264" s="3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12"/>
      <c r="P264" s="312"/>
      <c r="Q264" s="312"/>
      <c r="R264" s="313"/>
      <c r="S264" s="34"/>
      <c r="T264" s="34"/>
      <c r="U264" s="35" t="s">
        <v>66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418</v>
      </c>
      <c r="B265" s="54" t="s">
        <v>419</v>
      </c>
      <c r="C265" s="31">
        <v>4301031155</v>
      </c>
      <c r="D265" s="315">
        <v>4607091387315</v>
      </c>
      <c r="E265" s="313"/>
      <c r="F265" s="306">
        <v>0.7</v>
      </c>
      <c r="G265" s="32">
        <v>4</v>
      </c>
      <c r="H265" s="306">
        <v>2.8</v>
      </c>
      <c r="I265" s="306">
        <v>3.048</v>
      </c>
      <c r="J265" s="32">
        <v>156</v>
      </c>
      <c r="K265" s="32" t="s">
        <v>64</v>
      </c>
      <c r="L265" s="33" t="s">
        <v>65</v>
      </c>
      <c r="M265" s="32">
        <v>45</v>
      </c>
      <c r="N265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12"/>
      <c r="P265" s="312"/>
      <c r="Q265" s="312"/>
      <c r="R265" s="313"/>
      <c r="S265" s="34"/>
      <c r="T265" s="34"/>
      <c r="U265" s="35" t="s">
        <v>66</v>
      </c>
      <c r="V265" s="307">
        <v>0</v>
      </c>
      <c r="W265" s="308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16" t="s">
        <v>67</v>
      </c>
      <c r="O266" s="317"/>
      <c r="P266" s="317"/>
      <c r="Q266" s="317"/>
      <c r="R266" s="317"/>
      <c r="S266" s="317"/>
      <c r="T266" s="318"/>
      <c r="U266" s="37" t="s">
        <v>68</v>
      </c>
      <c r="V266" s="309">
        <f>IFERROR(V264/H264,"0")+IFERROR(V265/H265,"0")</f>
        <v>0</v>
      </c>
      <c r="W266" s="309">
        <f>IFERROR(W264/H264,"0")+IFERROR(W265/H265,"0")</f>
        <v>0</v>
      </c>
      <c r="X266" s="309">
        <f>IFERROR(IF(X264="",0,X264),"0")+IFERROR(IF(X265="",0,X265),"0")</f>
        <v>0</v>
      </c>
      <c r="Y266" s="310"/>
      <c r="Z266" s="310"/>
    </row>
    <row r="267" spans="1:53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1"/>
      <c r="N267" s="316" t="s">
        <v>67</v>
      </c>
      <c r="O267" s="317"/>
      <c r="P267" s="317"/>
      <c r="Q267" s="317"/>
      <c r="R267" s="317"/>
      <c r="S267" s="317"/>
      <c r="T267" s="318"/>
      <c r="U267" s="37" t="s">
        <v>66</v>
      </c>
      <c r="V267" s="309">
        <f>IFERROR(SUM(V264:V265),"0")</f>
        <v>0</v>
      </c>
      <c r="W267" s="309">
        <f>IFERROR(SUM(W264:W265),"0")</f>
        <v>0</v>
      </c>
      <c r="X267" s="37"/>
      <c r="Y267" s="310"/>
      <c r="Z267" s="310"/>
    </row>
    <row r="268" spans="1:53" ht="16.5" customHeight="1" x14ac:dyDescent="0.25">
      <c r="A268" s="351" t="s">
        <v>420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02"/>
      <c r="Z268" s="302"/>
    </row>
    <row r="269" spans="1:53" ht="14.25" customHeight="1" x14ac:dyDescent="0.25">
      <c r="A269" s="335" t="s">
        <v>61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303"/>
      <c r="Z269" s="303"/>
    </row>
    <row r="270" spans="1:53" ht="27" customHeight="1" x14ac:dyDescent="0.25">
      <c r="A270" s="54" t="s">
        <v>421</v>
      </c>
      <c r="B270" s="54" t="s">
        <v>422</v>
      </c>
      <c r="C270" s="31">
        <v>4301031066</v>
      </c>
      <c r="D270" s="315">
        <v>4607091383836</v>
      </c>
      <c r="E270" s="313"/>
      <c r="F270" s="306">
        <v>0.3</v>
      </c>
      <c r="G270" s="32">
        <v>6</v>
      </c>
      <c r="H270" s="306">
        <v>1.8</v>
      </c>
      <c r="I270" s="306">
        <v>2.048</v>
      </c>
      <c r="J270" s="32">
        <v>156</v>
      </c>
      <c r="K270" s="32" t="s">
        <v>64</v>
      </c>
      <c r="L270" s="33" t="s">
        <v>65</v>
      </c>
      <c r="M270" s="32">
        <v>40</v>
      </c>
      <c r="N270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12"/>
      <c r="P270" s="312"/>
      <c r="Q270" s="312"/>
      <c r="R270" s="313"/>
      <c r="S270" s="34"/>
      <c r="T270" s="34"/>
      <c r="U270" s="35" t="s">
        <v>66</v>
      </c>
      <c r="V270" s="307">
        <v>18</v>
      </c>
      <c r="W270" s="308">
        <f>IFERROR(IF(V270="",0,CEILING((V270/$H270),1)*$H270),"")</f>
        <v>18</v>
      </c>
      <c r="X270" s="36">
        <f>IFERROR(IF(W270=0,"",ROUNDUP(W270/H270,0)*0.00753),"")</f>
        <v>7.5300000000000006E-2</v>
      </c>
      <c r="Y270" s="56"/>
      <c r="Z270" s="57"/>
      <c r="AD270" s="58"/>
      <c r="BA270" s="208" t="s">
        <v>1</v>
      </c>
    </row>
    <row r="271" spans="1:53" x14ac:dyDescent="0.2">
      <c r="A271" s="31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16" t="s">
        <v>67</v>
      </c>
      <c r="O271" s="317"/>
      <c r="P271" s="317"/>
      <c r="Q271" s="317"/>
      <c r="R271" s="317"/>
      <c r="S271" s="317"/>
      <c r="T271" s="318"/>
      <c r="U271" s="37" t="s">
        <v>68</v>
      </c>
      <c r="V271" s="309">
        <f>IFERROR(V270/H270,"0")</f>
        <v>10</v>
      </c>
      <c r="W271" s="309">
        <f>IFERROR(W270/H270,"0")</f>
        <v>10</v>
      </c>
      <c r="X271" s="309">
        <f>IFERROR(IF(X270="",0,X270),"0")</f>
        <v>7.5300000000000006E-2</v>
      </c>
      <c r="Y271" s="310"/>
      <c r="Z271" s="310"/>
    </row>
    <row r="272" spans="1:53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1"/>
      <c r="N272" s="316" t="s">
        <v>67</v>
      </c>
      <c r="O272" s="317"/>
      <c r="P272" s="317"/>
      <c r="Q272" s="317"/>
      <c r="R272" s="317"/>
      <c r="S272" s="317"/>
      <c r="T272" s="318"/>
      <c r="U272" s="37" t="s">
        <v>66</v>
      </c>
      <c r="V272" s="309">
        <f>IFERROR(SUM(V270:V270),"0")</f>
        <v>18</v>
      </c>
      <c r="W272" s="309">
        <f>IFERROR(SUM(W270:W270),"0")</f>
        <v>18</v>
      </c>
      <c r="X272" s="37"/>
      <c r="Y272" s="310"/>
      <c r="Z272" s="310"/>
    </row>
    <row r="273" spans="1:53" ht="14.25" customHeight="1" x14ac:dyDescent="0.25">
      <c r="A273" s="335" t="s">
        <v>69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3"/>
      <c r="Z273" s="303"/>
    </row>
    <row r="274" spans="1:53" ht="27" customHeight="1" x14ac:dyDescent="0.25">
      <c r="A274" s="54" t="s">
        <v>423</v>
      </c>
      <c r="B274" s="54" t="s">
        <v>424</v>
      </c>
      <c r="C274" s="31">
        <v>4301051142</v>
      </c>
      <c r="D274" s="315">
        <v>4607091387919</v>
      </c>
      <c r="E274" s="313"/>
      <c r="F274" s="306">
        <v>1.35</v>
      </c>
      <c r="G274" s="32">
        <v>6</v>
      </c>
      <c r="H274" s="306">
        <v>8.1</v>
      </c>
      <c r="I274" s="306">
        <v>8.6639999999999997</v>
      </c>
      <c r="J274" s="32">
        <v>56</v>
      </c>
      <c r="K274" s="32" t="s">
        <v>99</v>
      </c>
      <c r="L274" s="33" t="s">
        <v>65</v>
      </c>
      <c r="M274" s="32">
        <v>45</v>
      </c>
      <c r="N27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12"/>
      <c r="P274" s="312"/>
      <c r="Q274" s="312"/>
      <c r="R274" s="313"/>
      <c r="S274" s="34"/>
      <c r="T274" s="34"/>
      <c r="U274" s="35" t="s">
        <v>66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16" t="s">
        <v>67</v>
      </c>
      <c r="O275" s="317"/>
      <c r="P275" s="317"/>
      <c r="Q275" s="317"/>
      <c r="R275" s="317"/>
      <c r="S275" s="317"/>
      <c r="T275" s="318"/>
      <c r="U275" s="37" t="s">
        <v>68</v>
      </c>
      <c r="V275" s="309">
        <f>IFERROR(V274/H274,"0")</f>
        <v>0</v>
      </c>
      <c r="W275" s="309">
        <f>IFERROR(W274/H274,"0")</f>
        <v>0</v>
      </c>
      <c r="X275" s="309">
        <f>IFERROR(IF(X274="",0,X274),"0")</f>
        <v>0</v>
      </c>
      <c r="Y275" s="310"/>
      <c r="Z275" s="310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16" t="s">
        <v>67</v>
      </c>
      <c r="O276" s="317"/>
      <c r="P276" s="317"/>
      <c r="Q276" s="317"/>
      <c r="R276" s="317"/>
      <c r="S276" s="317"/>
      <c r="T276" s="318"/>
      <c r="U276" s="37" t="s">
        <v>66</v>
      </c>
      <c r="V276" s="309">
        <f>IFERROR(SUM(V274:V274),"0")</f>
        <v>0</v>
      </c>
      <c r="W276" s="309">
        <f>IFERROR(SUM(W274:W274),"0")</f>
        <v>0</v>
      </c>
      <c r="X276" s="37"/>
      <c r="Y276" s="310"/>
      <c r="Z276" s="310"/>
    </row>
    <row r="277" spans="1:53" ht="14.25" customHeight="1" x14ac:dyDescent="0.25">
      <c r="A277" s="335" t="s">
        <v>212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3"/>
      <c r="Z277" s="303"/>
    </row>
    <row r="278" spans="1:53" ht="27" customHeight="1" x14ac:dyDescent="0.25">
      <c r="A278" s="54" t="s">
        <v>425</v>
      </c>
      <c r="B278" s="54" t="s">
        <v>426</v>
      </c>
      <c r="C278" s="31">
        <v>4301060324</v>
      </c>
      <c r="D278" s="315">
        <v>4607091388831</v>
      </c>
      <c r="E278" s="313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64</v>
      </c>
      <c r="L278" s="33" t="s">
        <v>65</v>
      </c>
      <c r="M278" s="32">
        <v>40</v>
      </c>
      <c r="N278" s="5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12"/>
      <c r="P278" s="312"/>
      <c r="Q278" s="312"/>
      <c r="R278" s="313"/>
      <c r="S278" s="34"/>
      <c r="T278" s="34"/>
      <c r="U278" s="35" t="s">
        <v>66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16" t="s">
        <v>67</v>
      </c>
      <c r="O279" s="317"/>
      <c r="P279" s="317"/>
      <c r="Q279" s="317"/>
      <c r="R279" s="317"/>
      <c r="S279" s="317"/>
      <c r="T279" s="318"/>
      <c r="U279" s="37" t="s">
        <v>68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16" t="s">
        <v>67</v>
      </c>
      <c r="O280" s="317"/>
      <c r="P280" s="317"/>
      <c r="Q280" s="317"/>
      <c r="R280" s="317"/>
      <c r="S280" s="317"/>
      <c r="T280" s="318"/>
      <c r="U280" s="37" t="s">
        <v>66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customHeight="1" x14ac:dyDescent="0.25">
      <c r="A281" s="335" t="s">
        <v>82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3"/>
      <c r="Z281" s="303"/>
    </row>
    <row r="282" spans="1:53" ht="27" customHeight="1" x14ac:dyDescent="0.25">
      <c r="A282" s="54" t="s">
        <v>427</v>
      </c>
      <c r="B282" s="54" t="s">
        <v>428</v>
      </c>
      <c r="C282" s="31">
        <v>4301032015</v>
      </c>
      <c r="D282" s="315">
        <v>4607091383102</v>
      </c>
      <c r="E282" s="313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64</v>
      </c>
      <c r="L282" s="33" t="s">
        <v>85</v>
      </c>
      <c r="M282" s="32">
        <v>180</v>
      </c>
      <c r="N282" s="5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12"/>
      <c r="P282" s="312"/>
      <c r="Q282" s="312"/>
      <c r="R282" s="313"/>
      <c r="S282" s="34"/>
      <c r="T282" s="34"/>
      <c r="U282" s="35" t="s">
        <v>66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16" t="s">
        <v>67</v>
      </c>
      <c r="O283" s="317"/>
      <c r="P283" s="317"/>
      <c r="Q283" s="317"/>
      <c r="R283" s="317"/>
      <c r="S283" s="317"/>
      <c r="T283" s="318"/>
      <c r="U283" s="37" t="s">
        <v>68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16" t="s">
        <v>67</v>
      </c>
      <c r="O284" s="317"/>
      <c r="P284" s="317"/>
      <c r="Q284" s="317"/>
      <c r="R284" s="317"/>
      <c r="S284" s="317"/>
      <c r="T284" s="318"/>
      <c r="U284" s="37" t="s">
        <v>66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4" t="s">
        <v>429</v>
      </c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  <c r="X285" s="365"/>
      <c r="Y285" s="48"/>
      <c r="Z285" s="48"/>
    </row>
    <row r="286" spans="1:53" ht="16.5" customHeight="1" x14ac:dyDescent="0.25">
      <c r="A286" s="351" t="s">
        <v>430</v>
      </c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02"/>
      <c r="Z286" s="302"/>
    </row>
    <row r="287" spans="1:53" ht="14.25" customHeight="1" x14ac:dyDescent="0.25">
      <c r="A287" s="335" t="s">
        <v>104</v>
      </c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320"/>
      <c r="Y287" s="303"/>
      <c r="Z287" s="303"/>
    </row>
    <row r="288" spans="1:53" ht="27" customHeight="1" x14ac:dyDescent="0.25">
      <c r="A288" s="54" t="s">
        <v>431</v>
      </c>
      <c r="B288" s="54" t="s">
        <v>432</v>
      </c>
      <c r="C288" s="31">
        <v>4301011339</v>
      </c>
      <c r="D288" s="315">
        <v>4607091383997</v>
      </c>
      <c r="E288" s="313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99</v>
      </c>
      <c r="L288" s="33" t="s">
        <v>65</v>
      </c>
      <c r="M288" s="32">
        <v>60</v>
      </c>
      <c r="N288" s="5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12"/>
      <c r="P288" s="312"/>
      <c r="Q288" s="312"/>
      <c r="R288" s="313"/>
      <c r="S288" s="34"/>
      <c r="T288" s="34"/>
      <c r="U288" s="35" t="s">
        <v>66</v>
      </c>
      <c r="V288" s="307">
        <v>800</v>
      </c>
      <c r="W288" s="308">
        <f t="shared" ref="W288:W295" si="14">IFERROR(IF(V288="",0,CEILING((V288/$H288),1)*$H288),"")</f>
        <v>810</v>
      </c>
      <c r="X288" s="36">
        <f>IFERROR(IF(W288=0,"",ROUNDUP(W288/H288,0)*0.02175),"")</f>
        <v>1.1744999999999999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4301011239</v>
      </c>
      <c r="D289" s="315">
        <v>4607091383997</v>
      </c>
      <c r="E289" s="313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99</v>
      </c>
      <c r="L289" s="33" t="s">
        <v>108</v>
      </c>
      <c r="M289" s="32">
        <v>60</v>
      </c>
      <c r="N289" s="46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12"/>
      <c r="P289" s="312"/>
      <c r="Q289" s="312"/>
      <c r="R289" s="313"/>
      <c r="S289" s="34"/>
      <c r="T289" s="34"/>
      <c r="U289" s="35" t="s">
        <v>66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434</v>
      </c>
      <c r="B290" s="54" t="s">
        <v>435</v>
      </c>
      <c r="C290" s="31">
        <v>4301011326</v>
      </c>
      <c r="D290" s="315">
        <v>4607091384130</v>
      </c>
      <c r="E290" s="313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99</v>
      </c>
      <c r="L290" s="33" t="s">
        <v>65</v>
      </c>
      <c r="M290" s="32">
        <v>60</v>
      </c>
      <c r="N290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12"/>
      <c r="P290" s="312"/>
      <c r="Q290" s="312"/>
      <c r="R290" s="313"/>
      <c r="S290" s="34"/>
      <c r="T290" s="34"/>
      <c r="U290" s="35" t="s">
        <v>66</v>
      </c>
      <c r="V290" s="307">
        <v>1300</v>
      </c>
      <c r="W290" s="308">
        <f t="shared" si="14"/>
        <v>1305</v>
      </c>
      <c r="X290" s="36">
        <f>IFERROR(IF(W290=0,"",ROUNDUP(W290/H290,0)*0.02175),"")</f>
        <v>1.8922499999999998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434</v>
      </c>
      <c r="B291" s="54" t="s">
        <v>436</v>
      </c>
      <c r="C291" s="31">
        <v>4301011240</v>
      </c>
      <c r="D291" s="315">
        <v>4607091384130</v>
      </c>
      <c r="E291" s="313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99</v>
      </c>
      <c r="L291" s="33" t="s">
        <v>108</v>
      </c>
      <c r="M291" s="32">
        <v>60</v>
      </c>
      <c r="N291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12"/>
      <c r="P291" s="312"/>
      <c r="Q291" s="312"/>
      <c r="R291" s="313"/>
      <c r="S291" s="34"/>
      <c r="T291" s="34"/>
      <c r="U291" s="35" t="s">
        <v>66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437</v>
      </c>
      <c r="B292" s="54" t="s">
        <v>438</v>
      </c>
      <c r="C292" s="31">
        <v>4301011330</v>
      </c>
      <c r="D292" s="315">
        <v>4607091384147</v>
      </c>
      <c r="E292" s="313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99</v>
      </c>
      <c r="L292" s="33" t="s">
        <v>65</v>
      </c>
      <c r="M292" s="32">
        <v>60</v>
      </c>
      <c r="N292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12"/>
      <c r="P292" s="312"/>
      <c r="Q292" s="312"/>
      <c r="R292" s="313"/>
      <c r="S292" s="34"/>
      <c r="T292" s="34"/>
      <c r="U292" s="35" t="s">
        <v>66</v>
      </c>
      <c r="V292" s="307">
        <v>0</v>
      </c>
      <c r="W292" s="308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437</v>
      </c>
      <c r="B293" s="54" t="s">
        <v>439</v>
      </c>
      <c r="C293" s="31">
        <v>4301011238</v>
      </c>
      <c r="D293" s="315">
        <v>4607091384147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99</v>
      </c>
      <c r="L293" s="33" t="s">
        <v>108</v>
      </c>
      <c r="M293" s="32">
        <v>60</v>
      </c>
      <c r="N293" s="605" t="s">
        <v>440</v>
      </c>
      <c r="O293" s="312"/>
      <c r="P293" s="312"/>
      <c r="Q293" s="312"/>
      <c r="R293" s="313"/>
      <c r="S293" s="34"/>
      <c r="T293" s="34"/>
      <c r="U293" s="35" t="s">
        <v>66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441</v>
      </c>
      <c r="B294" s="54" t="s">
        <v>442</v>
      </c>
      <c r="C294" s="31">
        <v>4301011327</v>
      </c>
      <c r="D294" s="315">
        <v>4607091384154</v>
      </c>
      <c r="E294" s="313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64</v>
      </c>
      <c r="L294" s="33" t="s">
        <v>65</v>
      </c>
      <c r="M294" s="32">
        <v>60</v>
      </c>
      <c r="N294" s="4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12"/>
      <c r="P294" s="312"/>
      <c r="Q294" s="312"/>
      <c r="R294" s="313"/>
      <c r="S294" s="34"/>
      <c r="T294" s="34"/>
      <c r="U294" s="35" t="s">
        <v>66</v>
      </c>
      <c r="V294" s="307">
        <v>0</v>
      </c>
      <c r="W294" s="308">
        <f t="shared" si="14"/>
        <v>0</v>
      </c>
      <c r="X294" s="36" t="str">
        <f>IFERROR(IF(W294=0,"",ROUNDUP(W294/H294,0)*0.00937),"")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4301011332</v>
      </c>
      <c r="D295" s="315">
        <v>4607091384161</v>
      </c>
      <c r="E295" s="313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64</v>
      </c>
      <c r="L295" s="33" t="s">
        <v>65</v>
      </c>
      <c r="M295" s="32">
        <v>60</v>
      </c>
      <c r="N295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12"/>
      <c r="P295" s="312"/>
      <c r="Q295" s="312"/>
      <c r="R295" s="313"/>
      <c r="S295" s="34"/>
      <c r="T295" s="34"/>
      <c r="U295" s="35" t="s">
        <v>66</v>
      </c>
      <c r="V295" s="307">
        <v>30</v>
      </c>
      <c r="W295" s="308">
        <f t="shared" si="14"/>
        <v>30</v>
      </c>
      <c r="X295" s="36">
        <f>IFERROR(IF(W295=0,"",ROUNDUP(W295/H295,0)*0.00937),"")</f>
        <v>5.6219999999999999E-2</v>
      </c>
      <c r="Y295" s="56"/>
      <c r="Z295" s="57"/>
      <c r="AD295" s="58"/>
      <c r="BA295" s="219" t="s">
        <v>1</v>
      </c>
    </row>
    <row r="296" spans="1:53" x14ac:dyDescent="0.2">
      <c r="A296" s="319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0"/>
      <c r="M296" s="321"/>
      <c r="N296" s="316" t="s">
        <v>67</v>
      </c>
      <c r="O296" s="317"/>
      <c r="P296" s="317"/>
      <c r="Q296" s="317"/>
      <c r="R296" s="317"/>
      <c r="S296" s="317"/>
      <c r="T296" s="318"/>
      <c r="U296" s="37" t="s">
        <v>68</v>
      </c>
      <c r="V296" s="309">
        <f>IFERROR(V288/H288,"0")+IFERROR(V289/H289,"0")+IFERROR(V290/H290,"0")+IFERROR(V291/H291,"0")+IFERROR(V292/H292,"0")+IFERROR(V293/H293,"0")+IFERROR(V294/H294,"0")+IFERROR(V295/H295,"0")</f>
        <v>146</v>
      </c>
      <c r="W296" s="309">
        <f>IFERROR(W288/H288,"0")+IFERROR(W289/H289,"0")+IFERROR(W290/H290,"0")+IFERROR(W291/H291,"0")+IFERROR(W292/H292,"0")+IFERROR(W293/H293,"0")+IFERROR(W294/H294,"0")+IFERROR(W295/H295,"0")</f>
        <v>147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3.12297</v>
      </c>
      <c r="Y296" s="310"/>
      <c r="Z296" s="310"/>
    </row>
    <row r="297" spans="1:53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0"/>
      <c r="M297" s="321"/>
      <c r="N297" s="316" t="s">
        <v>67</v>
      </c>
      <c r="O297" s="317"/>
      <c r="P297" s="317"/>
      <c r="Q297" s="317"/>
      <c r="R297" s="317"/>
      <c r="S297" s="317"/>
      <c r="T297" s="318"/>
      <c r="U297" s="37" t="s">
        <v>66</v>
      </c>
      <c r="V297" s="309">
        <f>IFERROR(SUM(V288:V295),"0")</f>
        <v>2130</v>
      </c>
      <c r="W297" s="309">
        <f>IFERROR(SUM(W288:W295),"0")</f>
        <v>2145</v>
      </c>
      <c r="X297" s="37"/>
      <c r="Y297" s="310"/>
      <c r="Z297" s="310"/>
    </row>
    <row r="298" spans="1:53" ht="14.25" customHeight="1" x14ac:dyDescent="0.25">
      <c r="A298" s="335" t="s">
        <v>96</v>
      </c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20"/>
      <c r="M298" s="320"/>
      <c r="N298" s="320"/>
      <c r="O298" s="320"/>
      <c r="P298" s="320"/>
      <c r="Q298" s="320"/>
      <c r="R298" s="320"/>
      <c r="S298" s="320"/>
      <c r="T298" s="320"/>
      <c r="U298" s="320"/>
      <c r="V298" s="320"/>
      <c r="W298" s="320"/>
      <c r="X298" s="320"/>
      <c r="Y298" s="303"/>
      <c r="Z298" s="303"/>
    </row>
    <row r="299" spans="1:53" ht="27" customHeight="1" x14ac:dyDescent="0.25">
      <c r="A299" s="54" t="s">
        <v>445</v>
      </c>
      <c r="B299" s="54" t="s">
        <v>446</v>
      </c>
      <c r="C299" s="31">
        <v>4301020178</v>
      </c>
      <c r="D299" s="315">
        <v>4607091383980</v>
      </c>
      <c r="E299" s="313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99</v>
      </c>
      <c r="L299" s="33" t="s">
        <v>100</v>
      </c>
      <c r="M299" s="32">
        <v>50</v>
      </c>
      <c r="N299" s="6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12"/>
      <c r="P299" s="312"/>
      <c r="Q299" s="312"/>
      <c r="R299" s="313"/>
      <c r="S299" s="34"/>
      <c r="T299" s="34"/>
      <c r="U299" s="35" t="s">
        <v>66</v>
      </c>
      <c r="V299" s="307">
        <v>1100</v>
      </c>
      <c r="W299" s="308">
        <f>IFERROR(IF(V299="",0,CEILING((V299/$H299),1)*$H299),"")</f>
        <v>1110</v>
      </c>
      <c r="X299" s="36">
        <f>IFERROR(IF(W299=0,"",ROUNDUP(W299/H299,0)*0.02175),"")</f>
        <v>1.6094999999999999</v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447</v>
      </c>
      <c r="B300" s="54" t="s">
        <v>448</v>
      </c>
      <c r="C300" s="31">
        <v>4301020270</v>
      </c>
      <c r="D300" s="315">
        <v>4680115883314</v>
      </c>
      <c r="E300" s="313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99</v>
      </c>
      <c r="L300" s="33" t="s">
        <v>120</v>
      </c>
      <c r="M300" s="32">
        <v>50</v>
      </c>
      <c r="N300" s="561" t="s">
        <v>449</v>
      </c>
      <c r="O300" s="312"/>
      <c r="P300" s="312"/>
      <c r="Q300" s="312"/>
      <c r="R300" s="313"/>
      <c r="S300" s="34"/>
      <c r="T300" s="34"/>
      <c r="U300" s="35" t="s">
        <v>66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4301020179</v>
      </c>
      <c r="D301" s="315">
        <v>4607091384178</v>
      </c>
      <c r="E301" s="313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64</v>
      </c>
      <c r="L301" s="33" t="s">
        <v>100</v>
      </c>
      <c r="M301" s="32">
        <v>50</v>
      </c>
      <c r="N301" s="5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12"/>
      <c r="P301" s="312"/>
      <c r="Q301" s="312"/>
      <c r="R301" s="313"/>
      <c r="S301" s="34"/>
      <c r="T301" s="34"/>
      <c r="U301" s="35" t="s">
        <v>66</v>
      </c>
      <c r="V301" s="307">
        <v>12</v>
      </c>
      <c r="W301" s="308">
        <f>IFERROR(IF(V301="",0,CEILING((V301/$H301),1)*$H301),"")</f>
        <v>12</v>
      </c>
      <c r="X301" s="36">
        <f>IFERROR(IF(W301=0,"",ROUNDUP(W301/H301,0)*0.00937),"")</f>
        <v>2.811E-2</v>
      </c>
      <c r="Y301" s="56"/>
      <c r="Z301" s="57"/>
      <c r="AD301" s="58"/>
      <c r="BA301" s="222" t="s">
        <v>1</v>
      </c>
    </row>
    <row r="302" spans="1:53" x14ac:dyDescent="0.2">
      <c r="A302" s="319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1"/>
      <c r="N302" s="316" t="s">
        <v>67</v>
      </c>
      <c r="O302" s="317"/>
      <c r="P302" s="317"/>
      <c r="Q302" s="317"/>
      <c r="R302" s="317"/>
      <c r="S302" s="317"/>
      <c r="T302" s="318"/>
      <c r="U302" s="37" t="s">
        <v>68</v>
      </c>
      <c r="V302" s="309">
        <f>IFERROR(V299/H299,"0")+IFERROR(V300/H300,"0")+IFERROR(V301/H301,"0")</f>
        <v>76.333333333333329</v>
      </c>
      <c r="W302" s="309">
        <f>IFERROR(W299/H299,"0")+IFERROR(W300/H300,"0")+IFERROR(W301/H301,"0")</f>
        <v>77</v>
      </c>
      <c r="X302" s="309">
        <f>IFERROR(IF(X299="",0,X299),"0")+IFERROR(IF(X300="",0,X300),"0")+IFERROR(IF(X301="",0,X301),"0")</f>
        <v>1.63761</v>
      </c>
      <c r="Y302" s="310"/>
      <c r="Z302" s="310"/>
    </row>
    <row r="303" spans="1:53" x14ac:dyDescent="0.2">
      <c r="A303" s="320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20"/>
      <c r="M303" s="321"/>
      <c r="N303" s="316" t="s">
        <v>67</v>
      </c>
      <c r="O303" s="317"/>
      <c r="P303" s="317"/>
      <c r="Q303" s="317"/>
      <c r="R303" s="317"/>
      <c r="S303" s="317"/>
      <c r="T303" s="318"/>
      <c r="U303" s="37" t="s">
        <v>66</v>
      </c>
      <c r="V303" s="309">
        <f>IFERROR(SUM(V299:V301),"0")</f>
        <v>1112</v>
      </c>
      <c r="W303" s="309">
        <f>IFERROR(SUM(W299:W301),"0")</f>
        <v>1122</v>
      </c>
      <c r="X303" s="37"/>
      <c r="Y303" s="310"/>
      <c r="Z303" s="310"/>
    </row>
    <row r="304" spans="1:53" ht="14.25" customHeight="1" x14ac:dyDescent="0.25">
      <c r="A304" s="335" t="s">
        <v>69</v>
      </c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0"/>
      <c r="U304" s="320"/>
      <c r="V304" s="320"/>
      <c r="W304" s="320"/>
      <c r="X304" s="320"/>
      <c r="Y304" s="303"/>
      <c r="Z304" s="303"/>
    </row>
    <row r="305" spans="1:53" ht="27" customHeight="1" x14ac:dyDescent="0.25">
      <c r="A305" s="54" t="s">
        <v>452</v>
      </c>
      <c r="B305" s="54" t="s">
        <v>453</v>
      </c>
      <c r="C305" s="31">
        <v>4301051298</v>
      </c>
      <c r="D305" s="315">
        <v>4607091384260</v>
      </c>
      <c r="E305" s="313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99</v>
      </c>
      <c r="L305" s="33" t="s">
        <v>65</v>
      </c>
      <c r="M305" s="32">
        <v>35</v>
      </c>
      <c r="N305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12"/>
      <c r="P305" s="312"/>
      <c r="Q305" s="312"/>
      <c r="R305" s="313"/>
      <c r="S305" s="34"/>
      <c r="T305" s="34"/>
      <c r="U305" s="35" t="s">
        <v>66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16" t="s">
        <v>67</v>
      </c>
      <c r="O306" s="317"/>
      <c r="P306" s="317"/>
      <c r="Q306" s="317"/>
      <c r="R306" s="317"/>
      <c r="S306" s="317"/>
      <c r="T306" s="318"/>
      <c r="U306" s="37" t="s">
        <v>68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16" t="s">
        <v>67</v>
      </c>
      <c r="O307" s="317"/>
      <c r="P307" s="317"/>
      <c r="Q307" s="317"/>
      <c r="R307" s="317"/>
      <c r="S307" s="317"/>
      <c r="T307" s="318"/>
      <c r="U307" s="37" t="s">
        <v>66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35" t="s">
        <v>212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3"/>
      <c r="Z308" s="303"/>
    </row>
    <row r="309" spans="1:53" ht="16.5" customHeight="1" x14ac:dyDescent="0.25">
      <c r="A309" s="54" t="s">
        <v>454</v>
      </c>
      <c r="B309" s="54" t="s">
        <v>455</v>
      </c>
      <c r="C309" s="31">
        <v>4301060314</v>
      </c>
      <c r="D309" s="315">
        <v>4607091384673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99</v>
      </c>
      <c r="L309" s="33" t="s">
        <v>65</v>
      </c>
      <c r="M309" s="32">
        <v>30</v>
      </c>
      <c r="N309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12"/>
      <c r="P309" s="312"/>
      <c r="Q309" s="312"/>
      <c r="R309" s="313"/>
      <c r="S309" s="34"/>
      <c r="T309" s="34"/>
      <c r="U309" s="35" t="s">
        <v>66</v>
      </c>
      <c r="V309" s="307">
        <v>50</v>
      </c>
      <c r="W309" s="308">
        <f>IFERROR(IF(V309="",0,CEILING((V309/$H309),1)*$H309),"")</f>
        <v>54.6</v>
      </c>
      <c r="X309" s="36">
        <f>IFERROR(IF(W309=0,"",ROUNDUP(W309/H309,0)*0.02175),"")</f>
        <v>0.15225</v>
      </c>
      <c r="Y309" s="56"/>
      <c r="Z309" s="57"/>
      <c r="AD309" s="58"/>
      <c r="BA309" s="224" t="s">
        <v>1</v>
      </c>
    </row>
    <row r="310" spans="1:53" x14ac:dyDescent="0.2">
      <c r="A310" s="319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16" t="s">
        <v>67</v>
      </c>
      <c r="O310" s="317"/>
      <c r="P310" s="317"/>
      <c r="Q310" s="317"/>
      <c r="R310" s="317"/>
      <c r="S310" s="317"/>
      <c r="T310" s="318"/>
      <c r="U310" s="37" t="s">
        <v>68</v>
      </c>
      <c r="V310" s="309">
        <f>IFERROR(V309/H309,"0")</f>
        <v>6.4102564102564106</v>
      </c>
      <c r="W310" s="309">
        <f>IFERROR(W309/H309,"0")</f>
        <v>7</v>
      </c>
      <c r="X310" s="309">
        <f>IFERROR(IF(X309="",0,X309),"0")</f>
        <v>0.15225</v>
      </c>
      <c r="Y310" s="310"/>
      <c r="Z310" s="310"/>
    </row>
    <row r="311" spans="1:53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16" t="s">
        <v>67</v>
      </c>
      <c r="O311" s="317"/>
      <c r="P311" s="317"/>
      <c r="Q311" s="317"/>
      <c r="R311" s="317"/>
      <c r="S311" s="317"/>
      <c r="T311" s="318"/>
      <c r="U311" s="37" t="s">
        <v>66</v>
      </c>
      <c r="V311" s="309">
        <f>IFERROR(SUM(V309:V309),"0")</f>
        <v>50</v>
      </c>
      <c r="W311" s="309">
        <f>IFERROR(SUM(W309:W309),"0")</f>
        <v>54.6</v>
      </c>
      <c r="X311" s="37"/>
      <c r="Y311" s="310"/>
      <c r="Z311" s="310"/>
    </row>
    <row r="312" spans="1:53" ht="16.5" customHeight="1" x14ac:dyDescent="0.25">
      <c r="A312" s="351" t="s">
        <v>456</v>
      </c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0"/>
      <c r="N312" s="320"/>
      <c r="O312" s="320"/>
      <c r="P312" s="320"/>
      <c r="Q312" s="320"/>
      <c r="R312" s="320"/>
      <c r="S312" s="320"/>
      <c r="T312" s="320"/>
      <c r="U312" s="320"/>
      <c r="V312" s="320"/>
      <c r="W312" s="320"/>
      <c r="X312" s="320"/>
      <c r="Y312" s="302"/>
      <c r="Z312" s="302"/>
    </row>
    <row r="313" spans="1:53" ht="14.25" customHeight="1" x14ac:dyDescent="0.25">
      <c r="A313" s="335" t="s">
        <v>104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3"/>
      <c r="Z313" s="303"/>
    </row>
    <row r="314" spans="1:53" ht="27" customHeight="1" x14ac:dyDescent="0.25">
      <c r="A314" s="54" t="s">
        <v>457</v>
      </c>
      <c r="B314" s="54" t="s">
        <v>458</v>
      </c>
      <c r="C314" s="31">
        <v>4301011324</v>
      </c>
      <c r="D314" s="315">
        <v>4607091384185</v>
      </c>
      <c r="E314" s="313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99</v>
      </c>
      <c r="L314" s="33" t="s">
        <v>65</v>
      </c>
      <c r="M314" s="32">
        <v>60</v>
      </c>
      <c r="N314" s="4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12"/>
      <c r="P314" s="312"/>
      <c r="Q314" s="312"/>
      <c r="R314" s="313"/>
      <c r="S314" s="34"/>
      <c r="T314" s="34"/>
      <c r="U314" s="35" t="s">
        <v>66</v>
      </c>
      <c r="V314" s="307">
        <v>60</v>
      </c>
      <c r="W314" s="308">
        <f>IFERROR(IF(V314="",0,CEILING((V314/$H314),1)*$H314),"")</f>
        <v>60</v>
      </c>
      <c r="X314" s="36">
        <f>IFERROR(IF(W314=0,"",ROUNDUP(W314/H314,0)*0.02175),"")</f>
        <v>0.10874999999999999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459</v>
      </c>
      <c r="B315" s="54" t="s">
        <v>460</v>
      </c>
      <c r="C315" s="31">
        <v>4301011312</v>
      </c>
      <c r="D315" s="315">
        <v>4607091384192</v>
      </c>
      <c r="E315" s="313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99</v>
      </c>
      <c r="L315" s="33" t="s">
        <v>100</v>
      </c>
      <c r="M315" s="32">
        <v>60</v>
      </c>
      <c r="N315" s="3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12"/>
      <c r="P315" s="312"/>
      <c r="Q315" s="312"/>
      <c r="R315" s="313"/>
      <c r="S315" s="34"/>
      <c r="T315" s="34"/>
      <c r="U315" s="35" t="s">
        <v>66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461</v>
      </c>
      <c r="B316" s="54" t="s">
        <v>462</v>
      </c>
      <c r="C316" s="31">
        <v>4301011483</v>
      </c>
      <c r="D316" s="315">
        <v>4680115881907</v>
      </c>
      <c r="E316" s="313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99</v>
      </c>
      <c r="L316" s="33" t="s">
        <v>65</v>
      </c>
      <c r="M316" s="32">
        <v>60</v>
      </c>
      <c r="N316" s="4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12"/>
      <c r="P316" s="312"/>
      <c r="Q316" s="312"/>
      <c r="R316" s="313"/>
      <c r="S316" s="34"/>
      <c r="T316" s="34"/>
      <c r="U316" s="35" t="s">
        <v>66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463</v>
      </c>
      <c r="B317" s="54" t="s">
        <v>464</v>
      </c>
      <c r="C317" s="31">
        <v>4301011303</v>
      </c>
      <c r="D317" s="315">
        <v>4607091384680</v>
      </c>
      <c r="E317" s="313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64</v>
      </c>
      <c r="L317" s="33" t="s">
        <v>65</v>
      </c>
      <c r="M317" s="32">
        <v>60</v>
      </c>
      <c r="N317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12"/>
      <c r="P317" s="312"/>
      <c r="Q317" s="312"/>
      <c r="R317" s="313"/>
      <c r="S317" s="34"/>
      <c r="T317" s="34"/>
      <c r="U317" s="35" t="s">
        <v>66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9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1"/>
      <c r="N318" s="316" t="s">
        <v>67</v>
      </c>
      <c r="O318" s="317"/>
      <c r="P318" s="317"/>
      <c r="Q318" s="317"/>
      <c r="R318" s="317"/>
      <c r="S318" s="317"/>
      <c r="T318" s="318"/>
      <c r="U318" s="37" t="s">
        <v>68</v>
      </c>
      <c r="V318" s="309">
        <f>IFERROR(V314/H314,"0")+IFERROR(V315/H315,"0")+IFERROR(V316/H316,"0")+IFERROR(V317/H317,"0")</f>
        <v>5</v>
      </c>
      <c r="W318" s="309">
        <f>IFERROR(W314/H314,"0")+IFERROR(W315/H315,"0")+IFERROR(W316/H316,"0")+IFERROR(W317/H317,"0")</f>
        <v>5</v>
      </c>
      <c r="X318" s="309">
        <f>IFERROR(IF(X314="",0,X314),"0")+IFERROR(IF(X315="",0,X315),"0")+IFERROR(IF(X316="",0,X316),"0")+IFERROR(IF(X317="",0,X317),"0")</f>
        <v>0.10874999999999999</v>
      </c>
      <c r="Y318" s="310"/>
      <c r="Z318" s="310"/>
    </row>
    <row r="319" spans="1:53" x14ac:dyDescent="0.2">
      <c r="A319" s="320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20"/>
      <c r="M319" s="321"/>
      <c r="N319" s="316" t="s">
        <v>67</v>
      </c>
      <c r="O319" s="317"/>
      <c r="P319" s="317"/>
      <c r="Q319" s="317"/>
      <c r="R319" s="317"/>
      <c r="S319" s="317"/>
      <c r="T319" s="318"/>
      <c r="U319" s="37" t="s">
        <v>66</v>
      </c>
      <c r="V319" s="309">
        <f>IFERROR(SUM(V314:V317),"0")</f>
        <v>60</v>
      </c>
      <c r="W319" s="309">
        <f>IFERROR(SUM(W314:W317),"0")</f>
        <v>60</v>
      </c>
      <c r="X319" s="37"/>
      <c r="Y319" s="310"/>
      <c r="Z319" s="310"/>
    </row>
    <row r="320" spans="1:53" ht="14.25" customHeight="1" x14ac:dyDescent="0.25">
      <c r="A320" s="335" t="s">
        <v>61</v>
      </c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320"/>
      <c r="Y320" s="303"/>
      <c r="Z320" s="303"/>
    </row>
    <row r="321" spans="1:53" ht="27" customHeight="1" x14ac:dyDescent="0.25">
      <c r="A321" s="54" t="s">
        <v>465</v>
      </c>
      <c r="B321" s="54" t="s">
        <v>466</v>
      </c>
      <c r="C321" s="31">
        <v>4301031139</v>
      </c>
      <c r="D321" s="315">
        <v>4607091384802</v>
      </c>
      <c r="E321" s="313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64</v>
      </c>
      <c r="L321" s="33" t="s">
        <v>65</v>
      </c>
      <c r="M321" s="32">
        <v>35</v>
      </c>
      <c r="N321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12"/>
      <c r="P321" s="312"/>
      <c r="Q321" s="312"/>
      <c r="R321" s="313"/>
      <c r="S321" s="34"/>
      <c r="T321" s="34"/>
      <c r="U321" s="35" t="s">
        <v>66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467</v>
      </c>
      <c r="B322" s="54" t="s">
        <v>468</v>
      </c>
      <c r="C322" s="31">
        <v>4301031140</v>
      </c>
      <c r="D322" s="315">
        <v>4607091384826</v>
      </c>
      <c r="E322" s="313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166</v>
      </c>
      <c r="L322" s="33" t="s">
        <v>65</v>
      </c>
      <c r="M322" s="32">
        <v>35</v>
      </c>
      <c r="N322" s="6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12"/>
      <c r="P322" s="312"/>
      <c r="Q322" s="312"/>
      <c r="R322" s="313"/>
      <c r="S322" s="34"/>
      <c r="T322" s="34"/>
      <c r="U322" s="35" t="s">
        <v>66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9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16" t="s">
        <v>67</v>
      </c>
      <c r="O323" s="317"/>
      <c r="P323" s="317"/>
      <c r="Q323" s="317"/>
      <c r="R323" s="317"/>
      <c r="S323" s="317"/>
      <c r="T323" s="318"/>
      <c r="U323" s="37" t="s">
        <v>68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16" t="s">
        <v>67</v>
      </c>
      <c r="O324" s="317"/>
      <c r="P324" s="317"/>
      <c r="Q324" s="317"/>
      <c r="R324" s="317"/>
      <c r="S324" s="317"/>
      <c r="T324" s="318"/>
      <c r="U324" s="37" t="s">
        <v>66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35" t="s">
        <v>69</v>
      </c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03"/>
      <c r="Z325" s="303"/>
    </row>
    <row r="326" spans="1:53" ht="27" customHeight="1" x14ac:dyDescent="0.25">
      <c r="A326" s="54" t="s">
        <v>469</v>
      </c>
      <c r="B326" s="54" t="s">
        <v>470</v>
      </c>
      <c r="C326" s="31">
        <v>4301051303</v>
      </c>
      <c r="D326" s="315">
        <v>4607091384246</v>
      </c>
      <c r="E326" s="313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99</v>
      </c>
      <c r="L326" s="33" t="s">
        <v>65</v>
      </c>
      <c r="M326" s="32">
        <v>40</v>
      </c>
      <c r="N326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12"/>
      <c r="P326" s="312"/>
      <c r="Q326" s="312"/>
      <c r="R326" s="313"/>
      <c r="S326" s="34"/>
      <c r="T326" s="34"/>
      <c r="U326" s="35" t="s">
        <v>66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471</v>
      </c>
      <c r="B327" s="54" t="s">
        <v>472</v>
      </c>
      <c r="C327" s="31">
        <v>4301051445</v>
      </c>
      <c r="D327" s="315">
        <v>4680115881976</v>
      </c>
      <c r="E327" s="313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99</v>
      </c>
      <c r="L327" s="33" t="s">
        <v>65</v>
      </c>
      <c r="M327" s="32">
        <v>40</v>
      </c>
      <c r="N327" s="6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12"/>
      <c r="P327" s="312"/>
      <c r="Q327" s="312"/>
      <c r="R327" s="313"/>
      <c r="S327" s="34"/>
      <c r="T327" s="34"/>
      <c r="U327" s="35" t="s">
        <v>66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473</v>
      </c>
      <c r="B328" s="54" t="s">
        <v>474</v>
      </c>
      <c r="C328" s="31">
        <v>4301051297</v>
      </c>
      <c r="D328" s="315">
        <v>4607091384253</v>
      </c>
      <c r="E328" s="313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64</v>
      </c>
      <c r="L328" s="33" t="s">
        <v>65</v>
      </c>
      <c r="M328" s="32">
        <v>40</v>
      </c>
      <c r="N328" s="3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12"/>
      <c r="P328" s="312"/>
      <c r="Q328" s="312"/>
      <c r="R328" s="313"/>
      <c r="S328" s="34"/>
      <c r="T328" s="34"/>
      <c r="U328" s="35" t="s">
        <v>66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475</v>
      </c>
      <c r="B329" s="54" t="s">
        <v>476</v>
      </c>
      <c r="C329" s="31">
        <v>4301051444</v>
      </c>
      <c r="D329" s="315">
        <v>4680115881969</v>
      </c>
      <c r="E329" s="313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64</v>
      </c>
      <c r="L329" s="33" t="s">
        <v>65</v>
      </c>
      <c r="M329" s="32">
        <v>40</v>
      </c>
      <c r="N329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12"/>
      <c r="P329" s="312"/>
      <c r="Q329" s="312"/>
      <c r="R329" s="313"/>
      <c r="S329" s="34"/>
      <c r="T329" s="34"/>
      <c r="U329" s="35" t="s">
        <v>66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9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16" t="s">
        <v>67</v>
      </c>
      <c r="O330" s="317"/>
      <c r="P330" s="317"/>
      <c r="Q330" s="317"/>
      <c r="R330" s="317"/>
      <c r="S330" s="317"/>
      <c r="T330" s="318"/>
      <c r="U330" s="37" t="s">
        <v>68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0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1"/>
      <c r="N331" s="316" t="s">
        <v>67</v>
      </c>
      <c r="O331" s="317"/>
      <c r="P331" s="317"/>
      <c r="Q331" s="317"/>
      <c r="R331" s="317"/>
      <c r="S331" s="317"/>
      <c r="T331" s="318"/>
      <c r="U331" s="37" t="s">
        <v>66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35" t="s">
        <v>212</v>
      </c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20"/>
      <c r="M332" s="320"/>
      <c r="N332" s="320"/>
      <c r="O332" s="320"/>
      <c r="P332" s="320"/>
      <c r="Q332" s="320"/>
      <c r="R332" s="320"/>
      <c r="S332" s="320"/>
      <c r="T332" s="320"/>
      <c r="U332" s="320"/>
      <c r="V332" s="320"/>
      <c r="W332" s="320"/>
      <c r="X332" s="320"/>
      <c r="Y332" s="303"/>
      <c r="Z332" s="303"/>
    </row>
    <row r="333" spans="1:53" ht="27" customHeight="1" x14ac:dyDescent="0.25">
      <c r="A333" s="54" t="s">
        <v>477</v>
      </c>
      <c r="B333" s="54" t="s">
        <v>478</v>
      </c>
      <c r="C333" s="31">
        <v>4301060322</v>
      </c>
      <c r="D333" s="315">
        <v>4607091389357</v>
      </c>
      <c r="E333" s="313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99</v>
      </c>
      <c r="L333" s="33" t="s">
        <v>65</v>
      </c>
      <c r="M333" s="32">
        <v>40</v>
      </c>
      <c r="N333" s="3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12"/>
      <c r="P333" s="312"/>
      <c r="Q333" s="312"/>
      <c r="R333" s="313"/>
      <c r="S333" s="34"/>
      <c r="T333" s="34"/>
      <c r="U333" s="35" t="s">
        <v>66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9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1"/>
      <c r="N334" s="316" t="s">
        <v>67</v>
      </c>
      <c r="O334" s="317"/>
      <c r="P334" s="317"/>
      <c r="Q334" s="317"/>
      <c r="R334" s="317"/>
      <c r="S334" s="317"/>
      <c r="T334" s="318"/>
      <c r="U334" s="37" t="s">
        <v>68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1"/>
      <c r="N335" s="316" t="s">
        <v>67</v>
      </c>
      <c r="O335" s="317"/>
      <c r="P335" s="317"/>
      <c r="Q335" s="317"/>
      <c r="R335" s="317"/>
      <c r="S335" s="317"/>
      <c r="T335" s="318"/>
      <c r="U335" s="37" t="s">
        <v>66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4" t="s">
        <v>479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48"/>
      <c r="Z336" s="48"/>
    </row>
    <row r="337" spans="1:53" ht="16.5" customHeight="1" x14ac:dyDescent="0.25">
      <c r="A337" s="351" t="s">
        <v>480</v>
      </c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320"/>
      <c r="Y337" s="302"/>
      <c r="Z337" s="302"/>
    </row>
    <row r="338" spans="1:53" ht="14.25" customHeight="1" x14ac:dyDescent="0.25">
      <c r="A338" s="335" t="s">
        <v>104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3"/>
      <c r="Z338" s="303"/>
    </row>
    <row r="339" spans="1:53" ht="27" customHeight="1" x14ac:dyDescent="0.25">
      <c r="A339" s="54" t="s">
        <v>481</v>
      </c>
      <c r="B339" s="54" t="s">
        <v>482</v>
      </c>
      <c r="C339" s="31">
        <v>4301011428</v>
      </c>
      <c r="D339" s="315">
        <v>4607091389708</v>
      </c>
      <c r="E339" s="313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64</v>
      </c>
      <c r="L339" s="33" t="s">
        <v>100</v>
      </c>
      <c r="M339" s="32">
        <v>50</v>
      </c>
      <c r="N339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12"/>
      <c r="P339" s="312"/>
      <c r="Q339" s="312"/>
      <c r="R339" s="313"/>
      <c r="S339" s="34"/>
      <c r="T339" s="34"/>
      <c r="U339" s="35" t="s">
        <v>66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483</v>
      </c>
      <c r="B340" s="54" t="s">
        <v>484</v>
      </c>
      <c r="C340" s="31">
        <v>4301011427</v>
      </c>
      <c r="D340" s="315">
        <v>4607091389692</v>
      </c>
      <c r="E340" s="313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64</v>
      </c>
      <c r="L340" s="33" t="s">
        <v>100</v>
      </c>
      <c r="M340" s="32">
        <v>50</v>
      </c>
      <c r="N340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12"/>
      <c r="P340" s="312"/>
      <c r="Q340" s="312"/>
      <c r="R340" s="313"/>
      <c r="S340" s="34"/>
      <c r="T340" s="34"/>
      <c r="U340" s="35" t="s">
        <v>66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9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16" t="s">
        <v>67</v>
      </c>
      <c r="O341" s="317"/>
      <c r="P341" s="317"/>
      <c r="Q341" s="317"/>
      <c r="R341" s="317"/>
      <c r="S341" s="317"/>
      <c r="T341" s="318"/>
      <c r="U341" s="37" t="s">
        <v>68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0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20"/>
      <c r="M342" s="321"/>
      <c r="N342" s="316" t="s">
        <v>67</v>
      </c>
      <c r="O342" s="317"/>
      <c r="P342" s="317"/>
      <c r="Q342" s="317"/>
      <c r="R342" s="317"/>
      <c r="S342" s="317"/>
      <c r="T342" s="318"/>
      <c r="U342" s="37" t="s">
        <v>66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35" t="s">
        <v>61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3"/>
      <c r="Z343" s="303"/>
    </row>
    <row r="344" spans="1:53" ht="27" customHeight="1" x14ac:dyDescent="0.25">
      <c r="A344" s="54" t="s">
        <v>485</v>
      </c>
      <c r="B344" s="54" t="s">
        <v>486</v>
      </c>
      <c r="C344" s="31">
        <v>4301031177</v>
      </c>
      <c r="D344" s="315">
        <v>4607091389753</v>
      </c>
      <c r="E344" s="313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64</v>
      </c>
      <c r="L344" s="33" t="s">
        <v>65</v>
      </c>
      <c r="M344" s="32">
        <v>45</v>
      </c>
      <c r="N344" s="6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12"/>
      <c r="P344" s="312"/>
      <c r="Q344" s="312"/>
      <c r="R344" s="313"/>
      <c r="S344" s="34"/>
      <c r="T344" s="34"/>
      <c r="U344" s="35" t="s">
        <v>66</v>
      </c>
      <c r="V344" s="307">
        <v>0</v>
      </c>
      <c r="W344" s="308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487</v>
      </c>
      <c r="B345" s="54" t="s">
        <v>488</v>
      </c>
      <c r="C345" s="31">
        <v>4301031174</v>
      </c>
      <c r="D345" s="315">
        <v>4607091389760</v>
      </c>
      <c r="E345" s="313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64</v>
      </c>
      <c r="L345" s="33" t="s">
        <v>65</v>
      </c>
      <c r="M345" s="32">
        <v>45</v>
      </c>
      <c r="N345" s="5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12"/>
      <c r="P345" s="312"/>
      <c r="Q345" s="312"/>
      <c r="R345" s="313"/>
      <c r="S345" s="34"/>
      <c r="T345" s="34"/>
      <c r="U345" s="35" t="s">
        <v>66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489</v>
      </c>
      <c r="B346" s="54" t="s">
        <v>490</v>
      </c>
      <c r="C346" s="31">
        <v>4301031175</v>
      </c>
      <c r="D346" s="315">
        <v>4607091389746</v>
      </c>
      <c r="E346" s="313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64</v>
      </c>
      <c r="L346" s="33" t="s">
        <v>65</v>
      </c>
      <c r="M346" s="32">
        <v>45</v>
      </c>
      <c r="N346" s="3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12"/>
      <c r="P346" s="312"/>
      <c r="Q346" s="312"/>
      <c r="R346" s="313"/>
      <c r="S346" s="34"/>
      <c r="T346" s="34"/>
      <c r="U346" s="35" t="s">
        <v>66</v>
      </c>
      <c r="V346" s="307">
        <v>0</v>
      </c>
      <c r="W346" s="308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491</v>
      </c>
      <c r="B347" s="54" t="s">
        <v>492</v>
      </c>
      <c r="C347" s="31">
        <v>4301031236</v>
      </c>
      <c r="D347" s="315">
        <v>4680115882928</v>
      </c>
      <c r="E347" s="313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64</v>
      </c>
      <c r="L347" s="33" t="s">
        <v>65</v>
      </c>
      <c r="M347" s="32">
        <v>35</v>
      </c>
      <c r="N347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12"/>
      <c r="P347" s="312"/>
      <c r="Q347" s="312"/>
      <c r="R347" s="313"/>
      <c r="S347" s="34"/>
      <c r="T347" s="34"/>
      <c r="U347" s="35" t="s">
        <v>66</v>
      </c>
      <c r="V347" s="307">
        <v>224</v>
      </c>
      <c r="W347" s="308">
        <f t="shared" si="15"/>
        <v>225.12</v>
      </c>
      <c r="X347" s="36">
        <f>IFERROR(IF(W347=0,"",ROUNDUP(W347/H347,0)*0.00753),"")</f>
        <v>1.00902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493</v>
      </c>
      <c r="B348" s="54" t="s">
        <v>494</v>
      </c>
      <c r="C348" s="31">
        <v>4301031257</v>
      </c>
      <c r="D348" s="315">
        <v>4680115883147</v>
      </c>
      <c r="E348" s="313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166</v>
      </c>
      <c r="L348" s="33" t="s">
        <v>65</v>
      </c>
      <c r="M348" s="32">
        <v>45</v>
      </c>
      <c r="N348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12"/>
      <c r="P348" s="312"/>
      <c r="Q348" s="312"/>
      <c r="R348" s="313"/>
      <c r="S348" s="34"/>
      <c r="T348" s="34"/>
      <c r="U348" s="35" t="s">
        <v>66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495</v>
      </c>
      <c r="B349" s="54" t="s">
        <v>496</v>
      </c>
      <c r="C349" s="31">
        <v>4301031178</v>
      </c>
      <c r="D349" s="315">
        <v>4607091384338</v>
      </c>
      <c r="E349" s="313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166</v>
      </c>
      <c r="L349" s="33" t="s">
        <v>65</v>
      </c>
      <c r="M349" s="32">
        <v>45</v>
      </c>
      <c r="N349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12"/>
      <c r="P349" s="312"/>
      <c r="Q349" s="312"/>
      <c r="R349" s="313"/>
      <c r="S349" s="34"/>
      <c r="T349" s="34"/>
      <c r="U349" s="35" t="s">
        <v>66</v>
      </c>
      <c r="V349" s="307">
        <v>140</v>
      </c>
      <c r="W349" s="308">
        <f t="shared" si="15"/>
        <v>140.70000000000002</v>
      </c>
      <c r="X349" s="36">
        <f t="shared" si="16"/>
        <v>0.33634000000000003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497</v>
      </c>
      <c r="B350" s="54" t="s">
        <v>498</v>
      </c>
      <c r="C350" s="31">
        <v>4301031254</v>
      </c>
      <c r="D350" s="315">
        <v>4680115883154</v>
      </c>
      <c r="E350" s="313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166</v>
      </c>
      <c r="L350" s="33" t="s">
        <v>65</v>
      </c>
      <c r="M350" s="32">
        <v>45</v>
      </c>
      <c r="N350" s="4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12"/>
      <c r="P350" s="312"/>
      <c r="Q350" s="312"/>
      <c r="R350" s="313"/>
      <c r="S350" s="34"/>
      <c r="T350" s="34"/>
      <c r="U350" s="35" t="s">
        <v>66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499</v>
      </c>
      <c r="B351" s="54" t="s">
        <v>500</v>
      </c>
      <c r="C351" s="31">
        <v>4301031171</v>
      </c>
      <c r="D351" s="315">
        <v>4607091389524</v>
      </c>
      <c r="E351" s="313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166</v>
      </c>
      <c r="L351" s="33" t="s">
        <v>65</v>
      </c>
      <c r="M351" s="32">
        <v>45</v>
      </c>
      <c r="N351" s="5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12"/>
      <c r="P351" s="312"/>
      <c r="Q351" s="312"/>
      <c r="R351" s="313"/>
      <c r="S351" s="34"/>
      <c r="T351" s="34"/>
      <c r="U351" s="35" t="s">
        <v>66</v>
      </c>
      <c r="V351" s="307">
        <v>42</v>
      </c>
      <c r="W351" s="308">
        <f t="shared" si="15"/>
        <v>42</v>
      </c>
      <c r="X351" s="36">
        <f t="shared" si="16"/>
        <v>0.1004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501</v>
      </c>
      <c r="B352" s="54" t="s">
        <v>502</v>
      </c>
      <c r="C352" s="31">
        <v>4301031258</v>
      </c>
      <c r="D352" s="315">
        <v>4680115883161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65</v>
      </c>
      <c r="M352" s="32">
        <v>45</v>
      </c>
      <c r="N352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66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503</v>
      </c>
      <c r="B353" s="54" t="s">
        <v>504</v>
      </c>
      <c r="C353" s="31">
        <v>4301031170</v>
      </c>
      <c r="D353" s="315">
        <v>4607091384345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65</v>
      </c>
      <c r="M353" s="32">
        <v>45</v>
      </c>
      <c r="N353" s="5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66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505</v>
      </c>
      <c r="B354" s="54" t="s">
        <v>506</v>
      </c>
      <c r="C354" s="31">
        <v>4301031256</v>
      </c>
      <c r="D354" s="315">
        <v>4680115883178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65</v>
      </c>
      <c r="M354" s="32">
        <v>45</v>
      </c>
      <c r="N354" s="5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12"/>
      <c r="P354" s="312"/>
      <c r="Q354" s="312"/>
      <c r="R354" s="313"/>
      <c r="S354" s="34"/>
      <c r="T354" s="34"/>
      <c r="U354" s="35" t="s">
        <v>66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4301031172</v>
      </c>
      <c r="D355" s="315">
        <v>4607091389531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65</v>
      </c>
      <c r="M355" s="32">
        <v>45</v>
      </c>
      <c r="N355" s="4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12"/>
      <c r="P355" s="312"/>
      <c r="Q355" s="312"/>
      <c r="R355" s="313"/>
      <c r="S355" s="34"/>
      <c r="T355" s="34"/>
      <c r="U355" s="35" t="s">
        <v>66</v>
      </c>
      <c r="V355" s="307">
        <v>70</v>
      </c>
      <c r="W355" s="308">
        <f t="shared" si="15"/>
        <v>71.400000000000006</v>
      </c>
      <c r="X355" s="36">
        <f t="shared" si="16"/>
        <v>0.17068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509</v>
      </c>
      <c r="B356" s="54" t="s">
        <v>510</v>
      </c>
      <c r="C356" s="31">
        <v>4301031255</v>
      </c>
      <c r="D356" s="315">
        <v>4680115883185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65</v>
      </c>
      <c r="M356" s="32">
        <v>45</v>
      </c>
      <c r="N356" s="592" t="s">
        <v>511</v>
      </c>
      <c r="O356" s="312"/>
      <c r="P356" s="312"/>
      <c r="Q356" s="312"/>
      <c r="R356" s="313"/>
      <c r="S356" s="34"/>
      <c r="T356" s="34"/>
      <c r="U356" s="35" t="s">
        <v>66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9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20"/>
      <c r="M357" s="321"/>
      <c r="N357" s="316" t="s">
        <v>67</v>
      </c>
      <c r="O357" s="317"/>
      <c r="P357" s="317"/>
      <c r="Q357" s="317"/>
      <c r="R357" s="317"/>
      <c r="S357" s="317"/>
      <c r="T357" s="318"/>
      <c r="U357" s="37" t="s">
        <v>68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253.33333333333331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255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1.6164400000000001</v>
      </c>
      <c r="Y357" s="310"/>
      <c r="Z357" s="310"/>
    </row>
    <row r="358" spans="1:53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0"/>
      <c r="M358" s="321"/>
      <c r="N358" s="316" t="s">
        <v>67</v>
      </c>
      <c r="O358" s="317"/>
      <c r="P358" s="317"/>
      <c r="Q358" s="317"/>
      <c r="R358" s="317"/>
      <c r="S358" s="317"/>
      <c r="T358" s="318"/>
      <c r="U358" s="37" t="s">
        <v>66</v>
      </c>
      <c r="V358" s="309">
        <f>IFERROR(SUM(V344:V356),"0")</f>
        <v>476</v>
      </c>
      <c r="W358" s="309">
        <f>IFERROR(SUM(W344:W356),"0")</f>
        <v>479.22</v>
      </c>
      <c r="X358" s="37"/>
      <c r="Y358" s="310"/>
      <c r="Z358" s="310"/>
    </row>
    <row r="359" spans="1:53" ht="14.25" customHeight="1" x14ac:dyDescent="0.25">
      <c r="A359" s="335" t="s">
        <v>69</v>
      </c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0"/>
      <c r="M359" s="320"/>
      <c r="N359" s="320"/>
      <c r="O359" s="320"/>
      <c r="P359" s="320"/>
      <c r="Q359" s="320"/>
      <c r="R359" s="320"/>
      <c r="S359" s="320"/>
      <c r="T359" s="320"/>
      <c r="U359" s="320"/>
      <c r="V359" s="320"/>
      <c r="W359" s="320"/>
      <c r="X359" s="320"/>
      <c r="Y359" s="303"/>
      <c r="Z359" s="303"/>
    </row>
    <row r="360" spans="1:53" ht="27" customHeight="1" x14ac:dyDescent="0.25">
      <c r="A360" s="54" t="s">
        <v>512</v>
      </c>
      <c r="B360" s="54" t="s">
        <v>513</v>
      </c>
      <c r="C360" s="31">
        <v>4301051258</v>
      </c>
      <c r="D360" s="315">
        <v>4607091389685</v>
      </c>
      <c r="E360" s="313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99</v>
      </c>
      <c r="L360" s="33" t="s">
        <v>120</v>
      </c>
      <c r="M360" s="32">
        <v>45</v>
      </c>
      <c r="N360" s="4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12"/>
      <c r="P360" s="312"/>
      <c r="Q360" s="312"/>
      <c r="R360" s="313"/>
      <c r="S360" s="34"/>
      <c r="T360" s="34"/>
      <c r="U360" s="35" t="s">
        <v>66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4301051431</v>
      </c>
      <c r="D361" s="315">
        <v>4607091389654</v>
      </c>
      <c r="E361" s="313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64</v>
      </c>
      <c r="L361" s="33" t="s">
        <v>120</v>
      </c>
      <c r="M361" s="32">
        <v>45</v>
      </c>
      <c r="N36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12"/>
      <c r="P361" s="312"/>
      <c r="Q361" s="312"/>
      <c r="R361" s="313"/>
      <c r="S361" s="34"/>
      <c r="T361" s="34"/>
      <c r="U361" s="35" t="s">
        <v>66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4301051284</v>
      </c>
      <c r="D362" s="315">
        <v>4607091384352</v>
      </c>
      <c r="E362" s="313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64</v>
      </c>
      <c r="L362" s="33" t="s">
        <v>120</v>
      </c>
      <c r="M362" s="32">
        <v>45</v>
      </c>
      <c r="N362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12"/>
      <c r="P362" s="312"/>
      <c r="Q362" s="312"/>
      <c r="R362" s="313"/>
      <c r="S362" s="34"/>
      <c r="T362" s="34"/>
      <c r="U362" s="35" t="s">
        <v>66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518</v>
      </c>
      <c r="B363" s="54" t="s">
        <v>519</v>
      </c>
      <c r="C363" s="31">
        <v>4301051257</v>
      </c>
      <c r="D363" s="315">
        <v>4607091389661</v>
      </c>
      <c r="E363" s="313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64</v>
      </c>
      <c r="L363" s="33" t="s">
        <v>120</v>
      </c>
      <c r="M363" s="32">
        <v>45</v>
      </c>
      <c r="N363" s="41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12"/>
      <c r="P363" s="312"/>
      <c r="Q363" s="312"/>
      <c r="R363" s="313"/>
      <c r="S363" s="34"/>
      <c r="T363" s="34"/>
      <c r="U363" s="35" t="s">
        <v>66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9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16" t="s">
        <v>67</v>
      </c>
      <c r="O364" s="317"/>
      <c r="P364" s="317"/>
      <c r="Q364" s="317"/>
      <c r="R364" s="317"/>
      <c r="S364" s="317"/>
      <c r="T364" s="318"/>
      <c r="U364" s="37" t="s">
        <v>68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0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1"/>
      <c r="N365" s="316" t="s">
        <v>67</v>
      </c>
      <c r="O365" s="317"/>
      <c r="P365" s="317"/>
      <c r="Q365" s="317"/>
      <c r="R365" s="317"/>
      <c r="S365" s="317"/>
      <c r="T365" s="318"/>
      <c r="U365" s="37" t="s">
        <v>66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35" t="s">
        <v>212</v>
      </c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320"/>
      <c r="Y366" s="303"/>
      <c r="Z366" s="303"/>
    </row>
    <row r="367" spans="1:53" ht="27" customHeight="1" x14ac:dyDescent="0.25">
      <c r="A367" s="54" t="s">
        <v>520</v>
      </c>
      <c r="B367" s="54" t="s">
        <v>521</v>
      </c>
      <c r="C367" s="31">
        <v>4301060352</v>
      </c>
      <c r="D367" s="315">
        <v>4680115881648</v>
      </c>
      <c r="E367" s="313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99</v>
      </c>
      <c r="L367" s="33" t="s">
        <v>65</v>
      </c>
      <c r="M367" s="32">
        <v>35</v>
      </c>
      <c r="N367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12"/>
      <c r="P367" s="312"/>
      <c r="Q367" s="312"/>
      <c r="R367" s="313"/>
      <c r="S367" s="34"/>
      <c r="T367" s="34"/>
      <c r="U367" s="35" t="s">
        <v>66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9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1"/>
      <c r="N368" s="316" t="s">
        <v>67</v>
      </c>
      <c r="O368" s="317"/>
      <c r="P368" s="317"/>
      <c r="Q368" s="317"/>
      <c r="R368" s="317"/>
      <c r="S368" s="317"/>
      <c r="T368" s="318"/>
      <c r="U368" s="37" t="s">
        <v>68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1"/>
      <c r="N369" s="316" t="s">
        <v>67</v>
      </c>
      <c r="O369" s="317"/>
      <c r="P369" s="317"/>
      <c r="Q369" s="317"/>
      <c r="R369" s="317"/>
      <c r="S369" s="317"/>
      <c r="T369" s="318"/>
      <c r="U369" s="37" t="s">
        <v>66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35" t="s">
        <v>82</v>
      </c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0"/>
      <c r="N370" s="320"/>
      <c r="O370" s="320"/>
      <c r="P370" s="320"/>
      <c r="Q370" s="320"/>
      <c r="R370" s="320"/>
      <c r="S370" s="320"/>
      <c r="T370" s="320"/>
      <c r="U370" s="320"/>
      <c r="V370" s="320"/>
      <c r="W370" s="320"/>
      <c r="X370" s="320"/>
      <c r="Y370" s="303"/>
      <c r="Z370" s="303"/>
    </row>
    <row r="371" spans="1:53" ht="27" customHeight="1" x14ac:dyDescent="0.25">
      <c r="A371" s="54" t="s">
        <v>522</v>
      </c>
      <c r="B371" s="54" t="s">
        <v>523</v>
      </c>
      <c r="C371" s="31">
        <v>4301032046</v>
      </c>
      <c r="D371" s="315">
        <v>4680115884359</v>
      </c>
      <c r="E371" s="313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524</v>
      </c>
      <c r="L371" s="33" t="s">
        <v>525</v>
      </c>
      <c r="M371" s="32">
        <v>60</v>
      </c>
      <c r="N371" s="454" t="s">
        <v>526</v>
      </c>
      <c r="O371" s="312"/>
      <c r="P371" s="312"/>
      <c r="Q371" s="312"/>
      <c r="R371" s="313"/>
      <c r="S371" s="34"/>
      <c r="T371" s="34"/>
      <c r="U371" s="35" t="s">
        <v>66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245</v>
      </c>
      <c r="AD371" s="58"/>
      <c r="BA371" s="256" t="s">
        <v>1</v>
      </c>
    </row>
    <row r="372" spans="1:53" ht="27" customHeight="1" x14ac:dyDescent="0.25">
      <c r="A372" s="54" t="s">
        <v>527</v>
      </c>
      <c r="B372" s="54" t="s">
        <v>528</v>
      </c>
      <c r="C372" s="31">
        <v>4301032045</v>
      </c>
      <c r="D372" s="315">
        <v>4680115884335</v>
      </c>
      <c r="E372" s="313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524</v>
      </c>
      <c r="L372" s="33" t="s">
        <v>525</v>
      </c>
      <c r="M372" s="32">
        <v>60</v>
      </c>
      <c r="N372" s="478" t="s">
        <v>529</v>
      </c>
      <c r="O372" s="312"/>
      <c r="P372" s="312"/>
      <c r="Q372" s="312"/>
      <c r="R372" s="313"/>
      <c r="S372" s="34"/>
      <c r="T372" s="34"/>
      <c r="U372" s="35" t="s">
        <v>66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245</v>
      </c>
      <c r="AD372" s="58"/>
      <c r="BA372" s="257" t="s">
        <v>1</v>
      </c>
    </row>
    <row r="373" spans="1:53" ht="27" customHeight="1" x14ac:dyDescent="0.25">
      <c r="A373" s="54" t="s">
        <v>530</v>
      </c>
      <c r="B373" s="54" t="s">
        <v>531</v>
      </c>
      <c r="C373" s="31">
        <v>4301170011</v>
      </c>
      <c r="D373" s="315">
        <v>4680115884113</v>
      </c>
      <c r="E373" s="313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524</v>
      </c>
      <c r="L373" s="33" t="s">
        <v>525</v>
      </c>
      <c r="M373" s="32">
        <v>150</v>
      </c>
      <c r="N373" s="450" t="s">
        <v>532</v>
      </c>
      <c r="O373" s="312"/>
      <c r="P373" s="312"/>
      <c r="Q373" s="312"/>
      <c r="R373" s="313"/>
      <c r="S373" s="34"/>
      <c r="T373" s="34"/>
      <c r="U373" s="35" t="s">
        <v>66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245</v>
      </c>
      <c r="AD373" s="58"/>
      <c r="BA373" s="258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4301032047</v>
      </c>
      <c r="D374" s="315">
        <v>4680115884342</v>
      </c>
      <c r="E374" s="313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524</v>
      </c>
      <c r="L374" s="33" t="s">
        <v>525</v>
      </c>
      <c r="M374" s="32">
        <v>60</v>
      </c>
      <c r="N374" s="484" t="s">
        <v>535</v>
      </c>
      <c r="O374" s="312"/>
      <c r="P374" s="312"/>
      <c r="Q374" s="312"/>
      <c r="R374" s="313"/>
      <c r="S374" s="34"/>
      <c r="T374" s="34"/>
      <c r="U374" s="35" t="s">
        <v>66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16" t="s">
        <v>67</v>
      </c>
      <c r="O375" s="317"/>
      <c r="P375" s="317"/>
      <c r="Q375" s="317"/>
      <c r="R375" s="317"/>
      <c r="S375" s="317"/>
      <c r="T375" s="318"/>
      <c r="U375" s="37" t="s">
        <v>68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1"/>
      <c r="N376" s="316" t="s">
        <v>67</v>
      </c>
      <c r="O376" s="317"/>
      <c r="P376" s="317"/>
      <c r="Q376" s="317"/>
      <c r="R376" s="317"/>
      <c r="S376" s="317"/>
      <c r="T376" s="318"/>
      <c r="U376" s="37" t="s">
        <v>66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35" t="s">
        <v>91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20"/>
      <c r="Y377" s="303"/>
      <c r="Z377" s="303"/>
    </row>
    <row r="378" spans="1:53" ht="27" customHeight="1" x14ac:dyDescent="0.25">
      <c r="A378" s="54" t="s">
        <v>536</v>
      </c>
      <c r="B378" s="54" t="s">
        <v>537</v>
      </c>
      <c r="C378" s="31">
        <v>4301170010</v>
      </c>
      <c r="D378" s="315">
        <v>4680115884090</v>
      </c>
      <c r="E378" s="313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524</v>
      </c>
      <c r="L378" s="33" t="s">
        <v>525</v>
      </c>
      <c r="M378" s="32">
        <v>150</v>
      </c>
      <c r="N378" s="443" t="s">
        <v>538</v>
      </c>
      <c r="O378" s="312"/>
      <c r="P378" s="312"/>
      <c r="Q378" s="312"/>
      <c r="R378" s="313"/>
      <c r="S378" s="34"/>
      <c r="T378" s="34"/>
      <c r="U378" s="35" t="s">
        <v>66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245</v>
      </c>
      <c r="AD378" s="58"/>
      <c r="BA378" s="260" t="s">
        <v>1</v>
      </c>
    </row>
    <row r="379" spans="1:53" ht="27" customHeight="1" x14ac:dyDescent="0.25">
      <c r="A379" s="54" t="s">
        <v>539</v>
      </c>
      <c r="B379" s="54" t="s">
        <v>540</v>
      </c>
      <c r="C379" s="31">
        <v>4301170009</v>
      </c>
      <c r="D379" s="315">
        <v>4680115882997</v>
      </c>
      <c r="E379" s="313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524</v>
      </c>
      <c r="L379" s="33" t="s">
        <v>525</v>
      </c>
      <c r="M379" s="32">
        <v>150</v>
      </c>
      <c r="N379" s="559" t="s">
        <v>541</v>
      </c>
      <c r="O379" s="312"/>
      <c r="P379" s="312"/>
      <c r="Q379" s="312"/>
      <c r="R379" s="313"/>
      <c r="S379" s="34"/>
      <c r="T379" s="34"/>
      <c r="U379" s="35" t="s">
        <v>66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19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1"/>
      <c r="N380" s="316" t="s">
        <v>67</v>
      </c>
      <c r="O380" s="317"/>
      <c r="P380" s="317"/>
      <c r="Q380" s="317"/>
      <c r="R380" s="317"/>
      <c r="S380" s="317"/>
      <c r="T380" s="318"/>
      <c r="U380" s="37" t="s">
        <v>68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16" t="s">
        <v>67</v>
      </c>
      <c r="O381" s="317"/>
      <c r="P381" s="317"/>
      <c r="Q381" s="317"/>
      <c r="R381" s="317"/>
      <c r="S381" s="317"/>
      <c r="T381" s="318"/>
      <c r="U381" s="37" t="s">
        <v>66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51" t="s">
        <v>542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20"/>
      <c r="Y382" s="302"/>
      <c r="Z382" s="302"/>
    </row>
    <row r="383" spans="1:53" ht="14.25" customHeight="1" x14ac:dyDescent="0.25">
      <c r="A383" s="335" t="s">
        <v>96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3"/>
      <c r="Z383" s="303"/>
    </row>
    <row r="384" spans="1:53" ht="27" customHeight="1" x14ac:dyDescent="0.25">
      <c r="A384" s="54" t="s">
        <v>543</v>
      </c>
      <c r="B384" s="54" t="s">
        <v>544</v>
      </c>
      <c r="C384" s="31">
        <v>4301020196</v>
      </c>
      <c r="D384" s="315">
        <v>4607091389388</v>
      </c>
      <c r="E384" s="313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99</v>
      </c>
      <c r="L384" s="33" t="s">
        <v>120</v>
      </c>
      <c r="M384" s="32">
        <v>35</v>
      </c>
      <c r="N384" s="4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12"/>
      <c r="P384" s="312"/>
      <c r="Q384" s="312"/>
      <c r="R384" s="313"/>
      <c r="S384" s="34"/>
      <c r="T384" s="34"/>
      <c r="U384" s="35" t="s">
        <v>66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545</v>
      </c>
      <c r="B385" s="54" t="s">
        <v>546</v>
      </c>
      <c r="C385" s="31">
        <v>4301020185</v>
      </c>
      <c r="D385" s="315">
        <v>4607091389364</v>
      </c>
      <c r="E385" s="313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64</v>
      </c>
      <c r="L385" s="33" t="s">
        <v>120</v>
      </c>
      <c r="M385" s="32">
        <v>35</v>
      </c>
      <c r="N385" s="6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12"/>
      <c r="P385" s="312"/>
      <c r="Q385" s="312"/>
      <c r="R385" s="313"/>
      <c r="S385" s="34"/>
      <c r="T385" s="34"/>
      <c r="U385" s="35" t="s">
        <v>66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19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1"/>
      <c r="N386" s="316" t="s">
        <v>67</v>
      </c>
      <c r="O386" s="317"/>
      <c r="P386" s="317"/>
      <c r="Q386" s="317"/>
      <c r="R386" s="317"/>
      <c r="S386" s="317"/>
      <c r="T386" s="318"/>
      <c r="U386" s="37" t="s">
        <v>68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0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16" t="s">
        <v>67</v>
      </c>
      <c r="O387" s="317"/>
      <c r="P387" s="317"/>
      <c r="Q387" s="317"/>
      <c r="R387" s="317"/>
      <c r="S387" s="317"/>
      <c r="T387" s="318"/>
      <c r="U387" s="37" t="s">
        <v>66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35" t="s">
        <v>61</v>
      </c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0"/>
      <c r="N388" s="320"/>
      <c r="O388" s="320"/>
      <c r="P388" s="320"/>
      <c r="Q388" s="320"/>
      <c r="R388" s="320"/>
      <c r="S388" s="320"/>
      <c r="T388" s="320"/>
      <c r="U388" s="320"/>
      <c r="V388" s="320"/>
      <c r="W388" s="320"/>
      <c r="X388" s="320"/>
      <c r="Y388" s="303"/>
      <c r="Z388" s="303"/>
    </row>
    <row r="389" spans="1:53" ht="27" customHeight="1" x14ac:dyDescent="0.25">
      <c r="A389" s="54" t="s">
        <v>547</v>
      </c>
      <c r="B389" s="54" t="s">
        <v>548</v>
      </c>
      <c r="C389" s="31">
        <v>4301031212</v>
      </c>
      <c r="D389" s="315">
        <v>4607091389739</v>
      </c>
      <c r="E389" s="313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64</v>
      </c>
      <c r="L389" s="33" t="s">
        <v>100</v>
      </c>
      <c r="M389" s="32">
        <v>45</v>
      </c>
      <c r="N389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12"/>
      <c r="P389" s="312"/>
      <c r="Q389" s="312"/>
      <c r="R389" s="313"/>
      <c r="S389" s="34"/>
      <c r="T389" s="34"/>
      <c r="U389" s="35" t="s">
        <v>66</v>
      </c>
      <c r="V389" s="307">
        <v>70</v>
      </c>
      <c r="W389" s="308">
        <f t="shared" ref="W389:W395" si="17">IFERROR(IF(V389="",0,CEILING((V389/$H389),1)*$H389),"")</f>
        <v>71.400000000000006</v>
      </c>
      <c r="X389" s="36">
        <f>IFERROR(IF(W389=0,"",ROUNDUP(W389/H389,0)*0.00753),"")</f>
        <v>0.12801000000000001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549</v>
      </c>
      <c r="B390" s="54" t="s">
        <v>550</v>
      </c>
      <c r="C390" s="31">
        <v>4301031247</v>
      </c>
      <c r="D390" s="315">
        <v>4680115883048</v>
      </c>
      <c r="E390" s="313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64</v>
      </c>
      <c r="L390" s="33" t="s">
        <v>65</v>
      </c>
      <c r="M390" s="32">
        <v>40</v>
      </c>
      <c r="N390" s="62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12"/>
      <c r="P390" s="312"/>
      <c r="Q390" s="312"/>
      <c r="R390" s="313"/>
      <c r="S390" s="34"/>
      <c r="T390" s="34"/>
      <c r="U390" s="35" t="s">
        <v>66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4301031176</v>
      </c>
      <c r="D391" s="315">
        <v>4607091389425</v>
      </c>
      <c r="E391" s="313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166</v>
      </c>
      <c r="L391" s="33" t="s">
        <v>65</v>
      </c>
      <c r="M391" s="32">
        <v>45</v>
      </c>
      <c r="N391" s="3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12"/>
      <c r="P391" s="312"/>
      <c r="Q391" s="312"/>
      <c r="R391" s="313"/>
      <c r="S391" s="34"/>
      <c r="T391" s="34"/>
      <c r="U391" s="35" t="s">
        <v>66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4301031215</v>
      </c>
      <c r="D392" s="315">
        <v>4680115882911</v>
      </c>
      <c r="E392" s="313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166</v>
      </c>
      <c r="L392" s="33" t="s">
        <v>65</v>
      </c>
      <c r="M392" s="32">
        <v>40</v>
      </c>
      <c r="N392" s="339" t="s">
        <v>555</v>
      </c>
      <c r="O392" s="312"/>
      <c r="P392" s="312"/>
      <c r="Q392" s="312"/>
      <c r="R392" s="313"/>
      <c r="S392" s="34"/>
      <c r="T392" s="34"/>
      <c r="U392" s="35" t="s">
        <v>66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556</v>
      </c>
      <c r="B393" s="54" t="s">
        <v>557</v>
      </c>
      <c r="C393" s="31">
        <v>4301031167</v>
      </c>
      <c r="D393" s="315">
        <v>4680115880771</v>
      </c>
      <c r="E393" s="313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166</v>
      </c>
      <c r="L393" s="33" t="s">
        <v>65</v>
      </c>
      <c r="M393" s="32">
        <v>45</v>
      </c>
      <c r="N393" s="5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12"/>
      <c r="P393" s="312"/>
      <c r="Q393" s="312"/>
      <c r="R393" s="313"/>
      <c r="S393" s="34"/>
      <c r="T393" s="34"/>
      <c r="U393" s="35" t="s">
        <v>66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558</v>
      </c>
      <c r="B394" s="54" t="s">
        <v>559</v>
      </c>
      <c r="C394" s="31">
        <v>4301031173</v>
      </c>
      <c r="D394" s="315">
        <v>4607091389500</v>
      </c>
      <c r="E394" s="313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166</v>
      </c>
      <c r="L394" s="33" t="s">
        <v>65</v>
      </c>
      <c r="M394" s="32">
        <v>45</v>
      </c>
      <c r="N394" s="3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12"/>
      <c r="P394" s="312"/>
      <c r="Q394" s="312"/>
      <c r="R394" s="313"/>
      <c r="S394" s="34"/>
      <c r="T394" s="34"/>
      <c r="U394" s="35" t="s">
        <v>66</v>
      </c>
      <c r="V394" s="307">
        <v>42</v>
      </c>
      <c r="W394" s="308">
        <f t="shared" si="17"/>
        <v>42</v>
      </c>
      <c r="X394" s="36">
        <f>IFERROR(IF(W394=0,"",ROUNDUP(W394/H394,0)*0.00502),"")</f>
        <v>0.1004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4301031103</v>
      </c>
      <c r="D395" s="315">
        <v>4680115881983</v>
      </c>
      <c r="E395" s="313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166</v>
      </c>
      <c r="L395" s="33" t="s">
        <v>65</v>
      </c>
      <c r="M395" s="32">
        <v>40</v>
      </c>
      <c r="N395" s="5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12"/>
      <c r="P395" s="312"/>
      <c r="Q395" s="312"/>
      <c r="R395" s="313"/>
      <c r="S395" s="34"/>
      <c r="T395" s="34"/>
      <c r="U395" s="35" t="s">
        <v>66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19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1"/>
      <c r="N396" s="316" t="s">
        <v>67</v>
      </c>
      <c r="O396" s="317"/>
      <c r="P396" s="317"/>
      <c r="Q396" s="317"/>
      <c r="R396" s="317"/>
      <c r="S396" s="317"/>
      <c r="T396" s="318"/>
      <c r="U396" s="37" t="s">
        <v>68</v>
      </c>
      <c r="V396" s="309">
        <f>IFERROR(V389/H389,"0")+IFERROR(V390/H390,"0")+IFERROR(V391/H391,"0")+IFERROR(V392/H392,"0")+IFERROR(V393/H393,"0")+IFERROR(V394/H394,"0")+IFERROR(V395/H395,"0")</f>
        <v>36.666666666666664</v>
      </c>
      <c r="W396" s="309">
        <f>IFERROR(W389/H389,"0")+IFERROR(W390/H390,"0")+IFERROR(W391/H391,"0")+IFERROR(W392/H392,"0")+IFERROR(W393/H393,"0")+IFERROR(W394/H394,"0")+IFERROR(W395/H395,"0")</f>
        <v>37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0.22841</v>
      </c>
      <c r="Y396" s="310"/>
      <c r="Z396" s="310"/>
    </row>
    <row r="397" spans="1:53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16" t="s">
        <v>67</v>
      </c>
      <c r="O397" s="317"/>
      <c r="P397" s="317"/>
      <c r="Q397" s="317"/>
      <c r="R397" s="317"/>
      <c r="S397" s="317"/>
      <c r="T397" s="318"/>
      <c r="U397" s="37" t="s">
        <v>66</v>
      </c>
      <c r="V397" s="309">
        <f>IFERROR(SUM(V389:V395),"0")</f>
        <v>112</v>
      </c>
      <c r="W397" s="309">
        <f>IFERROR(SUM(W389:W395),"0")</f>
        <v>113.4</v>
      </c>
      <c r="X397" s="37"/>
      <c r="Y397" s="310"/>
      <c r="Z397" s="310"/>
    </row>
    <row r="398" spans="1:53" ht="14.25" customHeight="1" x14ac:dyDescent="0.25">
      <c r="A398" s="335" t="s">
        <v>91</v>
      </c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0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03"/>
      <c r="Z398" s="303"/>
    </row>
    <row r="399" spans="1:53" ht="27" customHeight="1" x14ac:dyDescent="0.25">
      <c r="A399" s="54" t="s">
        <v>562</v>
      </c>
      <c r="B399" s="54" t="s">
        <v>563</v>
      </c>
      <c r="C399" s="31">
        <v>4301170008</v>
      </c>
      <c r="D399" s="315">
        <v>4680115882980</v>
      </c>
      <c r="E399" s="313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524</v>
      </c>
      <c r="L399" s="33" t="s">
        <v>525</v>
      </c>
      <c r="M399" s="32">
        <v>150</v>
      </c>
      <c r="N399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12"/>
      <c r="P399" s="312"/>
      <c r="Q399" s="312"/>
      <c r="R399" s="313"/>
      <c r="S399" s="34"/>
      <c r="T399" s="34"/>
      <c r="U399" s="35" t="s">
        <v>66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19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1"/>
      <c r="N400" s="316" t="s">
        <v>67</v>
      </c>
      <c r="O400" s="317"/>
      <c r="P400" s="317"/>
      <c r="Q400" s="317"/>
      <c r="R400" s="317"/>
      <c r="S400" s="317"/>
      <c r="T400" s="318"/>
      <c r="U400" s="37" t="s">
        <v>68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16" t="s">
        <v>67</v>
      </c>
      <c r="O401" s="317"/>
      <c r="P401" s="317"/>
      <c r="Q401" s="317"/>
      <c r="R401" s="317"/>
      <c r="S401" s="317"/>
      <c r="T401" s="318"/>
      <c r="U401" s="37" t="s">
        <v>66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4" t="s">
        <v>564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customHeight="1" x14ac:dyDescent="0.25">
      <c r="A403" s="351" t="s">
        <v>564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2"/>
      <c r="Z403" s="302"/>
    </row>
    <row r="404" spans="1:53" ht="14.25" customHeight="1" x14ac:dyDescent="0.25">
      <c r="A404" s="335" t="s">
        <v>104</v>
      </c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0"/>
      <c r="N404" s="320"/>
      <c r="O404" s="320"/>
      <c r="P404" s="320"/>
      <c r="Q404" s="320"/>
      <c r="R404" s="320"/>
      <c r="S404" s="320"/>
      <c r="T404" s="320"/>
      <c r="U404" s="320"/>
      <c r="V404" s="320"/>
      <c r="W404" s="320"/>
      <c r="X404" s="320"/>
      <c r="Y404" s="303"/>
      <c r="Z404" s="303"/>
    </row>
    <row r="405" spans="1:53" ht="27" customHeight="1" x14ac:dyDescent="0.25">
      <c r="A405" s="54" t="s">
        <v>565</v>
      </c>
      <c r="B405" s="54" t="s">
        <v>566</v>
      </c>
      <c r="C405" s="31">
        <v>4301011371</v>
      </c>
      <c r="D405" s="315">
        <v>4607091389067</v>
      </c>
      <c r="E405" s="313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99</v>
      </c>
      <c r="L405" s="33" t="s">
        <v>120</v>
      </c>
      <c r="M405" s="32">
        <v>55</v>
      </c>
      <c r="N405" s="50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2"/>
      <c r="P405" s="312"/>
      <c r="Q405" s="312"/>
      <c r="R405" s="313"/>
      <c r="S405" s="34"/>
      <c r="T405" s="34"/>
      <c r="U405" s="35" t="s">
        <v>66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567</v>
      </c>
      <c r="B406" s="54" t="s">
        <v>568</v>
      </c>
      <c r="C406" s="31">
        <v>4301011363</v>
      </c>
      <c r="D406" s="315">
        <v>4607091383522</v>
      </c>
      <c r="E406" s="313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99</v>
      </c>
      <c r="L406" s="33" t="s">
        <v>100</v>
      </c>
      <c r="M406" s="32">
        <v>55</v>
      </c>
      <c r="N406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2"/>
      <c r="P406" s="312"/>
      <c r="Q406" s="312"/>
      <c r="R406" s="313"/>
      <c r="S406" s="34"/>
      <c r="T406" s="34"/>
      <c r="U406" s="35" t="s">
        <v>66</v>
      </c>
      <c r="V406" s="307">
        <v>200</v>
      </c>
      <c r="W406" s="308">
        <f t="shared" si="18"/>
        <v>200.64000000000001</v>
      </c>
      <c r="X406" s="36">
        <f>IFERROR(IF(W406=0,"",ROUNDUP(W406/H406,0)*0.01196),"")</f>
        <v>0.45448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569</v>
      </c>
      <c r="B407" s="54" t="s">
        <v>570</v>
      </c>
      <c r="C407" s="31">
        <v>4301011431</v>
      </c>
      <c r="D407" s="315">
        <v>4607091384437</v>
      </c>
      <c r="E407" s="313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99</v>
      </c>
      <c r="L407" s="33" t="s">
        <v>100</v>
      </c>
      <c r="M407" s="32">
        <v>50</v>
      </c>
      <c r="N407" s="39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2"/>
      <c r="P407" s="312"/>
      <c r="Q407" s="312"/>
      <c r="R407" s="313"/>
      <c r="S407" s="34"/>
      <c r="T407" s="34"/>
      <c r="U407" s="35" t="s">
        <v>66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571</v>
      </c>
      <c r="B408" s="54" t="s">
        <v>572</v>
      </c>
      <c r="C408" s="31">
        <v>4301011365</v>
      </c>
      <c r="D408" s="315">
        <v>4607091389104</v>
      </c>
      <c r="E408" s="313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99</v>
      </c>
      <c r="L408" s="33" t="s">
        <v>100</v>
      </c>
      <c r="M408" s="32">
        <v>55</v>
      </c>
      <c r="N408" s="52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2"/>
      <c r="P408" s="312"/>
      <c r="Q408" s="312"/>
      <c r="R408" s="313"/>
      <c r="S408" s="34"/>
      <c r="T408" s="34"/>
      <c r="U408" s="35" t="s">
        <v>66</v>
      </c>
      <c r="V408" s="307">
        <v>100</v>
      </c>
      <c r="W408" s="308">
        <f t="shared" si="18"/>
        <v>100.32000000000001</v>
      </c>
      <c r="X408" s="36">
        <f>IFERROR(IF(W408=0,"",ROUNDUP(W408/H408,0)*0.01196),"")</f>
        <v>0.22724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573</v>
      </c>
      <c r="B409" s="54" t="s">
        <v>574</v>
      </c>
      <c r="C409" s="31">
        <v>4301011367</v>
      </c>
      <c r="D409" s="315">
        <v>4680115880603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64</v>
      </c>
      <c r="L409" s="33" t="s">
        <v>100</v>
      </c>
      <c r="M409" s="32">
        <v>55</v>
      </c>
      <c r="N409" s="3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2"/>
      <c r="P409" s="312"/>
      <c r="Q409" s="312"/>
      <c r="R409" s="313"/>
      <c r="S409" s="34"/>
      <c r="T409" s="34"/>
      <c r="U409" s="35" t="s">
        <v>66</v>
      </c>
      <c r="V409" s="307">
        <v>24</v>
      </c>
      <c r="W409" s="308">
        <f t="shared" si="18"/>
        <v>25.2</v>
      </c>
      <c r="X409" s="36">
        <f>IFERROR(IF(W409=0,"",ROUNDUP(W409/H409,0)*0.00937),"")</f>
        <v>6.5589999999999996E-2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575</v>
      </c>
      <c r="B410" s="54" t="s">
        <v>576</v>
      </c>
      <c r="C410" s="31">
        <v>4301011168</v>
      </c>
      <c r="D410" s="315">
        <v>4607091389999</v>
      </c>
      <c r="E410" s="313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64</v>
      </c>
      <c r="L410" s="33" t="s">
        <v>100</v>
      </c>
      <c r="M410" s="32">
        <v>55</v>
      </c>
      <c r="N410" s="53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2"/>
      <c r="P410" s="312"/>
      <c r="Q410" s="312"/>
      <c r="R410" s="313"/>
      <c r="S410" s="34"/>
      <c r="T410" s="34"/>
      <c r="U410" s="35" t="s">
        <v>66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577</v>
      </c>
      <c r="B411" s="54" t="s">
        <v>578</v>
      </c>
      <c r="C411" s="31">
        <v>4301011372</v>
      </c>
      <c r="D411" s="315">
        <v>4680115882782</v>
      </c>
      <c r="E411" s="313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64</v>
      </c>
      <c r="L411" s="33" t="s">
        <v>100</v>
      </c>
      <c r="M411" s="32">
        <v>50</v>
      </c>
      <c r="N411" s="4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2"/>
      <c r="P411" s="312"/>
      <c r="Q411" s="312"/>
      <c r="R411" s="313"/>
      <c r="S411" s="34"/>
      <c r="T411" s="34"/>
      <c r="U411" s="35" t="s">
        <v>66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579</v>
      </c>
      <c r="B412" s="54" t="s">
        <v>580</v>
      </c>
      <c r="C412" s="31">
        <v>4301011190</v>
      </c>
      <c r="D412" s="315">
        <v>4607091389098</v>
      </c>
      <c r="E412" s="313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64</v>
      </c>
      <c r="L412" s="33" t="s">
        <v>120</v>
      </c>
      <c r="M412" s="32">
        <v>50</v>
      </c>
      <c r="N412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2"/>
      <c r="P412" s="312"/>
      <c r="Q412" s="312"/>
      <c r="R412" s="313"/>
      <c r="S412" s="34"/>
      <c r="T412" s="34"/>
      <c r="U412" s="35" t="s">
        <v>66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581</v>
      </c>
      <c r="B413" s="54" t="s">
        <v>582</v>
      </c>
      <c r="C413" s="31">
        <v>4301011366</v>
      </c>
      <c r="D413" s="315">
        <v>4607091389982</v>
      </c>
      <c r="E413" s="313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64</v>
      </c>
      <c r="L413" s="33" t="s">
        <v>100</v>
      </c>
      <c r="M413" s="32">
        <v>55</v>
      </c>
      <c r="N413" s="39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2"/>
      <c r="P413" s="312"/>
      <c r="Q413" s="312"/>
      <c r="R413" s="313"/>
      <c r="S413" s="34"/>
      <c r="T413" s="34"/>
      <c r="U413" s="35" t="s">
        <v>66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20"/>
      <c r="M414" s="321"/>
      <c r="N414" s="316" t="s">
        <v>67</v>
      </c>
      <c r="O414" s="317"/>
      <c r="P414" s="317"/>
      <c r="Q414" s="317"/>
      <c r="R414" s="317"/>
      <c r="S414" s="317"/>
      <c r="T414" s="318"/>
      <c r="U414" s="37" t="s">
        <v>68</v>
      </c>
      <c r="V414" s="309">
        <f>IFERROR(V405/H405,"0")+IFERROR(V406/H406,"0")+IFERROR(V407/H407,"0")+IFERROR(V408/H408,"0")+IFERROR(V409/H409,"0")+IFERROR(V410/H410,"0")+IFERROR(V411/H411,"0")+IFERROR(V412/H412,"0")+IFERROR(V413/H413,"0")</f>
        <v>63.484848484848477</v>
      </c>
      <c r="W414" s="309">
        <f>IFERROR(W405/H405,"0")+IFERROR(W406/H406,"0")+IFERROR(W407/H407,"0")+IFERROR(W408/H408,"0")+IFERROR(W409/H409,"0")+IFERROR(W410/H410,"0")+IFERROR(W411/H411,"0")+IFERROR(W412/H412,"0")+IFERROR(W413/H413,"0")</f>
        <v>64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0.74731000000000003</v>
      </c>
      <c r="Y414" s="310"/>
      <c r="Z414" s="310"/>
    </row>
    <row r="415" spans="1:53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1"/>
      <c r="N415" s="316" t="s">
        <v>67</v>
      </c>
      <c r="O415" s="317"/>
      <c r="P415" s="317"/>
      <c r="Q415" s="317"/>
      <c r="R415" s="317"/>
      <c r="S415" s="317"/>
      <c r="T415" s="318"/>
      <c r="U415" s="37" t="s">
        <v>66</v>
      </c>
      <c r="V415" s="309">
        <f>IFERROR(SUM(V405:V413),"0")</f>
        <v>324</v>
      </c>
      <c r="W415" s="309">
        <f>IFERROR(SUM(W405:W413),"0")</f>
        <v>326.16000000000003</v>
      </c>
      <c r="X415" s="37"/>
      <c r="Y415" s="310"/>
      <c r="Z415" s="310"/>
    </row>
    <row r="416" spans="1:53" ht="14.25" customHeight="1" x14ac:dyDescent="0.25">
      <c r="A416" s="335" t="s">
        <v>96</v>
      </c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0"/>
      <c r="M416" s="320"/>
      <c r="N416" s="320"/>
      <c r="O416" s="320"/>
      <c r="P416" s="320"/>
      <c r="Q416" s="320"/>
      <c r="R416" s="320"/>
      <c r="S416" s="320"/>
      <c r="T416" s="320"/>
      <c r="U416" s="320"/>
      <c r="V416" s="320"/>
      <c r="W416" s="320"/>
      <c r="X416" s="320"/>
      <c r="Y416" s="303"/>
      <c r="Z416" s="303"/>
    </row>
    <row r="417" spans="1:53" ht="16.5" customHeight="1" x14ac:dyDescent="0.25">
      <c r="A417" s="54" t="s">
        <v>583</v>
      </c>
      <c r="B417" s="54" t="s">
        <v>584</v>
      </c>
      <c r="C417" s="31">
        <v>4301020222</v>
      </c>
      <c r="D417" s="315">
        <v>4607091388930</v>
      </c>
      <c r="E417" s="313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99</v>
      </c>
      <c r="L417" s="33" t="s">
        <v>100</v>
      </c>
      <c r="M417" s="32">
        <v>55</v>
      </c>
      <c r="N417" s="5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2"/>
      <c r="P417" s="312"/>
      <c r="Q417" s="312"/>
      <c r="R417" s="313"/>
      <c r="S417" s="34"/>
      <c r="T417" s="34"/>
      <c r="U417" s="35" t="s">
        <v>66</v>
      </c>
      <c r="V417" s="307">
        <v>100</v>
      </c>
      <c r="W417" s="308">
        <f>IFERROR(IF(V417="",0,CEILING((V417/$H417),1)*$H417),"")</f>
        <v>100.32000000000001</v>
      </c>
      <c r="X417" s="36">
        <f>IFERROR(IF(W417=0,"",ROUNDUP(W417/H417,0)*0.01196),"")</f>
        <v>0.22724</v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585</v>
      </c>
      <c r="B418" s="54" t="s">
        <v>586</v>
      </c>
      <c r="C418" s="31">
        <v>4301020206</v>
      </c>
      <c r="D418" s="315">
        <v>4680115880054</v>
      </c>
      <c r="E418" s="313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64</v>
      </c>
      <c r="L418" s="33" t="s">
        <v>100</v>
      </c>
      <c r="M418" s="32">
        <v>55</v>
      </c>
      <c r="N418" s="5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2"/>
      <c r="P418" s="312"/>
      <c r="Q418" s="312"/>
      <c r="R418" s="313"/>
      <c r="S418" s="34"/>
      <c r="T418" s="34"/>
      <c r="U418" s="35" t="s">
        <v>66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1"/>
      <c r="N419" s="316" t="s">
        <v>67</v>
      </c>
      <c r="O419" s="317"/>
      <c r="P419" s="317"/>
      <c r="Q419" s="317"/>
      <c r="R419" s="317"/>
      <c r="S419" s="317"/>
      <c r="T419" s="318"/>
      <c r="U419" s="37" t="s">
        <v>68</v>
      </c>
      <c r="V419" s="309">
        <f>IFERROR(V417/H417,"0")+IFERROR(V418/H418,"0")</f>
        <v>18.939393939393938</v>
      </c>
      <c r="W419" s="309">
        <f>IFERROR(W417/H417,"0")+IFERROR(W418/H418,"0")</f>
        <v>19</v>
      </c>
      <c r="X419" s="309">
        <f>IFERROR(IF(X417="",0,X417),"0")+IFERROR(IF(X418="",0,X418),"0")</f>
        <v>0.22724</v>
      </c>
      <c r="Y419" s="310"/>
      <c r="Z419" s="310"/>
    </row>
    <row r="420" spans="1:53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0"/>
      <c r="M420" s="321"/>
      <c r="N420" s="316" t="s">
        <v>67</v>
      </c>
      <c r="O420" s="317"/>
      <c r="P420" s="317"/>
      <c r="Q420" s="317"/>
      <c r="R420" s="317"/>
      <c r="S420" s="317"/>
      <c r="T420" s="318"/>
      <c r="U420" s="37" t="s">
        <v>66</v>
      </c>
      <c r="V420" s="309">
        <f>IFERROR(SUM(V417:V418),"0")</f>
        <v>100</v>
      </c>
      <c r="W420" s="309">
        <f>IFERROR(SUM(W417:W418),"0")</f>
        <v>100.32000000000001</v>
      </c>
      <c r="X420" s="37"/>
      <c r="Y420" s="310"/>
      <c r="Z420" s="310"/>
    </row>
    <row r="421" spans="1:53" ht="14.25" customHeight="1" x14ac:dyDescent="0.25">
      <c r="A421" s="335" t="s">
        <v>61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20"/>
      <c r="Y421" s="303"/>
      <c r="Z421" s="303"/>
    </row>
    <row r="422" spans="1:53" ht="27" customHeight="1" x14ac:dyDescent="0.25">
      <c r="A422" s="54" t="s">
        <v>587</v>
      </c>
      <c r="B422" s="54" t="s">
        <v>588</v>
      </c>
      <c r="C422" s="31">
        <v>4301031252</v>
      </c>
      <c r="D422" s="315">
        <v>4680115883116</v>
      </c>
      <c r="E422" s="313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99</v>
      </c>
      <c r="L422" s="33" t="s">
        <v>100</v>
      </c>
      <c r="M422" s="32">
        <v>60</v>
      </c>
      <c r="N422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2"/>
      <c r="P422" s="312"/>
      <c r="Q422" s="312"/>
      <c r="R422" s="313"/>
      <c r="S422" s="34"/>
      <c r="T422" s="34"/>
      <c r="U422" s="35" t="s">
        <v>66</v>
      </c>
      <c r="V422" s="307">
        <v>0</v>
      </c>
      <c r="W422" s="308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589</v>
      </c>
      <c r="B423" s="54" t="s">
        <v>590</v>
      </c>
      <c r="C423" s="31">
        <v>4301031248</v>
      </c>
      <c r="D423" s="315">
        <v>4680115883093</v>
      </c>
      <c r="E423" s="313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99</v>
      </c>
      <c r="L423" s="33" t="s">
        <v>65</v>
      </c>
      <c r="M423" s="32">
        <v>60</v>
      </c>
      <c r="N423" s="5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2"/>
      <c r="P423" s="312"/>
      <c r="Q423" s="312"/>
      <c r="R423" s="313"/>
      <c r="S423" s="34"/>
      <c r="T423" s="34"/>
      <c r="U423" s="35" t="s">
        <v>66</v>
      </c>
      <c r="V423" s="307">
        <v>70</v>
      </c>
      <c r="W423" s="308">
        <f t="shared" si="19"/>
        <v>73.92</v>
      </c>
      <c r="X423" s="36">
        <f>IFERROR(IF(W423=0,"",ROUNDUP(W423/H423,0)*0.01196),"")</f>
        <v>0.16744000000000001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4301031250</v>
      </c>
      <c r="D424" s="315">
        <v>4680115883109</v>
      </c>
      <c r="E424" s="313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99</v>
      </c>
      <c r="L424" s="33" t="s">
        <v>65</v>
      </c>
      <c r="M424" s="32">
        <v>60</v>
      </c>
      <c r="N424" s="4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2"/>
      <c r="P424" s="312"/>
      <c r="Q424" s="312"/>
      <c r="R424" s="313"/>
      <c r="S424" s="34"/>
      <c r="T424" s="34"/>
      <c r="U424" s="35" t="s">
        <v>66</v>
      </c>
      <c r="V424" s="307">
        <v>150</v>
      </c>
      <c r="W424" s="308">
        <f t="shared" si="19"/>
        <v>153.12</v>
      </c>
      <c r="X424" s="36">
        <f>IFERROR(IF(W424=0,"",ROUNDUP(W424/H424,0)*0.01196),"")</f>
        <v>0.34683999999999998</v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593</v>
      </c>
      <c r="B425" s="54" t="s">
        <v>594</v>
      </c>
      <c r="C425" s="31">
        <v>4301031249</v>
      </c>
      <c r="D425" s="315">
        <v>4680115882072</v>
      </c>
      <c r="E425" s="313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64</v>
      </c>
      <c r="L425" s="33" t="s">
        <v>100</v>
      </c>
      <c r="M425" s="32">
        <v>60</v>
      </c>
      <c r="N425" s="587" t="s">
        <v>595</v>
      </c>
      <c r="O425" s="312"/>
      <c r="P425" s="312"/>
      <c r="Q425" s="312"/>
      <c r="R425" s="313"/>
      <c r="S425" s="34"/>
      <c r="T425" s="34"/>
      <c r="U425" s="35" t="s">
        <v>66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596</v>
      </c>
      <c r="B426" s="54" t="s">
        <v>597</v>
      </c>
      <c r="C426" s="31">
        <v>4301031251</v>
      </c>
      <c r="D426" s="315">
        <v>4680115882102</v>
      </c>
      <c r="E426" s="313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64</v>
      </c>
      <c r="L426" s="33" t="s">
        <v>65</v>
      </c>
      <c r="M426" s="32">
        <v>60</v>
      </c>
      <c r="N426" s="391" t="s">
        <v>598</v>
      </c>
      <c r="O426" s="312"/>
      <c r="P426" s="312"/>
      <c r="Q426" s="312"/>
      <c r="R426" s="313"/>
      <c r="S426" s="34"/>
      <c r="T426" s="34"/>
      <c r="U426" s="35" t="s">
        <v>66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599</v>
      </c>
      <c r="B427" s="54" t="s">
        <v>600</v>
      </c>
      <c r="C427" s="31">
        <v>4301031253</v>
      </c>
      <c r="D427" s="315">
        <v>4680115882096</v>
      </c>
      <c r="E427" s="313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64</v>
      </c>
      <c r="L427" s="33" t="s">
        <v>65</v>
      </c>
      <c r="M427" s="32">
        <v>60</v>
      </c>
      <c r="N427" s="474" t="s">
        <v>601</v>
      </c>
      <c r="O427" s="312"/>
      <c r="P427" s="312"/>
      <c r="Q427" s="312"/>
      <c r="R427" s="313"/>
      <c r="S427" s="34"/>
      <c r="T427" s="34"/>
      <c r="U427" s="35" t="s">
        <v>66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16" t="s">
        <v>67</v>
      </c>
      <c r="O428" s="317"/>
      <c r="P428" s="317"/>
      <c r="Q428" s="317"/>
      <c r="R428" s="317"/>
      <c r="S428" s="317"/>
      <c r="T428" s="318"/>
      <c r="U428" s="37" t="s">
        <v>68</v>
      </c>
      <c r="V428" s="309">
        <f>IFERROR(V422/H422,"0")+IFERROR(V423/H423,"0")+IFERROR(V424/H424,"0")+IFERROR(V425/H425,"0")+IFERROR(V426/H426,"0")+IFERROR(V427/H427,"0")</f>
        <v>41.666666666666664</v>
      </c>
      <c r="W428" s="309">
        <f>IFERROR(W422/H422,"0")+IFERROR(W423/H423,"0")+IFERROR(W424/H424,"0")+IFERROR(W425/H425,"0")+IFERROR(W426/H426,"0")+IFERROR(W427/H427,"0")</f>
        <v>43</v>
      </c>
      <c r="X428" s="309">
        <f>IFERROR(IF(X422="",0,X422),"0")+IFERROR(IF(X423="",0,X423),"0")+IFERROR(IF(X424="",0,X424),"0")+IFERROR(IF(X425="",0,X425),"0")+IFERROR(IF(X426="",0,X426),"0")+IFERROR(IF(X427="",0,X427),"0")</f>
        <v>0.51427999999999996</v>
      </c>
      <c r="Y428" s="310"/>
      <c r="Z428" s="310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16" t="s">
        <v>67</v>
      </c>
      <c r="O429" s="317"/>
      <c r="P429" s="317"/>
      <c r="Q429" s="317"/>
      <c r="R429" s="317"/>
      <c r="S429" s="317"/>
      <c r="T429" s="318"/>
      <c r="U429" s="37" t="s">
        <v>66</v>
      </c>
      <c r="V429" s="309">
        <f>IFERROR(SUM(V422:V427),"0")</f>
        <v>220</v>
      </c>
      <c r="W429" s="309">
        <f>IFERROR(SUM(W422:W427),"0")</f>
        <v>227.04000000000002</v>
      </c>
      <c r="X429" s="37"/>
      <c r="Y429" s="310"/>
      <c r="Z429" s="310"/>
    </row>
    <row r="430" spans="1:53" ht="14.25" customHeight="1" x14ac:dyDescent="0.25">
      <c r="A430" s="335" t="s">
        <v>69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3"/>
      <c r="Z430" s="303"/>
    </row>
    <row r="431" spans="1:53" ht="16.5" customHeight="1" x14ac:dyDescent="0.25">
      <c r="A431" s="54" t="s">
        <v>602</v>
      </c>
      <c r="B431" s="54" t="s">
        <v>603</v>
      </c>
      <c r="C431" s="31">
        <v>4301051230</v>
      </c>
      <c r="D431" s="315">
        <v>4607091383409</v>
      </c>
      <c r="E431" s="313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99</v>
      </c>
      <c r="L431" s="33" t="s">
        <v>65</v>
      </c>
      <c r="M431" s="32">
        <v>45</v>
      </c>
      <c r="N43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2"/>
      <c r="P431" s="312"/>
      <c r="Q431" s="312"/>
      <c r="R431" s="313"/>
      <c r="S431" s="34"/>
      <c r="T431" s="34"/>
      <c r="U431" s="35" t="s">
        <v>66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604</v>
      </c>
      <c r="B432" s="54" t="s">
        <v>605</v>
      </c>
      <c r="C432" s="31">
        <v>4301051231</v>
      </c>
      <c r="D432" s="315">
        <v>4607091383416</v>
      </c>
      <c r="E432" s="313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99</v>
      </c>
      <c r="L432" s="33" t="s">
        <v>65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2"/>
      <c r="P432" s="312"/>
      <c r="Q432" s="312"/>
      <c r="R432" s="313"/>
      <c r="S432" s="34"/>
      <c r="T432" s="34"/>
      <c r="U432" s="35" t="s">
        <v>66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1"/>
      <c r="N433" s="316" t="s">
        <v>67</v>
      </c>
      <c r="O433" s="317"/>
      <c r="P433" s="317"/>
      <c r="Q433" s="317"/>
      <c r="R433" s="317"/>
      <c r="S433" s="317"/>
      <c r="T433" s="318"/>
      <c r="U433" s="37" t="s">
        <v>68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0"/>
      <c r="M434" s="321"/>
      <c r="N434" s="316" t="s">
        <v>67</v>
      </c>
      <c r="O434" s="317"/>
      <c r="P434" s="317"/>
      <c r="Q434" s="317"/>
      <c r="R434" s="317"/>
      <c r="S434" s="317"/>
      <c r="T434" s="318"/>
      <c r="U434" s="37" t="s">
        <v>66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4" t="s">
        <v>606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customHeight="1" x14ac:dyDescent="0.25">
      <c r="A436" s="351" t="s">
        <v>607</v>
      </c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0"/>
      <c r="N436" s="320"/>
      <c r="O436" s="320"/>
      <c r="P436" s="320"/>
      <c r="Q436" s="320"/>
      <c r="R436" s="320"/>
      <c r="S436" s="320"/>
      <c r="T436" s="320"/>
      <c r="U436" s="320"/>
      <c r="V436" s="320"/>
      <c r="W436" s="320"/>
      <c r="X436" s="320"/>
      <c r="Y436" s="302"/>
      <c r="Z436" s="302"/>
    </row>
    <row r="437" spans="1:53" ht="14.25" customHeight="1" x14ac:dyDescent="0.25">
      <c r="A437" s="335" t="s">
        <v>104</v>
      </c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0"/>
      <c r="N437" s="320"/>
      <c r="O437" s="320"/>
      <c r="P437" s="320"/>
      <c r="Q437" s="320"/>
      <c r="R437" s="320"/>
      <c r="S437" s="320"/>
      <c r="T437" s="320"/>
      <c r="U437" s="320"/>
      <c r="V437" s="320"/>
      <c r="W437" s="320"/>
      <c r="X437" s="320"/>
      <c r="Y437" s="303"/>
      <c r="Z437" s="303"/>
    </row>
    <row r="438" spans="1:53" ht="27" customHeight="1" x14ac:dyDescent="0.25">
      <c r="A438" s="54" t="s">
        <v>608</v>
      </c>
      <c r="B438" s="54" t="s">
        <v>609</v>
      </c>
      <c r="C438" s="31">
        <v>4301011585</v>
      </c>
      <c r="D438" s="315">
        <v>4640242180441</v>
      </c>
      <c r="E438" s="313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99</v>
      </c>
      <c r="L438" s="33" t="s">
        <v>100</v>
      </c>
      <c r="M438" s="32">
        <v>50</v>
      </c>
      <c r="N438" s="584" t="s">
        <v>610</v>
      </c>
      <c r="O438" s="312"/>
      <c r="P438" s="312"/>
      <c r="Q438" s="312"/>
      <c r="R438" s="313"/>
      <c r="S438" s="34"/>
      <c r="T438" s="34"/>
      <c r="U438" s="35" t="s">
        <v>66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611</v>
      </c>
      <c r="B439" s="54" t="s">
        <v>612</v>
      </c>
      <c r="C439" s="31">
        <v>4301011584</v>
      </c>
      <c r="D439" s="315">
        <v>4640242180564</v>
      </c>
      <c r="E439" s="313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99</v>
      </c>
      <c r="L439" s="33" t="s">
        <v>100</v>
      </c>
      <c r="M439" s="32">
        <v>50</v>
      </c>
      <c r="N439" s="611" t="s">
        <v>613</v>
      </c>
      <c r="O439" s="312"/>
      <c r="P439" s="312"/>
      <c r="Q439" s="312"/>
      <c r="R439" s="313"/>
      <c r="S439" s="34"/>
      <c r="T439" s="34"/>
      <c r="U439" s="35" t="s">
        <v>66</v>
      </c>
      <c r="V439" s="307">
        <v>30</v>
      </c>
      <c r="W439" s="308">
        <f>IFERROR(IF(V439="",0,CEILING((V439/$H439),1)*$H439),"")</f>
        <v>36</v>
      </c>
      <c r="X439" s="36">
        <f>IFERROR(IF(W439=0,"",ROUNDUP(W439/H439,0)*0.02175),"")</f>
        <v>6.5250000000000002E-2</v>
      </c>
      <c r="Y439" s="56"/>
      <c r="Z439" s="57"/>
      <c r="AD439" s="58"/>
      <c r="BA439" s="292" t="s">
        <v>1</v>
      </c>
    </row>
    <row r="440" spans="1:53" x14ac:dyDescent="0.2">
      <c r="A440" s="319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1"/>
      <c r="N440" s="316" t="s">
        <v>67</v>
      </c>
      <c r="O440" s="317"/>
      <c r="P440" s="317"/>
      <c r="Q440" s="317"/>
      <c r="R440" s="317"/>
      <c r="S440" s="317"/>
      <c r="T440" s="318"/>
      <c r="U440" s="37" t="s">
        <v>68</v>
      </c>
      <c r="V440" s="309">
        <f>IFERROR(V438/H438,"0")+IFERROR(V439/H439,"0")</f>
        <v>2.5</v>
      </c>
      <c r="W440" s="309">
        <f>IFERROR(W438/H438,"0")+IFERROR(W439/H439,"0")</f>
        <v>3</v>
      </c>
      <c r="X440" s="309">
        <f>IFERROR(IF(X438="",0,X438),"0")+IFERROR(IF(X439="",0,X439),"0")</f>
        <v>6.5250000000000002E-2</v>
      </c>
      <c r="Y440" s="310"/>
      <c r="Z440" s="310"/>
    </row>
    <row r="441" spans="1:53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1"/>
      <c r="N441" s="316" t="s">
        <v>67</v>
      </c>
      <c r="O441" s="317"/>
      <c r="P441" s="317"/>
      <c r="Q441" s="317"/>
      <c r="R441" s="317"/>
      <c r="S441" s="317"/>
      <c r="T441" s="318"/>
      <c r="U441" s="37" t="s">
        <v>66</v>
      </c>
      <c r="V441" s="309">
        <f>IFERROR(SUM(V438:V439),"0")</f>
        <v>30</v>
      </c>
      <c r="W441" s="309">
        <f>IFERROR(SUM(W438:W439),"0")</f>
        <v>36</v>
      </c>
      <c r="X441" s="37"/>
      <c r="Y441" s="310"/>
      <c r="Z441" s="310"/>
    </row>
    <row r="442" spans="1:53" ht="14.25" customHeight="1" x14ac:dyDescent="0.25">
      <c r="A442" s="335" t="s">
        <v>96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20"/>
      <c r="Y442" s="303"/>
      <c r="Z442" s="303"/>
    </row>
    <row r="443" spans="1:53" ht="27" customHeight="1" x14ac:dyDescent="0.25">
      <c r="A443" s="54" t="s">
        <v>614</v>
      </c>
      <c r="B443" s="54" t="s">
        <v>615</v>
      </c>
      <c r="C443" s="31">
        <v>4301020260</v>
      </c>
      <c r="D443" s="315">
        <v>4640242180526</v>
      </c>
      <c r="E443" s="313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99</v>
      </c>
      <c r="L443" s="33" t="s">
        <v>100</v>
      </c>
      <c r="M443" s="32">
        <v>50</v>
      </c>
      <c r="N443" s="479" t="s">
        <v>616</v>
      </c>
      <c r="O443" s="312"/>
      <c r="P443" s="312"/>
      <c r="Q443" s="312"/>
      <c r="R443" s="313"/>
      <c r="S443" s="34"/>
      <c r="T443" s="34"/>
      <c r="U443" s="35" t="s">
        <v>66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617</v>
      </c>
      <c r="B444" s="54" t="s">
        <v>618</v>
      </c>
      <c r="C444" s="31">
        <v>4301020269</v>
      </c>
      <c r="D444" s="315">
        <v>4640242180519</v>
      </c>
      <c r="E444" s="313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99</v>
      </c>
      <c r="L444" s="33" t="s">
        <v>120</v>
      </c>
      <c r="M444" s="32">
        <v>50</v>
      </c>
      <c r="N444" s="400" t="s">
        <v>619</v>
      </c>
      <c r="O444" s="312"/>
      <c r="P444" s="312"/>
      <c r="Q444" s="312"/>
      <c r="R444" s="313"/>
      <c r="S444" s="34"/>
      <c r="T444" s="34"/>
      <c r="U444" s="35" t="s">
        <v>66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1"/>
      <c r="N445" s="316" t="s">
        <v>67</v>
      </c>
      <c r="O445" s="317"/>
      <c r="P445" s="317"/>
      <c r="Q445" s="317"/>
      <c r="R445" s="317"/>
      <c r="S445" s="317"/>
      <c r="T445" s="318"/>
      <c r="U445" s="37" t="s">
        <v>68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1"/>
      <c r="N446" s="316" t="s">
        <v>67</v>
      </c>
      <c r="O446" s="317"/>
      <c r="P446" s="317"/>
      <c r="Q446" s="317"/>
      <c r="R446" s="317"/>
      <c r="S446" s="317"/>
      <c r="T446" s="318"/>
      <c r="U446" s="37" t="s">
        <v>66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35" t="s">
        <v>61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20"/>
      <c r="Y447" s="303"/>
      <c r="Z447" s="303"/>
    </row>
    <row r="448" spans="1:53" ht="27" customHeight="1" x14ac:dyDescent="0.25">
      <c r="A448" s="54" t="s">
        <v>620</v>
      </c>
      <c r="B448" s="54" t="s">
        <v>621</v>
      </c>
      <c r="C448" s="31">
        <v>4301031280</v>
      </c>
      <c r="D448" s="315">
        <v>4640242180816</v>
      </c>
      <c r="E448" s="313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64</v>
      </c>
      <c r="L448" s="33" t="s">
        <v>65</v>
      </c>
      <c r="M448" s="32">
        <v>40</v>
      </c>
      <c r="N448" s="518" t="s">
        <v>622</v>
      </c>
      <c r="O448" s="312"/>
      <c r="P448" s="312"/>
      <c r="Q448" s="312"/>
      <c r="R448" s="313"/>
      <c r="S448" s="34"/>
      <c r="T448" s="34"/>
      <c r="U448" s="35" t="s">
        <v>66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623</v>
      </c>
      <c r="B449" s="54" t="s">
        <v>624</v>
      </c>
      <c r="C449" s="31">
        <v>4301031244</v>
      </c>
      <c r="D449" s="315">
        <v>4640242180595</v>
      </c>
      <c r="E449" s="313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64</v>
      </c>
      <c r="L449" s="33" t="s">
        <v>65</v>
      </c>
      <c r="M449" s="32">
        <v>40</v>
      </c>
      <c r="N449" s="465" t="s">
        <v>625</v>
      </c>
      <c r="O449" s="312"/>
      <c r="P449" s="312"/>
      <c r="Q449" s="312"/>
      <c r="R449" s="313"/>
      <c r="S449" s="34"/>
      <c r="T449" s="34"/>
      <c r="U449" s="35" t="s">
        <v>66</v>
      </c>
      <c r="V449" s="307">
        <v>10</v>
      </c>
      <c r="W449" s="308">
        <f>IFERROR(IF(V449="",0,CEILING((V449/$H449),1)*$H449),"")</f>
        <v>12.600000000000001</v>
      </c>
      <c r="X449" s="36">
        <f>IFERROR(IF(W449=0,"",ROUNDUP(W449/H449,0)*0.00753),"")</f>
        <v>2.2589999999999999E-2</v>
      </c>
      <c r="Y449" s="56"/>
      <c r="Z449" s="57"/>
      <c r="AD449" s="58"/>
      <c r="BA449" s="296" t="s">
        <v>1</v>
      </c>
    </row>
    <row r="450" spans="1:53" x14ac:dyDescent="0.2">
      <c r="A450" s="319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16" t="s">
        <v>67</v>
      </c>
      <c r="O450" s="317"/>
      <c r="P450" s="317"/>
      <c r="Q450" s="317"/>
      <c r="R450" s="317"/>
      <c r="S450" s="317"/>
      <c r="T450" s="318"/>
      <c r="U450" s="37" t="s">
        <v>68</v>
      </c>
      <c r="V450" s="309">
        <f>IFERROR(V448/H448,"0")+IFERROR(V449/H449,"0")</f>
        <v>2.3809523809523809</v>
      </c>
      <c r="W450" s="309">
        <f>IFERROR(W448/H448,"0")+IFERROR(W449/H449,"0")</f>
        <v>3</v>
      </c>
      <c r="X450" s="309">
        <f>IFERROR(IF(X448="",0,X448),"0")+IFERROR(IF(X449="",0,X449),"0")</f>
        <v>2.2589999999999999E-2</v>
      </c>
      <c r="Y450" s="310"/>
      <c r="Z450" s="310"/>
    </row>
    <row r="451" spans="1:53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1"/>
      <c r="N451" s="316" t="s">
        <v>67</v>
      </c>
      <c r="O451" s="317"/>
      <c r="P451" s="317"/>
      <c r="Q451" s="317"/>
      <c r="R451" s="317"/>
      <c r="S451" s="317"/>
      <c r="T451" s="318"/>
      <c r="U451" s="37" t="s">
        <v>66</v>
      </c>
      <c r="V451" s="309">
        <f>IFERROR(SUM(V448:V449),"0")</f>
        <v>10</v>
      </c>
      <c r="W451" s="309">
        <f>IFERROR(SUM(W448:W449),"0")</f>
        <v>12.600000000000001</v>
      </c>
      <c r="X451" s="37"/>
      <c r="Y451" s="310"/>
      <c r="Z451" s="310"/>
    </row>
    <row r="452" spans="1:53" ht="14.25" customHeight="1" x14ac:dyDescent="0.25">
      <c r="A452" s="335" t="s">
        <v>69</v>
      </c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0"/>
      <c r="M452" s="320"/>
      <c r="N452" s="320"/>
      <c r="O452" s="320"/>
      <c r="P452" s="320"/>
      <c r="Q452" s="320"/>
      <c r="R452" s="320"/>
      <c r="S452" s="320"/>
      <c r="T452" s="320"/>
      <c r="U452" s="320"/>
      <c r="V452" s="320"/>
      <c r="W452" s="320"/>
      <c r="X452" s="320"/>
      <c r="Y452" s="303"/>
      <c r="Z452" s="303"/>
    </row>
    <row r="453" spans="1:53" ht="27" customHeight="1" x14ac:dyDescent="0.25">
      <c r="A453" s="54" t="s">
        <v>626</v>
      </c>
      <c r="B453" s="54" t="s">
        <v>627</v>
      </c>
      <c r="C453" s="31">
        <v>4301051510</v>
      </c>
      <c r="D453" s="315">
        <v>4640242180540</v>
      </c>
      <c r="E453" s="313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99</v>
      </c>
      <c r="L453" s="33" t="s">
        <v>65</v>
      </c>
      <c r="M453" s="32">
        <v>30</v>
      </c>
      <c r="N453" s="395" t="s">
        <v>628</v>
      </c>
      <c r="O453" s="312"/>
      <c r="P453" s="312"/>
      <c r="Q453" s="312"/>
      <c r="R453" s="313"/>
      <c r="S453" s="34"/>
      <c r="T453" s="34"/>
      <c r="U453" s="35" t="s">
        <v>66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629</v>
      </c>
      <c r="B454" s="54" t="s">
        <v>630</v>
      </c>
      <c r="C454" s="31">
        <v>4301051508</v>
      </c>
      <c r="D454" s="315">
        <v>4640242180557</v>
      </c>
      <c r="E454" s="313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64</v>
      </c>
      <c r="L454" s="33" t="s">
        <v>65</v>
      </c>
      <c r="M454" s="32">
        <v>30</v>
      </c>
      <c r="N454" s="629" t="s">
        <v>631</v>
      </c>
      <c r="O454" s="312"/>
      <c r="P454" s="312"/>
      <c r="Q454" s="312"/>
      <c r="R454" s="313"/>
      <c r="S454" s="34"/>
      <c r="T454" s="34"/>
      <c r="U454" s="35" t="s">
        <v>66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1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16" t="s">
        <v>67</v>
      </c>
      <c r="O455" s="317"/>
      <c r="P455" s="317"/>
      <c r="Q455" s="317"/>
      <c r="R455" s="317"/>
      <c r="S455" s="317"/>
      <c r="T455" s="318"/>
      <c r="U455" s="37" t="s">
        <v>68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1"/>
      <c r="N456" s="316" t="s">
        <v>67</v>
      </c>
      <c r="O456" s="317"/>
      <c r="P456" s="317"/>
      <c r="Q456" s="317"/>
      <c r="R456" s="317"/>
      <c r="S456" s="317"/>
      <c r="T456" s="318"/>
      <c r="U456" s="37" t="s">
        <v>66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51" t="s">
        <v>632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20"/>
      <c r="Y457" s="302"/>
      <c r="Z457" s="302"/>
    </row>
    <row r="458" spans="1:53" ht="14.25" customHeight="1" x14ac:dyDescent="0.25">
      <c r="A458" s="335" t="s">
        <v>69</v>
      </c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0"/>
      <c r="N458" s="320"/>
      <c r="O458" s="320"/>
      <c r="P458" s="320"/>
      <c r="Q458" s="320"/>
      <c r="R458" s="320"/>
      <c r="S458" s="320"/>
      <c r="T458" s="320"/>
      <c r="U458" s="320"/>
      <c r="V458" s="320"/>
      <c r="W458" s="320"/>
      <c r="X458" s="320"/>
      <c r="Y458" s="303"/>
      <c r="Z458" s="303"/>
    </row>
    <row r="459" spans="1:53" ht="16.5" customHeight="1" x14ac:dyDescent="0.25">
      <c r="A459" s="54" t="s">
        <v>633</v>
      </c>
      <c r="B459" s="54" t="s">
        <v>634</v>
      </c>
      <c r="C459" s="31">
        <v>4301051310</v>
      </c>
      <c r="D459" s="315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99</v>
      </c>
      <c r="L459" s="33" t="s">
        <v>120</v>
      </c>
      <c r="M459" s="32">
        <v>40</v>
      </c>
      <c r="N459" s="5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66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1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1"/>
      <c r="N460" s="316" t="s">
        <v>67</v>
      </c>
      <c r="O460" s="317"/>
      <c r="P460" s="317"/>
      <c r="Q460" s="317"/>
      <c r="R460" s="317"/>
      <c r="S460" s="317"/>
      <c r="T460" s="318"/>
      <c r="U460" s="37" t="s">
        <v>68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16" t="s">
        <v>67</v>
      </c>
      <c r="O461" s="317"/>
      <c r="P461" s="317"/>
      <c r="Q461" s="317"/>
      <c r="R461" s="317"/>
      <c r="S461" s="317"/>
      <c r="T461" s="318"/>
      <c r="U461" s="37" t="s">
        <v>66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23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71"/>
      <c r="N462" s="348" t="s">
        <v>635</v>
      </c>
      <c r="O462" s="349"/>
      <c r="P462" s="349"/>
      <c r="Q462" s="349"/>
      <c r="R462" s="349"/>
      <c r="S462" s="349"/>
      <c r="T462" s="350"/>
      <c r="U462" s="37" t="s">
        <v>66</v>
      </c>
      <c r="V462" s="309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>9880</v>
      </c>
      <c r="W462" s="309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>10007.939999999999</v>
      </c>
      <c r="X462" s="37"/>
      <c r="Y462" s="310"/>
      <c r="Z462" s="310"/>
    </row>
    <row r="463" spans="1:53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71"/>
      <c r="N463" s="348" t="s">
        <v>636</v>
      </c>
      <c r="O463" s="349"/>
      <c r="P463" s="349"/>
      <c r="Q463" s="349"/>
      <c r="R463" s="349"/>
      <c r="S463" s="349"/>
      <c r="T463" s="350"/>
      <c r="U463" s="37" t="s">
        <v>66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10554.821905131908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10690.545999999997</v>
      </c>
      <c r="X463" s="37"/>
      <c r="Y463" s="310"/>
      <c r="Z463" s="310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71"/>
      <c r="N464" s="348" t="s">
        <v>637</v>
      </c>
      <c r="O464" s="349"/>
      <c r="P464" s="349"/>
      <c r="Q464" s="349"/>
      <c r="R464" s="349"/>
      <c r="S464" s="349"/>
      <c r="T464" s="350"/>
      <c r="U464" s="37" t="s">
        <v>638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19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19</v>
      </c>
      <c r="X464" s="37"/>
      <c r="Y464" s="310"/>
      <c r="Z464" s="310"/>
    </row>
    <row r="465" spans="1:29" x14ac:dyDescent="0.2">
      <c r="A465" s="320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48" t="s">
        <v>639</v>
      </c>
      <c r="O465" s="349"/>
      <c r="P465" s="349"/>
      <c r="Q465" s="349"/>
      <c r="R465" s="349"/>
      <c r="S465" s="349"/>
      <c r="T465" s="350"/>
      <c r="U465" s="37" t="s">
        <v>66</v>
      </c>
      <c r="V465" s="309">
        <f>GrossWeightTotal+PalletQtyTotal*25</f>
        <v>11029.821905131908</v>
      </c>
      <c r="W465" s="309">
        <f>GrossWeightTotalR+PalletQtyTotalR*25</f>
        <v>11165.545999999997</v>
      </c>
      <c r="X465" s="37"/>
      <c r="Y465" s="310"/>
      <c r="Z465" s="310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48" t="s">
        <v>640</v>
      </c>
      <c r="O466" s="349"/>
      <c r="P466" s="349"/>
      <c r="Q466" s="349"/>
      <c r="R466" s="349"/>
      <c r="S466" s="349"/>
      <c r="T466" s="350"/>
      <c r="U466" s="37" t="s">
        <v>638</v>
      </c>
      <c r="V466" s="309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>2018.7950876284208</v>
      </c>
      <c r="W466" s="309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>2041</v>
      </c>
      <c r="X466" s="37"/>
      <c r="Y466" s="310"/>
      <c r="Z466" s="310"/>
    </row>
    <row r="467" spans="1:29" ht="14.25" customHeight="1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48" t="s">
        <v>641</v>
      </c>
      <c r="O467" s="349"/>
      <c r="P467" s="349"/>
      <c r="Q467" s="349"/>
      <c r="R467" s="349"/>
      <c r="S467" s="349"/>
      <c r="T467" s="350"/>
      <c r="U467" s="39" t="s">
        <v>642</v>
      </c>
      <c r="V467" s="37"/>
      <c r="W467" s="37"/>
      <c r="X467" s="37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>21.679329999999993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643</v>
      </c>
      <c r="B469" s="304" t="s">
        <v>60</v>
      </c>
      <c r="C469" s="322" t="s">
        <v>94</v>
      </c>
      <c r="D469" s="323"/>
      <c r="E469" s="323"/>
      <c r="F469" s="324"/>
      <c r="G469" s="322" t="s">
        <v>233</v>
      </c>
      <c r="H469" s="323"/>
      <c r="I469" s="323"/>
      <c r="J469" s="323"/>
      <c r="K469" s="323"/>
      <c r="L469" s="323"/>
      <c r="M469" s="324"/>
      <c r="N469" s="322" t="s">
        <v>429</v>
      </c>
      <c r="O469" s="324"/>
      <c r="P469" s="322" t="s">
        <v>479</v>
      </c>
      <c r="Q469" s="324"/>
      <c r="R469" s="304" t="s">
        <v>564</v>
      </c>
      <c r="S469" s="322" t="s">
        <v>606</v>
      </c>
      <c r="T469" s="324"/>
      <c r="U469" s="305"/>
      <c r="Z469" s="52"/>
      <c r="AC469" s="305"/>
    </row>
    <row r="470" spans="1:29" ht="14.25" customHeight="1" thickTop="1" x14ac:dyDescent="0.2">
      <c r="A470" s="458" t="s">
        <v>644</v>
      </c>
      <c r="B470" s="322" t="s">
        <v>60</v>
      </c>
      <c r="C470" s="322" t="s">
        <v>95</v>
      </c>
      <c r="D470" s="322" t="s">
        <v>103</v>
      </c>
      <c r="E470" s="322" t="s">
        <v>94</v>
      </c>
      <c r="F470" s="322" t="s">
        <v>225</v>
      </c>
      <c r="G470" s="322" t="s">
        <v>234</v>
      </c>
      <c r="H470" s="322" t="s">
        <v>241</v>
      </c>
      <c r="I470" s="322" t="s">
        <v>262</v>
      </c>
      <c r="J470" s="322" t="s">
        <v>322</v>
      </c>
      <c r="K470" s="305"/>
      <c r="L470" s="322" t="s">
        <v>402</v>
      </c>
      <c r="M470" s="322" t="s">
        <v>420</v>
      </c>
      <c r="N470" s="322" t="s">
        <v>430</v>
      </c>
      <c r="O470" s="322" t="s">
        <v>456</v>
      </c>
      <c r="P470" s="322" t="s">
        <v>480</v>
      </c>
      <c r="Q470" s="322" t="s">
        <v>542</v>
      </c>
      <c r="R470" s="322" t="s">
        <v>564</v>
      </c>
      <c r="S470" s="322" t="s">
        <v>607</v>
      </c>
      <c r="T470" s="322" t="s">
        <v>632</v>
      </c>
      <c r="U470" s="305"/>
      <c r="Z470" s="52"/>
      <c r="AC470" s="305"/>
    </row>
    <row r="471" spans="1:29" ht="13.5" customHeight="1" thickBot="1" x14ac:dyDescent="0.25">
      <c r="A471" s="459"/>
      <c r="B471" s="325"/>
      <c r="C471" s="325"/>
      <c r="D471" s="325"/>
      <c r="E471" s="325"/>
      <c r="F471" s="325"/>
      <c r="G471" s="325"/>
      <c r="H471" s="325"/>
      <c r="I471" s="325"/>
      <c r="J471" s="325"/>
      <c r="K471" s="305"/>
      <c r="L471" s="325"/>
      <c r="M471" s="325"/>
      <c r="N471" s="325"/>
      <c r="O471" s="325"/>
      <c r="P471" s="325"/>
      <c r="Q471" s="325"/>
      <c r="R471" s="325"/>
      <c r="S471" s="325"/>
      <c r="T471" s="325"/>
      <c r="U471" s="305"/>
      <c r="Z471" s="52"/>
      <c r="AC471" s="305"/>
    </row>
    <row r="472" spans="1:29" ht="18" customHeight="1" thickTop="1" thickBot="1" x14ac:dyDescent="0.25">
      <c r="A472" s="40" t="s">
        <v>645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64.800000000000011</v>
      </c>
      <c r="D472" s="46">
        <f>IFERROR(W55*1,"0")+IFERROR(W56*1,"0")+IFERROR(W57*1,"0")+IFERROR(W58*1,"0")</f>
        <v>655.20000000000005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1323.9</v>
      </c>
      <c r="F472" s="46">
        <f>IFERROR(W124*1,"0")+IFERROR(W125*1,"0")+IFERROR(W126*1,"0")</f>
        <v>799.2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IFERROR(W139*1,"0")+IFERROR(W140*1,"0")+IFERROR(W141*1,"0")+IFERROR(W142*1,"0")+IFERROR(W143*1,"0")+IFERROR(W144*1,"0")+IFERROR(W145*1,"0")+IFERROR(W146*1,"0")+IFERROR(W147*1,"0")</f>
        <v>306.60000000000002</v>
      </c>
      <c r="I472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1108.8</v>
      </c>
      <c r="J472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1055.0999999999999</v>
      </c>
      <c r="K472" s="305"/>
      <c r="L472" s="46">
        <f>IFERROR(W254*1,"0")+IFERROR(W255*1,"0")+IFERROR(W256*1,"0")+IFERROR(W257*1,"0")+IFERROR(W258*1,"0")+IFERROR(W259*1,"0")+IFERROR(W260*1,"0")+IFERROR(W264*1,"0")+IFERROR(W265*1,"0")</f>
        <v>0</v>
      </c>
      <c r="M472" s="46">
        <f>IFERROR(W270*1,"0")+IFERROR(W274*1,"0")+IFERROR(W278*1,"0")+IFERROR(W282*1,"0")</f>
        <v>18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3321.6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60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479.22</v>
      </c>
      <c r="Q472" s="46">
        <f>IFERROR(W384*1,"0")+IFERROR(W385*1,"0")+IFERROR(W389*1,"0")+IFERROR(W390*1,"0")+IFERROR(W391*1,"0")+IFERROR(W392*1,"0")+IFERROR(W393*1,"0")+IFERROR(W394*1,"0")+IFERROR(W395*1,"0")+IFERROR(W399*1,"0")</f>
        <v>113.4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653.52</v>
      </c>
      <c r="S472" s="46">
        <f>IFERROR(W438*1,"0")+IFERROR(W439*1,"0")+IFERROR(W443*1,"0")+IFERROR(W444*1,"0")+IFERROR(W448*1,"0")+IFERROR(W449*1,"0")+IFERROR(W453*1,"0")+IFERROR(W454*1,"0")</f>
        <v>48.6</v>
      </c>
      <c r="T472" s="46">
        <f>IFERROR(W459*1,"0")</f>
        <v>0</v>
      </c>
      <c r="U472" s="305"/>
      <c r="Z472" s="52"/>
      <c r="AC472" s="305"/>
    </row>
  </sheetData>
  <sheetProtection algorithmName="SHA-512" hashValue="69RJFbi04BtaLD7koTRtCWsk6cBwe+SmbZc5nyIQZ9qccgUB0KrRfG0Jz61OYNl+jihXkWhC/jaJP5GAyOnZEg==" saltValue="GzaiNn7/eI0w+pWiVVdFrw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  <mergeCell ref="D95:E95"/>
    <mergeCell ref="S17:T17"/>
    <mergeCell ref="N385:R385"/>
    <mergeCell ref="N310:T310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A375:M376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A186:M187"/>
    <mergeCell ref="N83:R83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A13:L13"/>
    <mergeCell ref="A19:X19"/>
    <mergeCell ref="A15:L15"/>
    <mergeCell ref="A48:X48"/>
    <mergeCell ref="N23:T23"/>
    <mergeCell ref="J9:L9"/>
    <mergeCell ref="R5:S5"/>
    <mergeCell ref="N27:R27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N390:R390"/>
    <mergeCell ref="A442:X442"/>
    <mergeCell ref="N456:T456"/>
    <mergeCell ref="D237:E237"/>
    <mergeCell ref="N389:R389"/>
    <mergeCell ref="A364:M365"/>
    <mergeCell ref="A47:X47"/>
    <mergeCell ref="A419:M420"/>
    <mergeCell ref="N322:R322"/>
    <mergeCell ref="N189:R189"/>
    <mergeCell ref="N309:R309"/>
    <mergeCell ref="D175:E175"/>
    <mergeCell ref="N82:R82"/>
    <mergeCell ref="T11:U11"/>
    <mergeCell ref="D392:E392"/>
    <mergeCell ref="N57:R57"/>
    <mergeCell ref="N267:T267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327:R327"/>
    <mergeCell ref="N85:R85"/>
    <mergeCell ref="A137:X137"/>
    <mergeCell ref="A325:X325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05:E305"/>
    <mergeCell ref="N227:R227"/>
    <mergeCell ref="D243:E243"/>
    <mergeCell ref="D270:E270"/>
    <mergeCell ref="N149:T149"/>
    <mergeCell ref="N376:T376"/>
    <mergeCell ref="N164:R164"/>
    <mergeCell ref="N291:R291"/>
    <mergeCell ref="N224:R224"/>
    <mergeCell ref="N454:R454"/>
    <mergeCell ref="D291:E291"/>
    <mergeCell ref="N397:T397"/>
    <mergeCell ref="D395:E395"/>
    <mergeCell ref="A440:M441"/>
    <mergeCell ref="A130:X130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N67:R67"/>
    <mergeCell ref="N429:T429"/>
    <mergeCell ref="A332:X332"/>
    <mergeCell ref="A161:X161"/>
    <mergeCell ref="G469:M469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D373:E373"/>
    <mergeCell ref="D202:E202"/>
    <mergeCell ref="N203:R203"/>
    <mergeCell ref="N301:R301"/>
    <mergeCell ref="D385:E385"/>
    <mergeCell ref="N132:R132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A380:M381"/>
    <mergeCell ref="A209:M210"/>
    <mergeCell ref="N341:T341"/>
    <mergeCell ref="N408:R408"/>
    <mergeCell ref="A159:M160"/>
    <mergeCell ref="D39:E39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59:T59"/>
    <mergeCell ref="N256:R256"/>
    <mergeCell ref="D199:E199"/>
    <mergeCell ref="N109:R109"/>
    <mergeCell ref="A193:X193"/>
    <mergeCell ref="A46:X46"/>
    <mergeCell ref="N66:R66"/>
    <mergeCell ref="N284:T284"/>
    <mergeCell ref="A283:M284"/>
    <mergeCell ref="N351:R35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N459:R459"/>
    <mergeCell ref="D204:E204"/>
    <mergeCell ref="D198:E198"/>
    <mergeCell ref="N419:T419"/>
    <mergeCell ref="A151:X151"/>
    <mergeCell ref="N275:T275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153:R153"/>
    <mergeCell ref="N448:R448"/>
    <mergeCell ref="N155:T155"/>
    <mergeCell ref="D347:E347"/>
    <mergeCell ref="D176:E176"/>
    <mergeCell ref="D412:E412"/>
    <mergeCell ref="N462:T462"/>
    <mergeCell ref="D362:E362"/>
    <mergeCell ref="A437:X437"/>
    <mergeCell ref="D349:E349"/>
    <mergeCell ref="N262:T262"/>
    <mergeCell ref="N455:T455"/>
    <mergeCell ref="A306:M307"/>
    <mergeCell ref="D427:E427"/>
    <mergeCell ref="N401:T401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A79:M80"/>
    <mergeCell ref="D64:E64"/>
    <mergeCell ref="A42:X42"/>
    <mergeCell ref="N98:R98"/>
    <mergeCell ref="D75:E75"/>
    <mergeCell ref="A150:X150"/>
    <mergeCell ref="D206:E206"/>
    <mergeCell ref="N41:T41"/>
    <mergeCell ref="D409:E409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374:R374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N265:R265"/>
    <mergeCell ref="N26:R26"/>
    <mergeCell ref="H17:H18"/>
    <mergeCell ref="A215:X215"/>
    <mergeCell ref="N283:T283"/>
    <mergeCell ref="A120:M121"/>
    <mergeCell ref="N112:T112"/>
    <mergeCell ref="D181:E181"/>
    <mergeCell ref="N323:T323"/>
    <mergeCell ref="M17:M18"/>
    <mergeCell ref="N230:R230"/>
    <mergeCell ref="N69:R69"/>
    <mergeCell ref="N367:R367"/>
    <mergeCell ref="N196:R196"/>
    <mergeCell ref="N145:R145"/>
    <mergeCell ref="A266:M267"/>
    <mergeCell ref="D182:E182"/>
    <mergeCell ref="N163:R163"/>
    <mergeCell ref="D109:E109"/>
    <mergeCell ref="N324:T324"/>
    <mergeCell ref="D345:E345"/>
    <mergeCell ref="N76:R76"/>
    <mergeCell ref="T5:U5"/>
    <mergeCell ref="T6:U9"/>
    <mergeCell ref="H10:L10"/>
    <mergeCell ref="A9:C9"/>
    <mergeCell ref="D6:L6"/>
    <mergeCell ref="O8:P8"/>
    <mergeCell ref="D35:E35"/>
    <mergeCell ref="D10:E10"/>
    <mergeCell ref="F10:G10"/>
    <mergeCell ref="N110:R110"/>
    <mergeCell ref="D99:E99"/>
    <mergeCell ref="A12:L12"/>
    <mergeCell ref="N80:T80"/>
    <mergeCell ref="D76:E76"/>
    <mergeCell ref="F5:G5"/>
    <mergeCell ref="A14:L14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N316:R316"/>
    <mergeCell ref="N372:R372"/>
    <mergeCell ref="A168:X168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350:E350"/>
    <mergeCell ref="N152:R152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A20:X20"/>
    <mergeCell ref="N431:R431"/>
    <mergeCell ref="N231:R231"/>
    <mergeCell ref="A17:A18"/>
    <mergeCell ref="C17:C18"/>
    <mergeCell ref="D103:E103"/>
    <mergeCell ref="K17:K18"/>
    <mergeCell ref="N380:T380"/>
    <mergeCell ref="D230:E230"/>
    <mergeCell ref="N209:T209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5:X25"/>
    <mergeCell ref="A368:M369"/>
    <mergeCell ref="A286:X286"/>
    <mergeCell ref="N369:T369"/>
    <mergeCell ref="D339:E339"/>
    <mergeCell ref="D27:E27"/>
    <mergeCell ref="N15:R16"/>
    <mergeCell ref="N375:T375"/>
    <mergeCell ref="A269:X269"/>
    <mergeCell ref="D116:E116"/>
    <mergeCell ref="D352:E352"/>
    <mergeCell ref="N219:R219"/>
    <mergeCell ref="A23:M24"/>
    <mergeCell ref="A357:M358"/>
    <mergeCell ref="N78:R78"/>
    <mergeCell ref="O11:P11"/>
    <mergeCell ref="N205:R205"/>
    <mergeCell ref="N314:R314"/>
    <mergeCell ref="D322:E322"/>
    <mergeCell ref="D260:E260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N160:T160"/>
    <mergeCell ref="D162:E162"/>
    <mergeCell ref="D327:E327"/>
    <mergeCell ref="N233:T233"/>
    <mergeCell ref="N443:R443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A457:X457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D5:E5"/>
    <mergeCell ref="N453:R453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A273:X273"/>
    <mergeCell ref="N335:T335"/>
    <mergeCell ref="D356:E356"/>
    <mergeCell ref="N75:R75"/>
    <mergeCell ref="N444:R444"/>
    <mergeCell ref="D316:E316"/>
    <mergeCell ref="A298:X298"/>
    <mergeCell ref="D145:E145"/>
    <mergeCell ref="D443:E443"/>
    <mergeCell ref="D8:L8"/>
    <mergeCell ref="I17:I18"/>
    <mergeCell ref="D141:E141"/>
    <mergeCell ref="A312:X312"/>
    <mergeCell ref="T12:U12"/>
    <mergeCell ref="D28:E28"/>
    <mergeCell ref="A100:M101"/>
    <mergeCell ref="D326:E32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N445:T445"/>
    <mergeCell ref="A404:X404"/>
    <mergeCell ref="N51:T51"/>
    <mergeCell ref="N239:T239"/>
    <mergeCell ref="D72:E72"/>
    <mergeCell ref="A81:X81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N125:R125"/>
    <mergeCell ref="A285:X285"/>
    <mergeCell ref="A122:X122"/>
    <mergeCell ref="N147:R14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N49:R49"/>
    <mergeCell ref="D406:E406"/>
    <mergeCell ref="N45:T45"/>
    <mergeCell ref="N280:T280"/>
    <mergeCell ref="N347:R347"/>
    <mergeCell ref="N176:R176"/>
    <mergeCell ref="N412:R412"/>
    <mergeCell ref="N64:R64"/>
    <mergeCell ref="H5:L5"/>
    <mergeCell ref="N409:R409"/>
    <mergeCell ref="A220:M221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A271:M272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28:R28"/>
    <mergeCell ref="N392:R392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289:E289"/>
    <mergeCell ref="A36:M37"/>
    <mergeCell ref="E470:E471"/>
    <mergeCell ref="A334:M335"/>
    <mergeCell ref="N24:T24"/>
    <mergeCell ref="H9:I9"/>
    <mergeCell ref="A296:M297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C469:F469"/>
    <mergeCell ref="N172:R172"/>
    <mergeCell ref="N199:R199"/>
    <mergeCell ref="N446:T446"/>
    <mergeCell ref="D411:E411"/>
    <mergeCell ref="N362:R362"/>
    <mergeCell ref="D259:E259"/>
    <mergeCell ref="A386:M387"/>
    <mergeCell ref="N349:R349"/>
    <mergeCell ref="N276:T276"/>
    <mergeCell ref="N214:T214"/>
    <mergeCell ref="D235:E235"/>
    <mergeCell ref="A244:M245"/>
    <mergeCell ref="D255:E255"/>
    <mergeCell ref="N464:T464"/>
    <mergeCell ref="D454:E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646</v>
      </c>
      <c r="H1" s="52"/>
    </row>
    <row r="3" spans="2:8" x14ac:dyDescent="0.2">
      <c r="B3" s="47" t="s">
        <v>647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648</v>
      </c>
      <c r="D6" s="47" t="s">
        <v>649</v>
      </c>
      <c r="E6" s="47"/>
    </row>
    <row r="8" spans="2:8" x14ac:dyDescent="0.2">
      <c r="B8" s="47" t="s">
        <v>19</v>
      </c>
      <c r="C8" s="47" t="s">
        <v>648</v>
      </c>
      <c r="D8" s="47"/>
      <c r="E8" s="47"/>
    </row>
    <row r="10" spans="2:8" x14ac:dyDescent="0.2">
      <c r="B10" s="47" t="s">
        <v>650</v>
      </c>
      <c r="C10" s="47"/>
      <c r="D10" s="47"/>
      <c r="E10" s="47"/>
    </row>
    <row r="11" spans="2:8" x14ac:dyDescent="0.2">
      <c r="B11" s="47" t="s">
        <v>651</v>
      </c>
      <c r="C11" s="47"/>
      <c r="D11" s="47"/>
      <c r="E11" s="47"/>
    </row>
    <row r="12" spans="2:8" x14ac:dyDescent="0.2">
      <c r="B12" s="47" t="s">
        <v>652</v>
      </c>
      <c r="C12" s="47"/>
      <c r="D12" s="47"/>
      <c r="E12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</sheetData>
  <sheetProtection algorithmName="SHA-512" hashValue="h+YF5WCklhsHUd3ZoMs8WGTwEclrtYVy6vEP8Q85EHI2MIK3qRkzf9nXybK2k26Cvk43orbr15KwW+8rhMUt2A==" saltValue="lKjhtNFFzdKLRZ7GdcHh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2023-12-01T10:04:32Z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