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0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9" i="1" l="1"/>
  <c r="V468" i="1"/>
  <c r="V470" i="1" s="1"/>
  <c r="V466" i="1"/>
  <c r="V465" i="1"/>
  <c r="W464" i="1"/>
  <c r="W465" i="1" s="1"/>
  <c r="N464" i="1"/>
  <c r="V461" i="1"/>
  <c r="W460" i="1"/>
  <c r="V460" i="1"/>
  <c r="X459" i="1"/>
  <c r="W459" i="1"/>
  <c r="X458" i="1"/>
  <c r="X460" i="1" s="1"/>
  <c r="W458" i="1"/>
  <c r="W461" i="1" s="1"/>
  <c r="W456" i="1"/>
  <c r="V456" i="1"/>
  <c r="V455" i="1"/>
  <c r="X454" i="1"/>
  <c r="W454" i="1"/>
  <c r="W453" i="1"/>
  <c r="V451" i="1"/>
  <c r="V450" i="1"/>
  <c r="X449" i="1"/>
  <c r="W449" i="1"/>
  <c r="W448" i="1"/>
  <c r="W450" i="1" s="1"/>
  <c r="V446" i="1"/>
  <c r="V445" i="1"/>
  <c r="W444" i="1"/>
  <c r="X444" i="1" s="1"/>
  <c r="W443" i="1"/>
  <c r="W446" i="1" s="1"/>
  <c r="V439" i="1"/>
  <c r="V438" i="1"/>
  <c r="W437" i="1"/>
  <c r="X437" i="1" s="1"/>
  <c r="N437" i="1"/>
  <c r="W436" i="1"/>
  <c r="N436" i="1"/>
  <c r="W434" i="1"/>
  <c r="V434" i="1"/>
  <c r="V433" i="1"/>
  <c r="W432" i="1"/>
  <c r="X432" i="1" s="1"/>
  <c r="X431" i="1"/>
  <c r="W431" i="1"/>
  <c r="W430" i="1"/>
  <c r="X430" i="1" s="1"/>
  <c r="W429" i="1"/>
  <c r="X429" i="1" s="1"/>
  <c r="N429" i="1"/>
  <c r="X428" i="1"/>
  <c r="X433" i="1" s="1"/>
  <c r="W428" i="1"/>
  <c r="N428" i="1"/>
  <c r="W427" i="1"/>
  <c r="X427" i="1" s="1"/>
  <c r="N427" i="1"/>
  <c r="V425" i="1"/>
  <c r="W424" i="1"/>
  <c r="V424" i="1"/>
  <c r="W423" i="1"/>
  <c r="X423" i="1" s="1"/>
  <c r="N423" i="1"/>
  <c r="X422" i="1"/>
  <c r="X424" i="1" s="1"/>
  <c r="W422" i="1"/>
  <c r="N422" i="1"/>
  <c r="V420" i="1"/>
  <c r="V419" i="1"/>
  <c r="X418" i="1"/>
  <c r="W418" i="1"/>
  <c r="N418" i="1"/>
  <c r="X417" i="1"/>
  <c r="W417" i="1"/>
  <c r="N417" i="1"/>
  <c r="W416" i="1"/>
  <c r="X416" i="1" s="1"/>
  <c r="N416" i="1"/>
  <c r="W415" i="1"/>
  <c r="X415" i="1" s="1"/>
  <c r="N415" i="1"/>
  <c r="X414" i="1"/>
  <c r="W414" i="1"/>
  <c r="N414" i="1"/>
  <c r="W413" i="1"/>
  <c r="X413" i="1" s="1"/>
  <c r="N413" i="1"/>
  <c r="X412" i="1"/>
  <c r="W412" i="1"/>
  <c r="N412" i="1"/>
  <c r="W411" i="1"/>
  <c r="X411" i="1" s="1"/>
  <c r="N411" i="1"/>
  <c r="X410" i="1"/>
  <c r="W410" i="1"/>
  <c r="N410" i="1"/>
  <c r="W406" i="1"/>
  <c r="V406" i="1"/>
  <c r="W405" i="1"/>
  <c r="V405" i="1"/>
  <c r="X404" i="1"/>
  <c r="X405" i="1" s="1"/>
  <c r="W404" i="1"/>
  <c r="N404" i="1"/>
  <c r="V402" i="1"/>
  <c r="V401" i="1"/>
  <c r="X400" i="1"/>
  <c r="W400" i="1"/>
  <c r="N400" i="1"/>
  <c r="X399" i="1"/>
  <c r="W399" i="1"/>
  <c r="N399" i="1"/>
  <c r="W398" i="1"/>
  <c r="X398" i="1" s="1"/>
  <c r="N398" i="1"/>
  <c r="W397" i="1"/>
  <c r="X397" i="1" s="1"/>
  <c r="W396" i="1"/>
  <c r="X396" i="1" s="1"/>
  <c r="N396" i="1"/>
  <c r="X395" i="1"/>
  <c r="W395" i="1"/>
  <c r="N395" i="1"/>
  <c r="W394" i="1"/>
  <c r="X394" i="1" s="1"/>
  <c r="N394" i="1"/>
  <c r="V392" i="1"/>
  <c r="W391" i="1"/>
  <c r="V391" i="1"/>
  <c r="W390" i="1"/>
  <c r="X390" i="1" s="1"/>
  <c r="N390" i="1"/>
  <c r="X389" i="1"/>
  <c r="X391" i="1" s="1"/>
  <c r="W389" i="1"/>
  <c r="N389" i="1"/>
  <c r="V386" i="1"/>
  <c r="V385" i="1"/>
  <c r="X384" i="1"/>
  <c r="W384" i="1"/>
  <c r="W383" i="1"/>
  <c r="W385" i="1" s="1"/>
  <c r="V381" i="1"/>
  <c r="V380" i="1"/>
  <c r="W379" i="1"/>
  <c r="X379" i="1" s="1"/>
  <c r="W378" i="1"/>
  <c r="X378" i="1" s="1"/>
  <c r="W377" i="1"/>
  <c r="X377" i="1" s="1"/>
  <c r="X376" i="1"/>
  <c r="W376" i="1"/>
  <c r="V374" i="1"/>
  <c r="W373" i="1"/>
  <c r="V373" i="1"/>
  <c r="X372" i="1"/>
  <c r="X373" i="1" s="1"/>
  <c r="W372" i="1"/>
  <c r="W374" i="1" s="1"/>
  <c r="N372" i="1"/>
  <c r="V370" i="1"/>
  <c r="V369" i="1"/>
  <c r="W368" i="1"/>
  <c r="X368" i="1" s="1"/>
  <c r="N368" i="1"/>
  <c r="W367" i="1"/>
  <c r="X367" i="1" s="1"/>
  <c r="N367" i="1"/>
  <c r="X366" i="1"/>
  <c r="W366" i="1"/>
  <c r="N366" i="1"/>
  <c r="W365" i="1"/>
  <c r="N365" i="1"/>
  <c r="W363" i="1"/>
  <c r="V363" i="1"/>
  <c r="V362" i="1"/>
  <c r="X361" i="1"/>
  <c r="W361" i="1"/>
  <c r="W360" i="1"/>
  <c r="X360" i="1" s="1"/>
  <c r="N360" i="1"/>
  <c r="X359" i="1"/>
  <c r="W359" i="1"/>
  <c r="N359" i="1"/>
  <c r="W358" i="1"/>
  <c r="X358" i="1" s="1"/>
  <c r="N358" i="1"/>
  <c r="X357" i="1"/>
  <c r="W357" i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X349" i="1"/>
  <c r="W349" i="1"/>
  <c r="N349" i="1"/>
  <c r="V347" i="1"/>
  <c r="V346" i="1"/>
  <c r="W345" i="1"/>
  <c r="X345" i="1" s="1"/>
  <c r="N345" i="1"/>
  <c r="W344" i="1"/>
  <c r="N344" i="1"/>
  <c r="W340" i="1"/>
  <c r="V340" i="1"/>
  <c r="X339" i="1"/>
  <c r="W339" i="1"/>
  <c r="V339" i="1"/>
  <c r="W338" i="1"/>
  <c r="X338" i="1" s="1"/>
  <c r="N338" i="1"/>
  <c r="V336" i="1"/>
  <c r="V335" i="1"/>
  <c r="W334" i="1"/>
  <c r="X334" i="1" s="1"/>
  <c r="N334" i="1"/>
  <c r="X333" i="1"/>
  <c r="W333" i="1"/>
  <c r="N333" i="1"/>
  <c r="W332" i="1"/>
  <c r="X332" i="1" s="1"/>
  <c r="N332" i="1"/>
  <c r="X331" i="1"/>
  <c r="W331" i="1"/>
  <c r="N331" i="1"/>
  <c r="V329" i="1"/>
  <c r="V328" i="1"/>
  <c r="W327" i="1"/>
  <c r="X327" i="1" s="1"/>
  <c r="N327" i="1"/>
  <c r="W326" i="1"/>
  <c r="N326" i="1"/>
  <c r="W324" i="1"/>
  <c r="V324" i="1"/>
  <c r="V323" i="1"/>
  <c r="W322" i="1"/>
  <c r="X322" i="1" s="1"/>
  <c r="N322" i="1"/>
  <c r="X321" i="1"/>
  <c r="W321" i="1"/>
  <c r="N321" i="1"/>
  <c r="X320" i="1"/>
  <c r="W320" i="1"/>
  <c r="N320" i="1"/>
  <c r="W319" i="1"/>
  <c r="W323" i="1" s="1"/>
  <c r="N319" i="1"/>
  <c r="V316" i="1"/>
  <c r="W315" i="1"/>
  <c r="V315" i="1"/>
  <c r="X314" i="1"/>
  <c r="X315" i="1" s="1"/>
  <c r="W314" i="1"/>
  <c r="W316" i="1" s="1"/>
  <c r="N314" i="1"/>
  <c r="V312" i="1"/>
  <c r="V311" i="1"/>
  <c r="W310" i="1"/>
  <c r="N310" i="1"/>
  <c r="V308" i="1"/>
  <c r="W307" i="1"/>
  <c r="V307" i="1"/>
  <c r="X306" i="1"/>
  <c r="W306" i="1"/>
  <c r="N306" i="1"/>
  <c r="W305" i="1"/>
  <c r="X305" i="1" s="1"/>
  <c r="X304" i="1"/>
  <c r="X307" i="1" s="1"/>
  <c r="W304" i="1"/>
  <c r="W308" i="1" s="1"/>
  <c r="N304" i="1"/>
  <c r="V302" i="1"/>
  <c r="V301" i="1"/>
  <c r="W300" i="1"/>
  <c r="X300" i="1" s="1"/>
  <c r="N300" i="1"/>
  <c r="X299" i="1"/>
  <c r="W299" i="1"/>
  <c r="N299" i="1"/>
  <c r="W298" i="1"/>
  <c r="X298" i="1" s="1"/>
  <c r="X297" i="1"/>
  <c r="W297" i="1"/>
  <c r="N297" i="1"/>
  <c r="W296" i="1"/>
  <c r="X296" i="1" s="1"/>
  <c r="N296" i="1"/>
  <c r="W295" i="1"/>
  <c r="X295" i="1" s="1"/>
  <c r="N295" i="1"/>
  <c r="X294" i="1"/>
  <c r="W294" i="1"/>
  <c r="N294" i="1"/>
  <c r="W293" i="1"/>
  <c r="N293" i="1"/>
  <c r="W289" i="1"/>
  <c r="V289" i="1"/>
  <c r="X288" i="1"/>
  <c r="V288" i="1"/>
  <c r="X287" i="1"/>
  <c r="W287" i="1"/>
  <c r="W288" i="1" s="1"/>
  <c r="N287" i="1"/>
  <c r="V285" i="1"/>
  <c r="V284" i="1"/>
  <c r="W283" i="1"/>
  <c r="N283" i="1"/>
  <c r="V281" i="1"/>
  <c r="V280" i="1"/>
  <c r="X279" i="1"/>
  <c r="W279" i="1"/>
  <c r="N279" i="1"/>
  <c r="W278" i="1"/>
  <c r="W281" i="1" s="1"/>
  <c r="N278" i="1"/>
  <c r="V276" i="1"/>
  <c r="W275" i="1"/>
  <c r="V275" i="1"/>
  <c r="X274" i="1"/>
  <c r="X275" i="1" s="1"/>
  <c r="W274" i="1"/>
  <c r="W276" i="1" s="1"/>
  <c r="N274" i="1"/>
  <c r="V271" i="1"/>
  <c r="V270" i="1"/>
  <c r="W269" i="1"/>
  <c r="X269" i="1" s="1"/>
  <c r="N269" i="1"/>
  <c r="W268" i="1"/>
  <c r="N268" i="1"/>
  <c r="V266" i="1"/>
  <c r="V265" i="1"/>
  <c r="W264" i="1"/>
  <c r="X264" i="1" s="1"/>
  <c r="N264" i="1"/>
  <c r="X263" i="1"/>
  <c r="W263" i="1"/>
  <c r="N263" i="1"/>
  <c r="X262" i="1"/>
  <c r="W262" i="1"/>
  <c r="N262" i="1"/>
  <c r="W261" i="1"/>
  <c r="X261" i="1" s="1"/>
  <c r="X260" i="1"/>
  <c r="W260" i="1"/>
  <c r="N260" i="1"/>
  <c r="X259" i="1"/>
  <c r="W259" i="1"/>
  <c r="N259" i="1"/>
  <c r="W258" i="1"/>
  <c r="N258" i="1"/>
  <c r="V255" i="1"/>
  <c r="W254" i="1"/>
  <c r="V254" i="1"/>
  <c r="X253" i="1"/>
  <c r="W253" i="1"/>
  <c r="N253" i="1"/>
  <c r="W252" i="1"/>
  <c r="X252" i="1" s="1"/>
  <c r="N252" i="1"/>
  <c r="X251" i="1"/>
  <c r="W251" i="1"/>
  <c r="W255" i="1" s="1"/>
  <c r="N251" i="1"/>
  <c r="W249" i="1"/>
  <c r="V249" i="1"/>
  <c r="W248" i="1"/>
  <c r="V248" i="1"/>
  <c r="X247" i="1"/>
  <c r="W247" i="1"/>
  <c r="N247" i="1"/>
  <c r="W246" i="1"/>
  <c r="X246" i="1" s="1"/>
  <c r="W245" i="1"/>
  <c r="X245" i="1" s="1"/>
  <c r="V243" i="1"/>
  <c r="V242" i="1"/>
  <c r="X241" i="1"/>
  <c r="W241" i="1"/>
  <c r="N241" i="1"/>
  <c r="W240" i="1"/>
  <c r="X240" i="1" s="1"/>
  <c r="N240" i="1"/>
  <c r="X239" i="1"/>
  <c r="W239" i="1"/>
  <c r="N239" i="1"/>
  <c r="V237" i="1"/>
  <c r="V236" i="1"/>
  <c r="W235" i="1"/>
  <c r="X235" i="1" s="1"/>
  <c r="N235" i="1"/>
  <c r="W234" i="1"/>
  <c r="X234" i="1" s="1"/>
  <c r="N234" i="1"/>
  <c r="X233" i="1"/>
  <c r="X236" i="1" s="1"/>
  <c r="W233" i="1"/>
  <c r="N233" i="1"/>
  <c r="W232" i="1"/>
  <c r="X232" i="1" s="1"/>
  <c r="N232" i="1"/>
  <c r="X231" i="1"/>
  <c r="W231" i="1"/>
  <c r="X230" i="1"/>
  <c r="W230" i="1"/>
  <c r="X229" i="1"/>
  <c r="W229" i="1"/>
  <c r="N229" i="1"/>
  <c r="W228" i="1"/>
  <c r="X228" i="1" s="1"/>
  <c r="N228" i="1"/>
  <c r="X227" i="1"/>
  <c r="W227" i="1"/>
  <c r="N227" i="1"/>
  <c r="V225" i="1"/>
  <c r="V224" i="1"/>
  <c r="X223" i="1"/>
  <c r="W223" i="1"/>
  <c r="N223" i="1"/>
  <c r="W222" i="1"/>
  <c r="X222" i="1" s="1"/>
  <c r="N222" i="1"/>
  <c r="X221" i="1"/>
  <c r="W221" i="1"/>
  <c r="N221" i="1"/>
  <c r="W220" i="1"/>
  <c r="X220" i="1" s="1"/>
  <c r="N220" i="1"/>
  <c r="V218" i="1"/>
  <c r="W217" i="1"/>
  <c r="V217" i="1"/>
  <c r="W216" i="1"/>
  <c r="N216" i="1"/>
  <c r="V214" i="1"/>
  <c r="V213" i="1"/>
  <c r="W212" i="1"/>
  <c r="X212" i="1" s="1"/>
  <c r="N212" i="1"/>
  <c r="X211" i="1"/>
  <c r="W211" i="1"/>
  <c r="N211" i="1"/>
  <c r="X210" i="1"/>
  <c r="W210" i="1"/>
  <c r="N210" i="1"/>
  <c r="W209" i="1"/>
  <c r="X209" i="1" s="1"/>
  <c r="N209" i="1"/>
  <c r="W208" i="1"/>
  <c r="X208" i="1" s="1"/>
  <c r="N208" i="1"/>
  <c r="X207" i="1"/>
  <c r="W207" i="1"/>
  <c r="N207" i="1"/>
  <c r="W206" i="1"/>
  <c r="X206" i="1" s="1"/>
  <c r="N206" i="1"/>
  <c r="X205" i="1"/>
  <c r="W205" i="1"/>
  <c r="N205" i="1"/>
  <c r="W204" i="1"/>
  <c r="X204" i="1" s="1"/>
  <c r="N204" i="1"/>
  <c r="X203" i="1"/>
  <c r="W203" i="1"/>
  <c r="N203" i="1"/>
  <c r="X202" i="1"/>
  <c r="W202" i="1"/>
  <c r="N202" i="1"/>
  <c r="W201" i="1"/>
  <c r="X201" i="1" s="1"/>
  <c r="N201" i="1"/>
  <c r="W200" i="1"/>
  <c r="N200" i="1"/>
  <c r="X199" i="1"/>
  <c r="W199" i="1"/>
  <c r="N199" i="1"/>
  <c r="V196" i="1"/>
  <c r="W195" i="1"/>
  <c r="V195" i="1"/>
  <c r="X194" i="1"/>
  <c r="W194" i="1"/>
  <c r="N194" i="1"/>
  <c r="X193" i="1"/>
  <c r="X195" i="1" s="1"/>
  <c r="W193" i="1"/>
  <c r="W196" i="1" s="1"/>
  <c r="N193" i="1"/>
  <c r="V191" i="1"/>
  <c r="V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X185" i="1"/>
  <c r="W185" i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X179" i="1"/>
  <c r="W179" i="1"/>
  <c r="X178" i="1"/>
  <c r="W178" i="1"/>
  <c r="N178" i="1"/>
  <c r="W177" i="1"/>
  <c r="X177" i="1" s="1"/>
  <c r="N177" i="1"/>
  <c r="X176" i="1"/>
  <c r="W176" i="1"/>
  <c r="W175" i="1"/>
  <c r="X175" i="1" s="1"/>
  <c r="N175" i="1"/>
  <c r="W174" i="1"/>
  <c r="X174" i="1" s="1"/>
  <c r="W173" i="1"/>
  <c r="N173" i="1"/>
  <c r="W171" i="1"/>
  <c r="V171" i="1"/>
  <c r="V170" i="1"/>
  <c r="X169" i="1"/>
  <c r="X170" i="1" s="1"/>
  <c r="W169" i="1"/>
  <c r="N169" i="1"/>
  <c r="W168" i="1"/>
  <c r="X168" i="1" s="1"/>
  <c r="N168" i="1"/>
  <c r="W167" i="1"/>
  <c r="X167" i="1" s="1"/>
  <c r="N167" i="1"/>
  <c r="X166" i="1"/>
  <c r="W166" i="1"/>
  <c r="N166" i="1"/>
  <c r="V164" i="1"/>
  <c r="W163" i="1"/>
  <c r="V163" i="1"/>
  <c r="X162" i="1"/>
  <c r="W162" i="1"/>
  <c r="N162" i="1"/>
  <c r="X161" i="1"/>
  <c r="X163" i="1" s="1"/>
  <c r="W161" i="1"/>
  <c r="W164" i="1" s="1"/>
  <c r="V159" i="1"/>
  <c r="W158" i="1"/>
  <c r="V158" i="1"/>
  <c r="X157" i="1"/>
  <c r="W157" i="1"/>
  <c r="N157" i="1"/>
  <c r="W156" i="1"/>
  <c r="N156" i="1"/>
  <c r="V153" i="1"/>
  <c r="V152" i="1"/>
  <c r="W151" i="1"/>
  <c r="X151" i="1" s="1"/>
  <c r="N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W152" i="1" s="1"/>
  <c r="N145" i="1"/>
  <c r="X144" i="1"/>
  <c r="W144" i="1"/>
  <c r="N144" i="1"/>
  <c r="V141" i="1"/>
  <c r="W140" i="1"/>
  <c r="V140" i="1"/>
  <c r="X139" i="1"/>
  <c r="W139" i="1"/>
  <c r="N139" i="1"/>
  <c r="X138" i="1"/>
  <c r="W138" i="1"/>
  <c r="N138" i="1"/>
  <c r="X137" i="1"/>
  <c r="X140" i="1" s="1"/>
  <c r="W137" i="1"/>
  <c r="G477" i="1" s="1"/>
  <c r="N137" i="1"/>
  <c r="V133" i="1"/>
  <c r="V132" i="1"/>
  <c r="W131" i="1"/>
  <c r="W132" i="1" s="1"/>
  <c r="N131" i="1"/>
  <c r="W130" i="1"/>
  <c r="X130" i="1" s="1"/>
  <c r="N130" i="1"/>
  <c r="X129" i="1"/>
  <c r="W129" i="1"/>
  <c r="V126" i="1"/>
  <c r="V125" i="1"/>
  <c r="X124" i="1"/>
  <c r="W124" i="1"/>
  <c r="W123" i="1"/>
  <c r="X123" i="1" s="1"/>
  <c r="N123" i="1"/>
  <c r="X122" i="1"/>
  <c r="W122" i="1"/>
  <c r="X121" i="1"/>
  <c r="W121" i="1"/>
  <c r="W126" i="1" s="1"/>
  <c r="N121" i="1"/>
  <c r="W120" i="1"/>
  <c r="N120" i="1"/>
  <c r="V118" i="1"/>
  <c r="V117" i="1"/>
  <c r="W116" i="1"/>
  <c r="X116" i="1" s="1"/>
  <c r="W115" i="1"/>
  <c r="X115" i="1" s="1"/>
  <c r="N115" i="1"/>
  <c r="X114" i="1"/>
  <c r="W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X108" i="1" s="1"/>
  <c r="W107" i="1"/>
  <c r="X107" i="1" s="1"/>
  <c r="X106" i="1"/>
  <c r="X117" i="1" s="1"/>
  <c r="W106" i="1"/>
  <c r="V104" i="1"/>
  <c r="V103" i="1"/>
  <c r="X102" i="1"/>
  <c r="W102" i="1"/>
  <c r="X101" i="1"/>
  <c r="W101" i="1"/>
  <c r="X100" i="1"/>
  <c r="W100" i="1"/>
  <c r="N100" i="1"/>
  <c r="W99" i="1"/>
  <c r="X99" i="1" s="1"/>
  <c r="N99" i="1"/>
  <c r="X98" i="1"/>
  <c r="W98" i="1"/>
  <c r="N98" i="1"/>
  <c r="X97" i="1"/>
  <c r="W97" i="1"/>
  <c r="N97" i="1"/>
  <c r="W96" i="1"/>
  <c r="X96" i="1" s="1"/>
  <c r="N96" i="1"/>
  <c r="W95" i="1"/>
  <c r="X95" i="1" s="1"/>
  <c r="N95" i="1"/>
  <c r="X94" i="1"/>
  <c r="W94" i="1"/>
  <c r="N94" i="1"/>
  <c r="W93" i="1"/>
  <c r="W104" i="1" s="1"/>
  <c r="N93" i="1"/>
  <c r="V91" i="1"/>
  <c r="V90" i="1"/>
  <c r="X89" i="1"/>
  <c r="W89" i="1"/>
  <c r="N89" i="1"/>
  <c r="X88" i="1"/>
  <c r="W88" i="1"/>
  <c r="N88" i="1"/>
  <c r="W87" i="1"/>
  <c r="X87" i="1" s="1"/>
  <c r="X86" i="1"/>
  <c r="W86" i="1"/>
  <c r="W85" i="1"/>
  <c r="X85" i="1" s="1"/>
  <c r="X84" i="1"/>
  <c r="W84" i="1"/>
  <c r="N84" i="1"/>
  <c r="W83" i="1"/>
  <c r="W90" i="1" s="1"/>
  <c r="V81" i="1"/>
  <c r="V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X74" i="1"/>
  <c r="W74" i="1"/>
  <c r="W73" i="1"/>
  <c r="X73" i="1" s="1"/>
  <c r="N73" i="1"/>
  <c r="X72" i="1"/>
  <c r="W72" i="1"/>
  <c r="N72" i="1"/>
  <c r="X71" i="1"/>
  <c r="W71" i="1"/>
  <c r="N71" i="1"/>
  <c r="X70" i="1"/>
  <c r="W70" i="1"/>
  <c r="N70" i="1"/>
  <c r="W69" i="1"/>
  <c r="X69" i="1" s="1"/>
  <c r="N69" i="1"/>
  <c r="X68" i="1"/>
  <c r="W68" i="1"/>
  <c r="N68" i="1"/>
  <c r="X67" i="1"/>
  <c r="W67" i="1"/>
  <c r="N67" i="1"/>
  <c r="W66" i="1"/>
  <c r="W80" i="1" s="1"/>
  <c r="X65" i="1"/>
  <c r="W65" i="1"/>
  <c r="N65" i="1"/>
  <c r="X64" i="1"/>
  <c r="W64" i="1"/>
  <c r="W63" i="1"/>
  <c r="V60" i="1"/>
  <c r="V59" i="1"/>
  <c r="X58" i="1"/>
  <c r="W58" i="1"/>
  <c r="W57" i="1"/>
  <c r="X57" i="1" s="1"/>
  <c r="N57" i="1"/>
  <c r="W56" i="1"/>
  <c r="X56" i="1" s="1"/>
  <c r="W55" i="1"/>
  <c r="W59" i="1" s="1"/>
  <c r="N55" i="1"/>
  <c r="V52" i="1"/>
  <c r="V51" i="1"/>
  <c r="X50" i="1"/>
  <c r="W50" i="1"/>
  <c r="N50" i="1"/>
  <c r="W49" i="1"/>
  <c r="N49" i="1"/>
  <c r="V45" i="1"/>
  <c r="W44" i="1"/>
  <c r="V44" i="1"/>
  <c r="X43" i="1"/>
  <c r="X44" i="1" s="1"/>
  <c r="W43" i="1"/>
  <c r="W45" i="1" s="1"/>
  <c r="N43" i="1"/>
  <c r="V41" i="1"/>
  <c r="V40" i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W32" i="1" s="1"/>
  <c r="N27" i="1"/>
  <c r="X26" i="1"/>
  <c r="W26" i="1"/>
  <c r="N26" i="1"/>
  <c r="W24" i="1"/>
  <c r="V24" i="1"/>
  <c r="V467" i="1" s="1"/>
  <c r="W23" i="1"/>
  <c r="V23" i="1"/>
  <c r="X22" i="1"/>
  <c r="X23" i="1" s="1"/>
  <c r="W22" i="1"/>
  <c r="N22" i="1"/>
  <c r="H10" i="1"/>
  <c r="J9" i="1"/>
  <c r="A9" i="1"/>
  <c r="H9" i="1" s="1"/>
  <c r="D7" i="1"/>
  <c r="O6" i="1"/>
  <c r="N2" i="1"/>
  <c r="C477" i="1" l="1"/>
  <c r="W51" i="1"/>
  <c r="W52" i="1"/>
  <c r="W117" i="1"/>
  <c r="W266" i="1"/>
  <c r="W284" i="1"/>
  <c r="W285" i="1"/>
  <c r="X283" i="1"/>
  <c r="X284" i="1" s="1"/>
  <c r="A10" i="1"/>
  <c r="B477" i="1"/>
  <c r="W468" i="1"/>
  <c r="W33" i="1"/>
  <c r="X27" i="1"/>
  <c r="X32" i="1" s="1"/>
  <c r="W40" i="1"/>
  <c r="X49" i="1"/>
  <c r="X51" i="1" s="1"/>
  <c r="W60" i="1"/>
  <c r="X66" i="1"/>
  <c r="X83" i="1"/>
  <c r="X90" i="1" s="1"/>
  <c r="X93" i="1"/>
  <c r="X103" i="1" s="1"/>
  <c r="W125" i="1"/>
  <c r="X120" i="1"/>
  <c r="X125" i="1" s="1"/>
  <c r="X131" i="1"/>
  <c r="X132" i="1" s="1"/>
  <c r="X152" i="1"/>
  <c r="W224" i="1"/>
  <c r="W237" i="1"/>
  <c r="W242" i="1"/>
  <c r="L477" i="1"/>
  <c r="W265" i="1"/>
  <c r="X258" i="1"/>
  <c r="X265" i="1" s="1"/>
  <c r="W312" i="1"/>
  <c r="W311" i="1"/>
  <c r="X310" i="1"/>
  <c r="X311" i="1" s="1"/>
  <c r="X335" i="1"/>
  <c r="W369" i="1"/>
  <c r="W469" i="1"/>
  <c r="W214" i="1"/>
  <c r="F9" i="1"/>
  <c r="F10" i="1"/>
  <c r="X63" i="1"/>
  <c r="E477" i="1"/>
  <c r="W91" i="1"/>
  <c r="W467" i="1" s="1"/>
  <c r="W103" i="1"/>
  <c r="W141" i="1"/>
  <c r="W190" i="1"/>
  <c r="W191" i="1"/>
  <c r="X173" i="1"/>
  <c r="X190" i="1" s="1"/>
  <c r="X200" i="1"/>
  <c r="X213" i="1" s="1"/>
  <c r="W213" i="1"/>
  <c r="X216" i="1"/>
  <c r="X217" i="1" s="1"/>
  <c r="W218" i="1"/>
  <c r="X242" i="1"/>
  <c r="W271" i="1"/>
  <c r="X268" i="1"/>
  <c r="X270" i="1" s="1"/>
  <c r="W270" i="1"/>
  <c r="X380" i="1"/>
  <c r="D477" i="1"/>
  <c r="V471" i="1"/>
  <c r="X39" i="1"/>
  <c r="X40" i="1" s="1"/>
  <c r="X55" i="1"/>
  <c r="X59" i="1" s="1"/>
  <c r="W81" i="1"/>
  <c r="W118" i="1"/>
  <c r="X145" i="1"/>
  <c r="H477" i="1"/>
  <c r="W153" i="1"/>
  <c r="W225" i="1"/>
  <c r="W243" i="1"/>
  <c r="X254" i="1"/>
  <c r="W280" i="1"/>
  <c r="X278" i="1"/>
  <c r="X280" i="1" s="1"/>
  <c r="W301" i="1"/>
  <c r="W302" i="1"/>
  <c r="N477" i="1"/>
  <c r="X293" i="1"/>
  <c r="X301" i="1" s="1"/>
  <c r="X362" i="1"/>
  <c r="M477" i="1"/>
  <c r="W170" i="1"/>
  <c r="J477" i="1"/>
  <c r="W236" i="1"/>
  <c r="X248" i="1"/>
  <c r="W336" i="1"/>
  <c r="W381" i="1"/>
  <c r="W386" i="1"/>
  <c r="X401" i="1"/>
  <c r="W402" i="1"/>
  <c r="W420" i="1"/>
  <c r="W433" i="1"/>
  <c r="W451" i="1"/>
  <c r="O477" i="1"/>
  <c r="W329" i="1"/>
  <c r="X326" i="1"/>
  <c r="X328" i="1" s="1"/>
  <c r="W335" i="1"/>
  <c r="W471" i="1" s="1"/>
  <c r="P477" i="1"/>
  <c r="W347" i="1"/>
  <c r="X344" i="1"/>
  <c r="X346" i="1" s="1"/>
  <c r="W370" i="1"/>
  <c r="W380" i="1"/>
  <c r="W439" i="1"/>
  <c r="X436" i="1"/>
  <c r="X438" i="1" s="1"/>
  <c r="S477" i="1"/>
  <c r="W445" i="1"/>
  <c r="W455" i="1"/>
  <c r="X453" i="1"/>
  <c r="X455" i="1" s="1"/>
  <c r="T477" i="1"/>
  <c r="W466" i="1"/>
  <c r="Q477" i="1"/>
  <c r="F477" i="1"/>
  <c r="W133" i="1"/>
  <c r="W159" i="1"/>
  <c r="X156" i="1"/>
  <c r="X158" i="1" s="1"/>
  <c r="X224" i="1"/>
  <c r="X319" i="1"/>
  <c r="X323" i="1" s="1"/>
  <c r="W328" i="1"/>
  <c r="W346" i="1"/>
  <c r="W362" i="1"/>
  <c r="X365" i="1"/>
  <c r="X369" i="1" s="1"/>
  <c r="X383" i="1"/>
  <c r="X385" i="1" s="1"/>
  <c r="W392" i="1"/>
  <c r="W401" i="1"/>
  <c r="X419" i="1"/>
  <c r="W419" i="1"/>
  <c r="W425" i="1"/>
  <c r="W438" i="1"/>
  <c r="X443" i="1"/>
  <c r="X445" i="1" s="1"/>
  <c r="X448" i="1"/>
  <c r="X450" i="1" s="1"/>
  <c r="X464" i="1"/>
  <c r="X465" i="1" s="1"/>
  <c r="I477" i="1"/>
  <c r="R477" i="1"/>
  <c r="W470" i="1" l="1"/>
  <c r="X80" i="1"/>
  <c r="X472" i="1" s="1"/>
</calcChain>
</file>

<file path=xl/sharedStrings.xml><?xml version="1.0" encoding="utf-8"?>
<sst xmlns="http://schemas.openxmlformats.org/spreadsheetml/2006/main" count="1983" uniqueCount="676">
  <si>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</si>
  <si>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</si>
  <si>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</si>
  <si>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</si>
  <si>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</si>
  <si>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23.11.2023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</si>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</sst>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39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0" customWidth="1"/>
    <col min="17" max="17" width="6.140625" style="31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0" customWidth="1"/>
    <col min="23" max="23" width="11" style="310" customWidth="1"/>
    <col min="24" max="24" width="10" style="310" customWidth="1"/>
    <col min="25" max="25" width="11.5703125" style="310" customWidth="1"/>
    <col min="26" max="26" width="10.42578125" style="31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0" customWidth="1"/>
    <col min="31" max="31" width="9.140625" style="310" customWidth="1"/>
    <col min="32" max="16384" width="9.140625" style="310"/>
  </cols>
  <sheetData>
    <row r="1" spans="1:29" s="305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48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448" t="s">
        <v>8</v>
      </c>
      <c r="B5" s="343"/>
      <c r="C5" s="344"/>
      <c r="D5" s="346"/>
      <c r="E5" s="348"/>
      <c r="F5" s="606" t="s">
        <v>9</v>
      </c>
      <c r="G5" s="344"/>
      <c r="H5" s="346"/>
      <c r="I5" s="347"/>
      <c r="J5" s="347"/>
      <c r="K5" s="347"/>
      <c r="L5" s="348"/>
      <c r="N5" s="24" t="s">
        <v>10</v>
      </c>
      <c r="O5" s="546">
        <v>45260</v>
      </c>
      <c r="P5" s="398"/>
      <c r="R5" s="630" t="s">
        <v>11</v>
      </c>
      <c r="S5" s="372"/>
      <c r="T5" s="486" t="s">
        <v>12</v>
      </c>
      <c r="U5" s="398"/>
      <c r="Z5" s="51"/>
      <c r="AA5" s="51"/>
      <c r="AB5" s="51"/>
    </row>
    <row r="6" spans="1:29" s="305" customFormat="1" ht="24" customHeight="1" x14ac:dyDescent="0.2">
      <c r="A6" s="448" t="s">
        <v>13</v>
      </c>
      <c r="B6" s="343"/>
      <c r="C6" s="344"/>
      <c r="D6" s="578" t="s">
        <v>14</v>
      </c>
      <c r="E6" s="579"/>
      <c r="F6" s="579"/>
      <c r="G6" s="579"/>
      <c r="H6" s="579"/>
      <c r="I6" s="579"/>
      <c r="J6" s="579"/>
      <c r="K6" s="579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Четверг</v>
      </c>
      <c r="P6" s="318"/>
      <c r="R6" s="371" t="s">
        <v>16</v>
      </c>
      <c r="S6" s="372"/>
      <c r="T6" s="491" t="s">
        <v>17</v>
      </c>
      <c r="U6" s="359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513" t="str">
        <f>IFERROR(VLOOKUP(DeliveryAddress,Table,3,0),1)</f>
        <v>1</v>
      </c>
      <c r="E7" s="514"/>
      <c r="F7" s="514"/>
      <c r="G7" s="514"/>
      <c r="H7" s="514"/>
      <c r="I7" s="514"/>
      <c r="J7" s="514"/>
      <c r="K7" s="514"/>
      <c r="L7" s="515"/>
      <c r="N7" s="24"/>
      <c r="O7" s="42"/>
      <c r="P7" s="42"/>
      <c r="R7" s="321"/>
      <c r="S7" s="372"/>
      <c r="T7" s="492"/>
      <c r="U7" s="493"/>
      <c r="Z7" s="51"/>
      <c r="AA7" s="51"/>
      <c r="AB7" s="51"/>
    </row>
    <row r="8" spans="1:29" s="305" customFormat="1" ht="25.5" customHeight="1" x14ac:dyDescent="0.2">
      <c r="A8" s="640" t="s">
        <v>18</v>
      </c>
      <c r="B8" s="323"/>
      <c r="C8" s="324"/>
      <c r="D8" s="405"/>
      <c r="E8" s="406"/>
      <c r="F8" s="406"/>
      <c r="G8" s="406"/>
      <c r="H8" s="406"/>
      <c r="I8" s="406"/>
      <c r="J8" s="406"/>
      <c r="K8" s="406"/>
      <c r="L8" s="407"/>
      <c r="N8" s="24" t="s">
        <v>19</v>
      </c>
      <c r="O8" s="397">
        <v>0.41666666666666669</v>
      </c>
      <c r="P8" s="398"/>
      <c r="R8" s="321"/>
      <c r="S8" s="372"/>
      <c r="T8" s="492"/>
      <c r="U8" s="493"/>
      <c r="Z8" s="51"/>
      <c r="AA8" s="51"/>
      <c r="AB8" s="51"/>
    </row>
    <row r="9" spans="1:29" s="305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5"/>
      <c r="E9" s="328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7" t="str">
        <f>IF(AND($A$9="Тип доверенности/получателя при получении в адресе перегруза:",$D$9="Разовая доверенность"),"Введите ФИО","")</f>
        <v/>
      </c>
      <c r="I9" s="328"/>
      <c r="J9" s="3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/>
      <c r="L9" s="328"/>
      <c r="N9" s="26" t="s">
        <v>20</v>
      </c>
      <c r="O9" s="546"/>
      <c r="P9" s="398"/>
      <c r="R9" s="321"/>
      <c r="S9" s="372"/>
      <c r="T9" s="494"/>
      <c r="U9" s="495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5"/>
      <c r="E10" s="328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60" t="str">
        <f>IFERROR(VLOOKUP($D$10,Proxy,2,FALSE),"")</f>
        <v/>
      </c>
      <c r="I10" s="321"/>
      <c r="J10" s="321"/>
      <c r="K10" s="321"/>
      <c r="L10" s="321"/>
      <c r="N10" s="26" t="s">
        <v>21</v>
      </c>
      <c r="O10" s="397"/>
      <c r="P10" s="398"/>
      <c r="S10" s="24" t="s">
        <v>22</v>
      </c>
      <c r="T10" s="358" t="s">
        <v>23</v>
      </c>
      <c r="U10" s="359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80" t="s">
        <v>27</v>
      </c>
      <c r="U11" s="581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604" t="s">
        <v>28</v>
      </c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4"/>
      <c r="N12" s="24" t="s">
        <v>29</v>
      </c>
      <c r="O12" s="573"/>
      <c r="P12" s="515"/>
      <c r="Q12" s="23"/>
      <c r="S12" s="24"/>
      <c r="T12" s="413"/>
      <c r="U12" s="321"/>
      <c r="Z12" s="51"/>
      <c r="AA12" s="51"/>
      <c r="AB12" s="51"/>
    </row>
    <row r="13" spans="1:29" s="305" customFormat="1" ht="23.25" customHeight="1" x14ac:dyDescent="0.2">
      <c r="A13" s="604" t="s">
        <v>30</v>
      </c>
      <c r="B13" s="343"/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26"/>
      <c r="N13" s="26" t="s">
        <v>31</v>
      </c>
      <c r="O13" s="580"/>
      <c r="P13" s="581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604" t="s">
        <v>32</v>
      </c>
      <c r="B14" s="343"/>
      <c r="C14" s="343"/>
      <c r="D14" s="343"/>
      <c r="E14" s="343"/>
      <c r="F14" s="343"/>
      <c r="G14" s="343"/>
      <c r="H14" s="343"/>
      <c r="I14" s="343"/>
      <c r="J14" s="343"/>
      <c r="K14" s="343"/>
      <c r="L14" s="344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628" t="s">
        <v>33</v>
      </c>
      <c r="B15" s="343"/>
      <c r="C15" s="343"/>
      <c r="D15" s="343"/>
      <c r="E15" s="343"/>
      <c r="F15" s="343"/>
      <c r="G15" s="343"/>
      <c r="H15" s="343"/>
      <c r="I15" s="343"/>
      <c r="J15" s="343"/>
      <c r="K15" s="343"/>
      <c r="L15" s="344"/>
      <c r="N15" s="472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3"/>
      <c r="O16" s="473"/>
      <c r="P16" s="473"/>
      <c r="Q16" s="473"/>
      <c r="R16" s="47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0" t="s">
        <v>35</v>
      </c>
      <c r="B17" s="350" t="s">
        <v>36</v>
      </c>
      <c r="C17" s="463" t="s">
        <v>37</v>
      </c>
      <c r="D17" s="350" t="s">
        <v>38</v>
      </c>
      <c r="E17" s="421"/>
      <c r="F17" s="350" t="s">
        <v>39</v>
      </c>
      <c r="G17" s="350" t="s">
        <v>40</v>
      </c>
      <c r="H17" s="350" t="s">
        <v>41</v>
      </c>
      <c r="I17" s="350" t="s">
        <v>42</v>
      </c>
      <c r="J17" s="350" t="s">
        <v>43</v>
      </c>
      <c r="K17" s="350" t="s">
        <v>44</v>
      </c>
      <c r="L17" s="350" t="s">
        <v>45</v>
      </c>
      <c r="M17" s="350" t="s">
        <v>46</v>
      </c>
      <c r="N17" s="350" t="s">
        <v>47</v>
      </c>
      <c r="O17" s="420"/>
      <c r="P17" s="420"/>
      <c r="Q17" s="420"/>
      <c r="R17" s="421"/>
      <c r="S17" s="639" t="s">
        <v>48</v>
      </c>
      <c r="T17" s="344"/>
      <c r="U17" s="350" t="s">
        <v>49</v>
      </c>
      <c r="V17" s="350" t="s">
        <v>50</v>
      </c>
      <c r="W17" s="365" t="s">
        <v>51</v>
      </c>
      <c r="X17" s="350" t="s">
        <v>52</v>
      </c>
      <c r="Y17" s="382" t="s">
        <v>53</v>
      </c>
      <c r="Z17" s="382" t="s">
        <v>54</v>
      </c>
      <c r="AA17" s="382" t="s">
        <v>55</v>
      </c>
      <c r="AB17" s="383"/>
      <c r="AC17" s="384"/>
      <c r="AD17" s="449"/>
      <c r="BA17" s="377" t="s">
        <v>56</v>
      </c>
    </row>
    <row r="18" spans="1:53" ht="14.25" customHeight="1" x14ac:dyDescent="0.2">
      <c r="A18" s="351"/>
      <c r="B18" s="351"/>
      <c r="C18" s="351"/>
      <c r="D18" s="422"/>
      <c r="E18" s="424"/>
      <c r="F18" s="351"/>
      <c r="G18" s="351"/>
      <c r="H18" s="351"/>
      <c r="I18" s="351"/>
      <c r="J18" s="351"/>
      <c r="K18" s="351"/>
      <c r="L18" s="351"/>
      <c r="M18" s="351"/>
      <c r="N18" s="422"/>
      <c r="O18" s="423"/>
      <c r="P18" s="423"/>
      <c r="Q18" s="423"/>
      <c r="R18" s="424"/>
      <c r="S18" s="306" t="s">
        <v>57</v>
      </c>
      <c r="T18" s="306" t="s">
        <v>58</v>
      </c>
      <c r="U18" s="351"/>
      <c r="V18" s="351"/>
      <c r="W18" s="366"/>
      <c r="X18" s="351"/>
      <c r="Y18" s="547"/>
      <c r="Z18" s="547"/>
      <c r="AA18" s="385"/>
      <c r="AB18" s="386"/>
      <c r="AC18" s="387"/>
      <c r="AD18" s="450"/>
      <c r="BA18" s="321"/>
    </row>
    <row r="19" spans="1:53" ht="27.75" customHeight="1" x14ac:dyDescent="0.2">
      <c r="A19" s="360" t="s">
        <v>59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320" t="s">
        <v>59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7"/>
      <c r="Z20" s="307"/>
    </row>
    <row r="21" spans="1:53" ht="14.25" customHeight="1" x14ac:dyDescent="0.25">
      <c r="A21" s="329" t="s">
        <v>60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6"/>
      <c r="N23" s="322" t="s">
        <v>66</v>
      </c>
      <c r="O23" s="323"/>
      <c r="P23" s="323"/>
      <c r="Q23" s="323"/>
      <c r="R23" s="323"/>
      <c r="S23" s="323"/>
      <c r="T23" s="324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6"/>
      <c r="N24" s="322" t="s">
        <v>66</v>
      </c>
      <c r="O24" s="323"/>
      <c r="P24" s="323"/>
      <c r="Q24" s="323"/>
      <c r="R24" s="323"/>
      <c r="S24" s="323"/>
      <c r="T24" s="324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29" t="s">
        <v>68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18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7"/>
      <c r="P28" s="317"/>
      <c r="Q28" s="317"/>
      <c r="R28" s="318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18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6"/>
      <c r="N32" s="322" t="s">
        <v>66</v>
      </c>
      <c r="O32" s="323"/>
      <c r="P32" s="323"/>
      <c r="Q32" s="323"/>
      <c r="R32" s="323"/>
      <c r="S32" s="323"/>
      <c r="T32" s="324"/>
      <c r="U32" s="37" t="s">
        <v>67</v>
      </c>
      <c r="V32" s="314">
        <f>IFERROR(V26/H26,"0")+IFERROR(V27/H27,"0")+IFERROR(V28/H28,"0")+IFERROR(V29/H29,"0")+IFERROR(V30/H30,"0")+IFERROR(V31/H31,"0")</f>
        <v>0</v>
      </c>
      <c r="W32" s="314">
        <f>IFERROR(W26/H26,"0")+IFERROR(W27/H27,"0")+IFERROR(W28/H28,"0")+IFERROR(W29/H29,"0")+IFERROR(W30/H30,"0")+IFERROR(W31/H31,"0")</f>
        <v>0</v>
      </c>
      <c r="X32" s="314">
        <f>IFERROR(IF(X26="",0,X26),"0")+IFERROR(IF(X27="",0,X27),"0")+IFERROR(IF(X28="",0,X28),"0")+IFERROR(IF(X29="",0,X29),"0")+IFERROR(IF(X30="",0,X30),"0")+IFERROR(IF(X31="",0,X31),"0")</f>
        <v>0</v>
      </c>
      <c r="Y32" s="315"/>
      <c r="Z32" s="315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6"/>
      <c r="N33" s="322" t="s">
        <v>66</v>
      </c>
      <c r="O33" s="323"/>
      <c r="P33" s="323"/>
      <c r="Q33" s="323"/>
      <c r="R33" s="323"/>
      <c r="S33" s="323"/>
      <c r="T33" s="324"/>
      <c r="U33" s="37" t="s">
        <v>65</v>
      </c>
      <c r="V33" s="314">
        <f>IFERROR(SUM(V26:V31),"0")</f>
        <v>0</v>
      </c>
      <c r="W33" s="314">
        <f>IFERROR(SUM(W26:W31),"0")</f>
        <v>0</v>
      </c>
      <c r="X33" s="37"/>
      <c r="Y33" s="315"/>
      <c r="Z33" s="315"/>
    </row>
    <row r="34" spans="1:53" ht="14.25" customHeight="1" x14ac:dyDescent="0.25">
      <c r="A34" s="329" t="s">
        <v>81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18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7"/>
      <c r="P35" s="317"/>
      <c r="Q35" s="317"/>
      <c r="R35" s="318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6"/>
      <c r="N36" s="322" t="s">
        <v>66</v>
      </c>
      <c r="O36" s="323"/>
      <c r="P36" s="323"/>
      <c r="Q36" s="323"/>
      <c r="R36" s="323"/>
      <c r="S36" s="323"/>
      <c r="T36" s="324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6"/>
      <c r="N37" s="322" t="s">
        <v>66</v>
      </c>
      <c r="O37" s="323"/>
      <c r="P37" s="323"/>
      <c r="Q37" s="323"/>
      <c r="R37" s="323"/>
      <c r="S37" s="323"/>
      <c r="T37" s="324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29" t="s">
        <v>86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18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7"/>
      <c r="P39" s="317"/>
      <c r="Q39" s="317"/>
      <c r="R39" s="318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6"/>
      <c r="N40" s="322" t="s">
        <v>66</v>
      </c>
      <c r="O40" s="323"/>
      <c r="P40" s="323"/>
      <c r="Q40" s="323"/>
      <c r="R40" s="323"/>
      <c r="S40" s="323"/>
      <c r="T40" s="324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6"/>
      <c r="N41" s="322" t="s">
        <v>66</v>
      </c>
      <c r="O41" s="323"/>
      <c r="P41" s="323"/>
      <c r="Q41" s="323"/>
      <c r="R41" s="323"/>
      <c r="S41" s="323"/>
      <c r="T41" s="324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29" t="s">
        <v>90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18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7"/>
      <c r="P43" s="317"/>
      <c r="Q43" s="317"/>
      <c r="R43" s="318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6"/>
      <c r="N44" s="322" t="s">
        <v>66</v>
      </c>
      <c r="O44" s="323"/>
      <c r="P44" s="323"/>
      <c r="Q44" s="323"/>
      <c r="R44" s="323"/>
      <c r="S44" s="323"/>
      <c r="T44" s="324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6"/>
      <c r="N45" s="322" t="s">
        <v>66</v>
      </c>
      <c r="O45" s="323"/>
      <c r="P45" s="323"/>
      <c r="Q45" s="323"/>
      <c r="R45" s="323"/>
      <c r="S45" s="323"/>
      <c r="T45" s="324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60" t="s">
        <v>93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320" t="s">
        <v>94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7"/>
      <c r="Z47" s="307"/>
    </row>
    <row r="48" spans="1:53" ht="14.25" customHeight="1" x14ac:dyDescent="0.25">
      <c r="A48" s="329" t="s">
        <v>95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18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7"/>
      <c r="P49" s="317"/>
      <c r="Q49" s="317"/>
      <c r="R49" s="318"/>
      <c r="S49" s="34"/>
      <c r="T49" s="34"/>
      <c r="U49" s="35" t="s">
        <v>65</v>
      </c>
      <c r="V49" s="312">
        <v>0</v>
      </c>
      <c r="W49" s="31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18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5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6"/>
      <c r="N51" s="322" t="s">
        <v>66</v>
      </c>
      <c r="O51" s="323"/>
      <c r="P51" s="323"/>
      <c r="Q51" s="323"/>
      <c r="R51" s="323"/>
      <c r="S51" s="323"/>
      <c r="T51" s="324"/>
      <c r="U51" s="37" t="s">
        <v>67</v>
      </c>
      <c r="V51" s="314">
        <f>IFERROR(V49/H49,"0")+IFERROR(V50/H50,"0")</f>
        <v>0</v>
      </c>
      <c r="W51" s="314">
        <f>IFERROR(W49/H49,"0")+IFERROR(W50/H50,"0")</f>
        <v>0</v>
      </c>
      <c r="X51" s="314">
        <f>IFERROR(IF(X49="",0,X49),"0")+IFERROR(IF(X50="",0,X50),"0")</f>
        <v>0</v>
      </c>
      <c r="Y51" s="315"/>
      <c r="Z51" s="315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6"/>
      <c r="N52" s="322" t="s">
        <v>66</v>
      </c>
      <c r="O52" s="323"/>
      <c r="P52" s="323"/>
      <c r="Q52" s="323"/>
      <c r="R52" s="323"/>
      <c r="S52" s="323"/>
      <c r="T52" s="324"/>
      <c r="U52" s="37" t="s">
        <v>65</v>
      </c>
      <c r="V52" s="314">
        <f>IFERROR(SUM(V49:V50),"0")</f>
        <v>0</v>
      </c>
      <c r="W52" s="314">
        <f>IFERROR(SUM(W49:W50),"0")</f>
        <v>0</v>
      </c>
      <c r="X52" s="37"/>
      <c r="Y52" s="315"/>
      <c r="Z52" s="315"/>
    </row>
    <row r="53" spans="1:53" ht="16.5" customHeight="1" x14ac:dyDescent="0.25">
      <c r="A53" s="320" t="s">
        <v>102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7"/>
      <c r="Z53" s="307"/>
    </row>
    <row r="54" spans="1:53" ht="14.25" customHeight="1" x14ac:dyDescent="0.25">
      <c r="A54" s="329" t="s">
        <v>103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18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7"/>
      <c r="P55" s="317"/>
      <c r="Q55" s="317"/>
      <c r="R55" s="318"/>
      <c r="S55" s="34"/>
      <c r="T55" s="34"/>
      <c r="U55" s="35" t="s">
        <v>65</v>
      </c>
      <c r="V55" s="312">
        <v>0</v>
      </c>
      <c r="W55" s="313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57" t="s">
        <v>108</v>
      </c>
      <c r="O56" s="317"/>
      <c r="P56" s="317"/>
      <c r="Q56" s="317"/>
      <c r="R56" s="318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18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7"/>
      <c r="P57" s="317"/>
      <c r="Q57" s="317"/>
      <c r="R57" s="318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18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6" t="s">
        <v>113</v>
      </c>
      <c r="O58" s="317"/>
      <c r="P58" s="317"/>
      <c r="Q58" s="317"/>
      <c r="R58" s="318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6"/>
      <c r="N59" s="322" t="s">
        <v>66</v>
      </c>
      <c r="O59" s="323"/>
      <c r="P59" s="323"/>
      <c r="Q59" s="323"/>
      <c r="R59" s="323"/>
      <c r="S59" s="323"/>
      <c r="T59" s="324"/>
      <c r="U59" s="37" t="s">
        <v>67</v>
      </c>
      <c r="V59" s="314">
        <f>IFERROR(V55/H55,"0")+IFERROR(V56/H56,"0")+IFERROR(V57/H57,"0")+IFERROR(V58/H58,"0")</f>
        <v>0</v>
      </c>
      <c r="W59" s="314">
        <f>IFERROR(W55/H55,"0")+IFERROR(W56/H56,"0")+IFERROR(W57/H57,"0")+IFERROR(W58/H58,"0")</f>
        <v>0</v>
      </c>
      <c r="X59" s="314">
        <f>IFERROR(IF(X55="",0,X55),"0")+IFERROR(IF(X56="",0,X56),"0")+IFERROR(IF(X57="",0,X57),"0")+IFERROR(IF(X58="",0,X58),"0")</f>
        <v>0</v>
      </c>
      <c r="Y59" s="315"/>
      <c r="Z59" s="315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6"/>
      <c r="N60" s="322" t="s">
        <v>66</v>
      </c>
      <c r="O60" s="323"/>
      <c r="P60" s="323"/>
      <c r="Q60" s="323"/>
      <c r="R60" s="323"/>
      <c r="S60" s="323"/>
      <c r="T60" s="324"/>
      <c r="U60" s="37" t="s">
        <v>65</v>
      </c>
      <c r="V60" s="314">
        <f>IFERROR(SUM(V55:V58),"0")</f>
        <v>0</v>
      </c>
      <c r="W60" s="314">
        <f>IFERROR(SUM(W55:W58),"0")</f>
        <v>0</v>
      </c>
      <c r="X60" s="37"/>
      <c r="Y60" s="315"/>
      <c r="Z60" s="315"/>
    </row>
    <row r="61" spans="1:53" ht="16.5" customHeight="1" x14ac:dyDescent="0.25">
      <c r="A61" s="320" t="s">
        <v>93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7"/>
      <c r="Z61" s="307"/>
    </row>
    <row r="62" spans="1:53" ht="14.25" customHeight="1" x14ac:dyDescent="0.25">
      <c r="A62" s="329" t="s">
        <v>103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18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6" t="s">
        <v>116</v>
      </c>
      <c r="O63" s="317"/>
      <c r="P63" s="317"/>
      <c r="Q63" s="317"/>
      <c r="R63" s="318"/>
      <c r="S63" s="34"/>
      <c r="T63" s="34"/>
      <c r="U63" s="35" t="s">
        <v>65</v>
      </c>
      <c r="V63" s="312">
        <v>0</v>
      </c>
      <c r="W63" s="313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0" t="s">
        <v>120</v>
      </c>
      <c r="O64" s="317"/>
      <c r="P64" s="317"/>
      <c r="Q64" s="317"/>
      <c r="R64" s="318"/>
      <c r="S64" s="34"/>
      <c r="T64" s="34"/>
      <c r="U64" s="35" t="s">
        <v>65</v>
      </c>
      <c r="V64" s="312">
        <v>0</v>
      </c>
      <c r="W64" s="31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9">
        <v>4680115881327</v>
      </c>
      <c r="E65" s="318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7"/>
      <c r="P65" s="317"/>
      <c r="Q65" s="317"/>
      <c r="R65" s="318"/>
      <c r="S65" s="34"/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9">
        <v>4680115882133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4" t="s">
        <v>126</v>
      </c>
      <c r="O66" s="317"/>
      <c r="P66" s="317"/>
      <c r="Q66" s="317"/>
      <c r="R66" s="318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9">
        <v>4607091382952</v>
      </c>
      <c r="E67" s="318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7"/>
      <c r="P67" s="317"/>
      <c r="Q67" s="317"/>
      <c r="R67" s="318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9">
        <v>4607091385687</v>
      </c>
      <c r="E68" s="318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9">
        <v>4680115882539</v>
      </c>
      <c r="E69" s="318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7"/>
      <c r="P69" s="317"/>
      <c r="Q69" s="317"/>
      <c r="R69" s="318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9">
        <v>4607091384604</v>
      </c>
      <c r="E70" s="318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9">
        <v>4680115880283</v>
      </c>
      <c r="E71" s="318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9">
        <v>4680115881518</v>
      </c>
      <c r="E72" s="318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7"/>
      <c r="P72" s="317"/>
      <c r="Q72" s="317"/>
      <c r="R72" s="318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9">
        <v>4680115881303</v>
      </c>
      <c r="E73" s="318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19">
        <v>4680115882577</v>
      </c>
      <c r="E74" s="318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8" t="s">
        <v>143</v>
      </c>
      <c r="O74" s="317"/>
      <c r="P74" s="317"/>
      <c r="Q74" s="317"/>
      <c r="R74" s="318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19">
        <v>4680115882720</v>
      </c>
      <c r="E75" s="318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9" t="s">
        <v>146</v>
      </c>
      <c r="O75" s="317"/>
      <c r="P75" s="317"/>
      <c r="Q75" s="317"/>
      <c r="R75" s="318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19">
        <v>4607091388466</v>
      </c>
      <c r="E76" s="318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19">
        <v>4680115880269</v>
      </c>
      <c r="E77" s="318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19">
        <v>4680115880429</v>
      </c>
      <c r="E78" s="318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19">
        <v>4680115881457</v>
      </c>
      <c r="E79" s="318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5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6"/>
      <c r="N80" s="322" t="s">
        <v>66</v>
      </c>
      <c r="O80" s="323"/>
      <c r="P80" s="323"/>
      <c r="Q80" s="323"/>
      <c r="R80" s="323"/>
      <c r="S80" s="323"/>
      <c r="T80" s="324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5"/>
      <c r="Z80" s="315"/>
    </row>
    <row r="81" spans="1:53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6"/>
      <c r="N81" s="322" t="s">
        <v>66</v>
      </c>
      <c r="O81" s="323"/>
      <c r="P81" s="323"/>
      <c r="Q81" s="323"/>
      <c r="R81" s="323"/>
      <c r="S81" s="323"/>
      <c r="T81" s="324"/>
      <c r="U81" s="37" t="s">
        <v>65</v>
      </c>
      <c r="V81" s="314">
        <f>IFERROR(SUM(V63:V79),"0")</f>
        <v>0</v>
      </c>
      <c r="W81" s="314">
        <f>IFERROR(SUM(W63:W79),"0")</f>
        <v>0</v>
      </c>
      <c r="X81" s="37"/>
      <c r="Y81" s="315"/>
      <c r="Z81" s="315"/>
    </row>
    <row r="82" spans="1:53" ht="14.25" customHeight="1" x14ac:dyDescent="0.25">
      <c r="A82" s="329" t="s">
        <v>95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19">
        <v>4607091384789</v>
      </c>
      <c r="E83" s="318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32" t="s">
        <v>157</v>
      </c>
      <c r="O83" s="317"/>
      <c r="P83" s="317"/>
      <c r="Q83" s="317"/>
      <c r="R83" s="318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19">
        <v>4680115881488</v>
      </c>
      <c r="E84" s="318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7"/>
      <c r="P84" s="317"/>
      <c r="Q84" s="317"/>
      <c r="R84" s="318"/>
      <c r="S84" s="34"/>
      <c r="T84" s="34"/>
      <c r="U84" s="35" t="s">
        <v>65</v>
      </c>
      <c r="V84" s="312">
        <v>0</v>
      </c>
      <c r="W84" s="313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19">
        <v>4607091384765</v>
      </c>
      <c r="E85" s="318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37" t="s">
        <v>162</v>
      </c>
      <c r="O85" s="317"/>
      <c r="P85" s="317"/>
      <c r="Q85" s="317"/>
      <c r="R85" s="318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19">
        <v>4680115882751</v>
      </c>
      <c r="E86" s="318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7" t="s">
        <v>165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19">
        <v>4680115882775</v>
      </c>
      <c r="E87" s="318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504" t="s">
        <v>169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19">
        <v>4680115880658</v>
      </c>
      <c r="E88" s="318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7"/>
      <c r="P88" s="317"/>
      <c r="Q88" s="317"/>
      <c r="R88" s="318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19">
        <v>4607091381962</v>
      </c>
      <c r="E89" s="318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5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6"/>
      <c r="N90" s="322" t="s">
        <v>66</v>
      </c>
      <c r="O90" s="323"/>
      <c r="P90" s="323"/>
      <c r="Q90" s="323"/>
      <c r="R90" s="323"/>
      <c r="S90" s="323"/>
      <c r="T90" s="324"/>
      <c r="U90" s="37" t="s">
        <v>67</v>
      </c>
      <c r="V90" s="314">
        <f>IFERROR(V83/H83,"0")+IFERROR(V84/H84,"0")+IFERROR(V85/H85,"0")+IFERROR(V86/H86,"0")+IFERROR(V87/H87,"0")+IFERROR(V88/H88,"0")+IFERROR(V89/H89,"0")</f>
        <v>0</v>
      </c>
      <c r="W90" s="314">
        <f>IFERROR(W83/H83,"0")+IFERROR(W84/H84,"0")+IFERROR(W85/H85,"0")+IFERROR(W86/H86,"0")+IFERROR(W87/H87,"0")+IFERROR(W88/H88,"0")+IFERROR(W89/H89,"0")</f>
        <v>0</v>
      </c>
      <c r="X90" s="314">
        <f>IFERROR(IF(X83="",0,X83),"0")+IFERROR(IF(X84="",0,X84),"0")+IFERROR(IF(X85="",0,X85),"0")+IFERROR(IF(X86="",0,X86),"0")+IFERROR(IF(X87="",0,X87),"0")+IFERROR(IF(X88="",0,X88),"0")+IFERROR(IF(X89="",0,X89),"0")</f>
        <v>0</v>
      </c>
      <c r="Y90" s="315"/>
      <c r="Z90" s="315"/>
    </row>
    <row r="91" spans="1:53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6"/>
      <c r="N91" s="322" t="s">
        <v>66</v>
      </c>
      <c r="O91" s="323"/>
      <c r="P91" s="323"/>
      <c r="Q91" s="323"/>
      <c r="R91" s="323"/>
      <c r="S91" s="323"/>
      <c r="T91" s="324"/>
      <c r="U91" s="37" t="s">
        <v>65</v>
      </c>
      <c r="V91" s="314">
        <f>IFERROR(SUM(V83:V89),"0")</f>
        <v>0</v>
      </c>
      <c r="W91" s="314">
        <f>IFERROR(SUM(W83:W89),"0")</f>
        <v>0</v>
      </c>
      <c r="X91" s="37"/>
      <c r="Y91" s="315"/>
      <c r="Z91" s="315"/>
    </row>
    <row r="92" spans="1:53" ht="14.25" customHeight="1" x14ac:dyDescent="0.25">
      <c r="A92" s="329" t="s">
        <v>60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19">
        <v>4607091387667</v>
      </c>
      <c r="E93" s="318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7"/>
      <c r="P93" s="317"/>
      <c r="Q93" s="317"/>
      <c r="R93" s="318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19">
        <v>4607091387636</v>
      </c>
      <c r="E94" s="318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19">
        <v>4607091384727</v>
      </c>
      <c r="E95" s="318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19">
        <v>4607091386745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19">
        <v>4607091382426</v>
      </c>
      <c r="E97" s="318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19">
        <v>4607091386547</v>
      </c>
      <c r="E98" s="318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5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19">
        <v>4607091384734</v>
      </c>
      <c r="E99" s="318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4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19">
        <v>4607091382464</v>
      </c>
      <c r="E100" s="318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3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4301031235</v>
      </c>
      <c r="D101" s="319">
        <v>4680115883444</v>
      </c>
      <c r="E101" s="318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3" t="s">
        <v>192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4301031234</v>
      </c>
      <c r="D102" s="319">
        <v>4680115883444</v>
      </c>
      <c r="E102" s="318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3" t="s">
        <v>192</v>
      </c>
      <c r="O102" s="317"/>
      <c r="P102" s="317"/>
      <c r="Q102" s="317"/>
      <c r="R102" s="318"/>
      <c r="S102" s="34"/>
      <c r="T102" s="34"/>
      <c r="U102" s="35" t="s">
        <v>65</v>
      </c>
      <c r="V102" s="312">
        <v>0</v>
      </c>
      <c r="W102" s="31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5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6"/>
      <c r="N103" s="322" t="s">
        <v>66</v>
      </c>
      <c r="O103" s="323"/>
      <c r="P103" s="323"/>
      <c r="Q103" s="323"/>
      <c r="R103" s="323"/>
      <c r="S103" s="323"/>
      <c r="T103" s="324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5"/>
      <c r="Z103" s="315"/>
    </row>
    <row r="104" spans="1:53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6"/>
      <c r="N104" s="322" t="s">
        <v>66</v>
      </c>
      <c r="O104" s="323"/>
      <c r="P104" s="323"/>
      <c r="Q104" s="323"/>
      <c r="R104" s="323"/>
      <c r="S104" s="323"/>
      <c r="T104" s="324"/>
      <c r="U104" s="37" t="s">
        <v>65</v>
      </c>
      <c r="V104" s="314">
        <f>IFERROR(SUM(V93:V102),"0")</f>
        <v>0</v>
      </c>
      <c r="W104" s="314">
        <f>IFERROR(SUM(W93:W102),"0")</f>
        <v>0</v>
      </c>
      <c r="X104" s="37"/>
      <c r="Y104" s="315"/>
      <c r="Z104" s="315"/>
    </row>
    <row r="105" spans="1:53" ht="14.25" customHeight="1" x14ac:dyDescent="0.25">
      <c r="A105" s="329" t="s">
        <v>68</v>
      </c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19">
        <v>4607091386967</v>
      </c>
      <c r="E106" s="318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54" t="s">
        <v>196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0</v>
      </c>
      <c r="W106" s="313">
        <f t="shared" ref="W106:W116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19">
        <v>4607091386967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91" t="s">
        <v>198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19">
        <v>4607091385304</v>
      </c>
      <c r="E108" s="318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23" t="s">
        <v>201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19">
        <v>4607091386264</v>
      </c>
      <c r="E109" s="318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4301051477</v>
      </c>
      <c r="D110" s="319">
        <v>4680115882584</v>
      </c>
      <c r="E110" s="318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03" t="s">
        <v>206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204</v>
      </c>
      <c r="B111" s="54" t="s">
        <v>207</v>
      </c>
      <c r="C111" s="31">
        <v>4301051476</v>
      </c>
      <c r="D111" s="319">
        <v>4680115882584</v>
      </c>
      <c r="E111" s="318"/>
      <c r="F111" s="311">
        <v>0.33</v>
      </c>
      <c r="G111" s="32">
        <v>8</v>
      </c>
      <c r="H111" s="311">
        <v>2.64</v>
      </c>
      <c r="I111" s="311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49" t="s">
        <v>208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209</v>
      </c>
      <c r="B112" s="54" t="s">
        <v>210</v>
      </c>
      <c r="C112" s="31">
        <v>4301051436</v>
      </c>
      <c r="D112" s="319">
        <v>4607091385731</v>
      </c>
      <c r="E112" s="318"/>
      <c r="F112" s="311">
        <v>0.45</v>
      </c>
      <c r="G112" s="32">
        <v>6</v>
      </c>
      <c r="H112" s="311">
        <v>2.7</v>
      </c>
      <c r="I112" s="311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353" t="s">
        <v>211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212</v>
      </c>
      <c r="B113" s="54" t="s">
        <v>213</v>
      </c>
      <c r="C113" s="31">
        <v>4301051439</v>
      </c>
      <c r="D113" s="319">
        <v>4680115880214</v>
      </c>
      <c r="E113" s="318"/>
      <c r="F113" s="311">
        <v>0.45</v>
      </c>
      <c r="G113" s="32">
        <v>6</v>
      </c>
      <c r="H113" s="311">
        <v>2.7</v>
      </c>
      <c r="I113" s="311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378" t="s">
        <v>214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215</v>
      </c>
      <c r="B114" s="54" t="s">
        <v>216</v>
      </c>
      <c r="C114" s="31">
        <v>4301051438</v>
      </c>
      <c r="D114" s="319">
        <v>4680115880894</v>
      </c>
      <c r="E114" s="318"/>
      <c r="F114" s="311">
        <v>0.33</v>
      </c>
      <c r="G114" s="32">
        <v>6</v>
      </c>
      <c r="H114" s="311">
        <v>1.98</v>
      </c>
      <c r="I114" s="311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557" t="s">
        <v>217</v>
      </c>
      <c r="O114" s="317"/>
      <c r="P114" s="317"/>
      <c r="Q114" s="317"/>
      <c r="R114" s="318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4301051313</v>
      </c>
      <c r="D115" s="319">
        <v>4607091385427</v>
      </c>
      <c r="E115" s="318"/>
      <c r="F115" s="311">
        <v>0.5</v>
      </c>
      <c r="G115" s="32">
        <v>6</v>
      </c>
      <c r="H115" s="311">
        <v>3</v>
      </c>
      <c r="I115" s="311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17"/>
      <c r="P115" s="317"/>
      <c r="Q115" s="317"/>
      <c r="R115" s="318"/>
      <c r="S115" s="34"/>
      <c r="T115" s="34"/>
      <c r="U115" s="35" t="s">
        <v>65</v>
      </c>
      <c r="V115" s="312">
        <v>0</v>
      </c>
      <c r="W115" s="31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220</v>
      </c>
      <c r="B116" s="54" t="s">
        <v>221</v>
      </c>
      <c r="C116" s="31">
        <v>4301051480</v>
      </c>
      <c r="D116" s="319">
        <v>4680115882645</v>
      </c>
      <c r="E116" s="318"/>
      <c r="F116" s="311">
        <v>0.3</v>
      </c>
      <c r="G116" s="32">
        <v>6</v>
      </c>
      <c r="H116" s="311">
        <v>1.8</v>
      </c>
      <c r="I116" s="311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10" t="s">
        <v>222</v>
      </c>
      <c r="O116" s="317"/>
      <c r="P116" s="317"/>
      <c r="Q116" s="317"/>
      <c r="R116" s="318"/>
      <c r="S116" s="34"/>
      <c r="T116" s="34"/>
      <c r="U116" s="35" t="s">
        <v>65</v>
      </c>
      <c r="V116" s="312">
        <v>0</v>
      </c>
      <c r="W116" s="31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5"/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6"/>
      <c r="N117" s="322" t="s">
        <v>66</v>
      </c>
      <c r="O117" s="323"/>
      <c r="P117" s="323"/>
      <c r="Q117" s="323"/>
      <c r="R117" s="323"/>
      <c r="S117" s="323"/>
      <c r="T117" s="324"/>
      <c r="U117" s="37" t="s">
        <v>67</v>
      </c>
      <c r="V117" s="31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31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315"/>
      <c r="Z117" s="315"/>
    </row>
    <row r="118" spans="1:53" x14ac:dyDescent="0.2">
      <c r="A118" s="321"/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6"/>
      <c r="N118" s="322" t="s">
        <v>66</v>
      </c>
      <c r="O118" s="323"/>
      <c r="P118" s="323"/>
      <c r="Q118" s="323"/>
      <c r="R118" s="323"/>
      <c r="S118" s="323"/>
      <c r="T118" s="324"/>
      <c r="U118" s="37" t="s">
        <v>65</v>
      </c>
      <c r="V118" s="314">
        <f>IFERROR(SUM(V106:V116),"0")</f>
        <v>0</v>
      </c>
      <c r="W118" s="314">
        <f>IFERROR(SUM(W106:W116),"0")</f>
        <v>0</v>
      </c>
      <c r="X118" s="37"/>
      <c r="Y118" s="315"/>
      <c r="Z118" s="315"/>
    </row>
    <row r="119" spans="1:53" ht="14.25" customHeight="1" x14ac:dyDescent="0.25">
      <c r="A119" s="329" t="s">
        <v>223</v>
      </c>
      <c r="B119" s="321"/>
      <c r="C119" s="321"/>
      <c r="D119" s="321"/>
      <c r="E119" s="321"/>
      <c r="F119" s="321"/>
      <c r="G119" s="321"/>
      <c r="H119" s="321"/>
      <c r="I119" s="321"/>
      <c r="J119" s="321"/>
      <c r="K119" s="321"/>
      <c r="L119" s="321"/>
      <c r="M119" s="321"/>
      <c r="N119" s="321"/>
      <c r="O119" s="321"/>
      <c r="P119" s="321"/>
      <c r="Q119" s="321"/>
      <c r="R119" s="321"/>
      <c r="S119" s="321"/>
      <c r="T119" s="321"/>
      <c r="U119" s="321"/>
      <c r="V119" s="321"/>
      <c r="W119" s="321"/>
      <c r="X119" s="321"/>
      <c r="Y119" s="308"/>
      <c r="Z119" s="308"/>
    </row>
    <row r="120" spans="1:53" ht="27" customHeight="1" x14ac:dyDescent="0.25">
      <c r="A120" s="54" t="s">
        <v>224</v>
      </c>
      <c r="B120" s="54" t="s">
        <v>225</v>
      </c>
      <c r="C120" s="31">
        <v>4301060296</v>
      </c>
      <c r="D120" s="319">
        <v>4607091383065</v>
      </c>
      <c r="E120" s="318"/>
      <c r="F120" s="311">
        <v>0.83</v>
      </c>
      <c r="G120" s="32">
        <v>4</v>
      </c>
      <c r="H120" s="311">
        <v>3.32</v>
      </c>
      <c r="I120" s="311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3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0</v>
      </c>
      <c r="W120" s="313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4301060350</v>
      </c>
      <c r="D121" s="319">
        <v>4680115881532</v>
      </c>
      <c r="E121" s="318"/>
      <c r="F121" s="311">
        <v>1.35</v>
      </c>
      <c r="G121" s="32">
        <v>6</v>
      </c>
      <c r="H121" s="311">
        <v>8.1</v>
      </c>
      <c r="I121" s="311">
        <v>8.58</v>
      </c>
      <c r="J121" s="32">
        <v>56</v>
      </c>
      <c r="K121" s="32" t="s">
        <v>98</v>
      </c>
      <c r="L121" s="33" t="s">
        <v>119</v>
      </c>
      <c r="M121" s="32">
        <v>30</v>
      </c>
      <c r="N121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0</v>
      </c>
      <c r="W121" s="313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228</v>
      </c>
      <c r="B122" s="54" t="s">
        <v>229</v>
      </c>
      <c r="C122" s="31">
        <v>4301060356</v>
      </c>
      <c r="D122" s="319">
        <v>4680115882652</v>
      </c>
      <c r="E122" s="318"/>
      <c r="F122" s="311">
        <v>0.33</v>
      </c>
      <c r="G122" s="32">
        <v>6</v>
      </c>
      <c r="H122" s="311">
        <v>1.98</v>
      </c>
      <c r="I122" s="311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588" t="s">
        <v>230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231</v>
      </c>
      <c r="B123" s="54" t="s">
        <v>232</v>
      </c>
      <c r="C123" s="31">
        <v>4301060309</v>
      </c>
      <c r="D123" s="319">
        <v>4680115880238</v>
      </c>
      <c r="E123" s="318"/>
      <c r="F123" s="311">
        <v>0.33</v>
      </c>
      <c r="G123" s="32">
        <v>6</v>
      </c>
      <c r="H123" s="311">
        <v>1.98</v>
      </c>
      <c r="I123" s="311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3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3" s="317"/>
      <c r="P123" s="317"/>
      <c r="Q123" s="317"/>
      <c r="R123" s="318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233</v>
      </c>
      <c r="B124" s="54" t="s">
        <v>234</v>
      </c>
      <c r="C124" s="31">
        <v>4301060351</v>
      </c>
      <c r="D124" s="319">
        <v>4680115881464</v>
      </c>
      <c r="E124" s="318"/>
      <c r="F124" s="311">
        <v>0.4</v>
      </c>
      <c r="G124" s="32">
        <v>6</v>
      </c>
      <c r="H124" s="311">
        <v>2.4</v>
      </c>
      <c r="I124" s="311">
        <v>2.6</v>
      </c>
      <c r="J124" s="32">
        <v>156</v>
      </c>
      <c r="K124" s="32" t="s">
        <v>63</v>
      </c>
      <c r="L124" s="33" t="s">
        <v>119</v>
      </c>
      <c r="M124" s="32">
        <v>30</v>
      </c>
      <c r="N124" s="444" t="s">
        <v>235</v>
      </c>
      <c r="O124" s="317"/>
      <c r="P124" s="317"/>
      <c r="Q124" s="317"/>
      <c r="R124" s="318"/>
      <c r="S124" s="34"/>
      <c r="T124" s="34"/>
      <c r="U124" s="35" t="s">
        <v>65</v>
      </c>
      <c r="V124" s="312">
        <v>0</v>
      </c>
      <c r="W124" s="313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25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6"/>
      <c r="N125" s="322" t="s">
        <v>66</v>
      </c>
      <c r="O125" s="323"/>
      <c r="P125" s="323"/>
      <c r="Q125" s="323"/>
      <c r="R125" s="323"/>
      <c r="S125" s="323"/>
      <c r="T125" s="324"/>
      <c r="U125" s="37" t="s">
        <v>67</v>
      </c>
      <c r="V125" s="314">
        <f>IFERROR(V120/H120,"0")+IFERROR(V121/H121,"0")+IFERROR(V122/H122,"0")+IFERROR(V123/H123,"0")+IFERROR(V124/H124,"0")</f>
        <v>0</v>
      </c>
      <c r="W125" s="314">
        <f>IFERROR(W120/H120,"0")+IFERROR(W121/H121,"0")+IFERROR(W122/H122,"0")+IFERROR(W123/H123,"0")+IFERROR(W124/H124,"0")</f>
        <v>0</v>
      </c>
      <c r="X125" s="314">
        <f>IFERROR(IF(X120="",0,X120),"0")+IFERROR(IF(X121="",0,X121),"0")+IFERROR(IF(X122="",0,X122),"0")+IFERROR(IF(X123="",0,X123),"0")+IFERROR(IF(X124="",0,X124),"0")</f>
        <v>0</v>
      </c>
      <c r="Y125" s="315"/>
      <c r="Z125" s="315"/>
    </row>
    <row r="126" spans="1:53" x14ac:dyDescent="0.2">
      <c r="A126" s="321"/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6"/>
      <c r="N126" s="322" t="s">
        <v>66</v>
      </c>
      <c r="O126" s="323"/>
      <c r="P126" s="323"/>
      <c r="Q126" s="323"/>
      <c r="R126" s="323"/>
      <c r="S126" s="323"/>
      <c r="T126" s="324"/>
      <c r="U126" s="37" t="s">
        <v>65</v>
      </c>
      <c r="V126" s="314">
        <f>IFERROR(SUM(V120:V124),"0")</f>
        <v>0</v>
      </c>
      <c r="W126" s="314">
        <f>IFERROR(SUM(W120:W124),"0")</f>
        <v>0</v>
      </c>
      <c r="X126" s="37"/>
      <c r="Y126" s="315"/>
      <c r="Z126" s="315"/>
    </row>
    <row r="127" spans="1:53" ht="16.5" customHeight="1" x14ac:dyDescent="0.25">
      <c r="A127" s="320" t="s">
        <v>236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07"/>
      <c r="Z127" s="307"/>
    </row>
    <row r="128" spans="1:53" ht="14.25" customHeight="1" x14ac:dyDescent="0.25">
      <c r="A128" s="329" t="s">
        <v>68</v>
      </c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1"/>
      <c r="N128" s="321"/>
      <c r="O128" s="321"/>
      <c r="P128" s="321"/>
      <c r="Q128" s="321"/>
      <c r="R128" s="321"/>
      <c r="S128" s="321"/>
      <c r="T128" s="321"/>
      <c r="U128" s="321"/>
      <c r="V128" s="321"/>
      <c r="W128" s="321"/>
      <c r="X128" s="321"/>
      <c r="Y128" s="308"/>
      <c r="Z128" s="308"/>
    </row>
    <row r="129" spans="1:53" ht="27" customHeight="1" x14ac:dyDescent="0.25">
      <c r="A129" s="54" t="s">
        <v>237</v>
      </c>
      <c r="B129" s="54" t="s">
        <v>238</v>
      </c>
      <c r="C129" s="31">
        <v>4301051612</v>
      </c>
      <c r="D129" s="319">
        <v>4607091385168</v>
      </c>
      <c r="E129" s="318"/>
      <c r="F129" s="311">
        <v>1.4</v>
      </c>
      <c r="G129" s="32">
        <v>6</v>
      </c>
      <c r="H129" s="311">
        <v>8.4</v>
      </c>
      <c r="I129" s="311">
        <v>8.9580000000000002</v>
      </c>
      <c r="J129" s="32">
        <v>56</v>
      </c>
      <c r="K129" s="32" t="s">
        <v>98</v>
      </c>
      <c r="L129" s="33" t="s">
        <v>64</v>
      </c>
      <c r="M129" s="32">
        <v>45</v>
      </c>
      <c r="N129" s="425" t="s">
        <v>239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4301051362</v>
      </c>
      <c r="D130" s="319">
        <v>4607091383256</v>
      </c>
      <c r="E130" s="318"/>
      <c r="F130" s="311">
        <v>0.33</v>
      </c>
      <c r="G130" s="32">
        <v>6</v>
      </c>
      <c r="H130" s="311">
        <v>1.98</v>
      </c>
      <c r="I130" s="311">
        <v>2.246</v>
      </c>
      <c r="J130" s="32">
        <v>156</v>
      </c>
      <c r="K130" s="32" t="s">
        <v>63</v>
      </c>
      <c r="L130" s="33" t="s">
        <v>119</v>
      </c>
      <c r="M130" s="32">
        <v>45</v>
      </c>
      <c r="N130" s="5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17"/>
      <c r="P130" s="317"/>
      <c r="Q130" s="317"/>
      <c r="R130" s="318"/>
      <c r="S130" s="34"/>
      <c r="T130" s="34"/>
      <c r="U130" s="35" t="s">
        <v>65</v>
      </c>
      <c r="V130" s="312">
        <v>0</v>
      </c>
      <c r="W130" s="313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242</v>
      </c>
      <c r="B131" s="54" t="s">
        <v>243</v>
      </c>
      <c r="C131" s="31">
        <v>4301051358</v>
      </c>
      <c r="D131" s="319">
        <v>4607091385748</v>
      </c>
      <c r="E131" s="318"/>
      <c r="F131" s="311">
        <v>0.45</v>
      </c>
      <c r="G131" s="32">
        <v>6</v>
      </c>
      <c r="H131" s="311">
        <v>2.7</v>
      </c>
      <c r="I131" s="311">
        <v>2.972</v>
      </c>
      <c r="J131" s="32">
        <v>156</v>
      </c>
      <c r="K131" s="32" t="s">
        <v>63</v>
      </c>
      <c r="L131" s="33" t="s">
        <v>119</v>
      </c>
      <c r="M131" s="32">
        <v>45</v>
      </c>
      <c r="N131" s="43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17"/>
      <c r="P131" s="317"/>
      <c r="Q131" s="317"/>
      <c r="R131" s="318"/>
      <c r="S131" s="34"/>
      <c r="T131" s="34"/>
      <c r="U131" s="35" t="s">
        <v>65</v>
      </c>
      <c r="V131" s="312">
        <v>0</v>
      </c>
      <c r="W131" s="313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x14ac:dyDescent="0.2">
      <c r="A132" s="325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6"/>
      <c r="N132" s="322" t="s">
        <v>66</v>
      </c>
      <c r="O132" s="323"/>
      <c r="P132" s="323"/>
      <c r="Q132" s="323"/>
      <c r="R132" s="323"/>
      <c r="S132" s="323"/>
      <c r="T132" s="324"/>
      <c r="U132" s="37" t="s">
        <v>67</v>
      </c>
      <c r="V132" s="314">
        <f>IFERROR(V129/H129,"0")+IFERROR(V130/H130,"0")+IFERROR(V131/H131,"0")</f>
        <v>0</v>
      </c>
      <c r="W132" s="314">
        <f>IFERROR(W129/H129,"0")+IFERROR(W130/H130,"0")+IFERROR(W131/H131,"0")</f>
        <v>0</v>
      </c>
      <c r="X132" s="314">
        <f>IFERROR(IF(X129="",0,X129),"0")+IFERROR(IF(X130="",0,X130),"0")+IFERROR(IF(X131="",0,X131),"0")</f>
        <v>0</v>
      </c>
      <c r="Y132" s="315"/>
      <c r="Z132" s="315"/>
    </row>
    <row r="133" spans="1:53" x14ac:dyDescent="0.2">
      <c r="A133" s="321"/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6"/>
      <c r="N133" s="322" t="s">
        <v>66</v>
      </c>
      <c r="O133" s="323"/>
      <c r="P133" s="323"/>
      <c r="Q133" s="323"/>
      <c r="R133" s="323"/>
      <c r="S133" s="323"/>
      <c r="T133" s="324"/>
      <c r="U133" s="37" t="s">
        <v>65</v>
      </c>
      <c r="V133" s="314">
        <f>IFERROR(SUM(V129:V131),"0")</f>
        <v>0</v>
      </c>
      <c r="W133" s="314">
        <f>IFERROR(SUM(W129:W131),"0")</f>
        <v>0</v>
      </c>
      <c r="X133" s="37"/>
      <c r="Y133" s="315"/>
      <c r="Z133" s="315"/>
    </row>
    <row r="134" spans="1:53" ht="27.75" customHeight="1" x14ac:dyDescent="0.2">
      <c r="A134" s="360" t="s">
        <v>244</v>
      </c>
      <c r="B134" s="361"/>
      <c r="C134" s="361"/>
      <c r="D134" s="361"/>
      <c r="E134" s="361"/>
      <c r="F134" s="361"/>
      <c r="G134" s="361"/>
      <c r="H134" s="361"/>
      <c r="I134" s="361"/>
      <c r="J134" s="361"/>
      <c r="K134" s="361"/>
      <c r="L134" s="361"/>
      <c r="M134" s="361"/>
      <c r="N134" s="361"/>
      <c r="O134" s="361"/>
      <c r="P134" s="361"/>
      <c r="Q134" s="361"/>
      <c r="R134" s="361"/>
      <c r="S134" s="361"/>
      <c r="T134" s="361"/>
      <c r="U134" s="361"/>
      <c r="V134" s="361"/>
      <c r="W134" s="361"/>
      <c r="X134" s="361"/>
      <c r="Y134" s="48"/>
      <c r="Z134" s="48"/>
    </row>
    <row r="135" spans="1:53" ht="16.5" customHeight="1" x14ac:dyDescent="0.25">
      <c r="A135" s="320" t="s">
        <v>245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07"/>
      <c r="Z135" s="307"/>
    </row>
    <row r="136" spans="1:53" ht="14.25" customHeight="1" x14ac:dyDescent="0.25">
      <c r="A136" s="329" t="s">
        <v>103</v>
      </c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1"/>
      <c r="N136" s="321"/>
      <c r="O136" s="321"/>
      <c r="P136" s="321"/>
      <c r="Q136" s="321"/>
      <c r="R136" s="321"/>
      <c r="S136" s="321"/>
      <c r="T136" s="321"/>
      <c r="U136" s="321"/>
      <c r="V136" s="321"/>
      <c r="W136" s="321"/>
      <c r="X136" s="321"/>
      <c r="Y136" s="308"/>
      <c r="Z136" s="308"/>
    </row>
    <row r="137" spans="1:53" ht="27" customHeight="1" x14ac:dyDescent="0.25">
      <c r="A137" s="54" t="s">
        <v>246</v>
      </c>
      <c r="B137" s="54" t="s">
        <v>247</v>
      </c>
      <c r="C137" s="31">
        <v>4301011223</v>
      </c>
      <c r="D137" s="319">
        <v>4607091383423</v>
      </c>
      <c r="E137" s="318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119</v>
      </c>
      <c r="M137" s="32">
        <v>35</v>
      </c>
      <c r="N137" s="4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4301011338</v>
      </c>
      <c r="D138" s="319">
        <v>4607091381405</v>
      </c>
      <c r="E138" s="318"/>
      <c r="F138" s="311">
        <v>1.35</v>
      </c>
      <c r="G138" s="32">
        <v>8</v>
      </c>
      <c r="H138" s="311">
        <v>10.8</v>
      </c>
      <c r="I138" s="311">
        <v>11.375999999999999</v>
      </c>
      <c r="J138" s="32">
        <v>56</v>
      </c>
      <c r="K138" s="32" t="s">
        <v>98</v>
      </c>
      <c r="L138" s="33" t="s">
        <v>64</v>
      </c>
      <c r="M138" s="32">
        <v>35</v>
      </c>
      <c r="N138" s="48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17"/>
      <c r="P138" s="317"/>
      <c r="Q138" s="317"/>
      <c r="R138" s="318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250</v>
      </c>
      <c r="B139" s="54" t="s">
        <v>251</v>
      </c>
      <c r="C139" s="31">
        <v>4301011333</v>
      </c>
      <c r="D139" s="319">
        <v>4607091386516</v>
      </c>
      <c r="E139" s="318"/>
      <c r="F139" s="311">
        <v>1.4</v>
      </c>
      <c r="G139" s="32">
        <v>8</v>
      </c>
      <c r="H139" s="311">
        <v>11.2</v>
      </c>
      <c r="I139" s="311">
        <v>11.776</v>
      </c>
      <c r="J139" s="32">
        <v>56</v>
      </c>
      <c r="K139" s="32" t="s">
        <v>98</v>
      </c>
      <c r="L139" s="33" t="s">
        <v>64</v>
      </c>
      <c r="M139" s="32">
        <v>30</v>
      </c>
      <c r="N139" s="58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17"/>
      <c r="P139" s="317"/>
      <c r="Q139" s="317"/>
      <c r="R139" s="318"/>
      <c r="S139" s="34"/>
      <c r="T139" s="34"/>
      <c r="U139" s="35" t="s">
        <v>65</v>
      </c>
      <c r="V139" s="312">
        <v>0</v>
      </c>
      <c r="W139" s="313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x14ac:dyDescent="0.2">
      <c r="A140" s="325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6"/>
      <c r="N140" s="322" t="s">
        <v>66</v>
      </c>
      <c r="O140" s="323"/>
      <c r="P140" s="323"/>
      <c r="Q140" s="323"/>
      <c r="R140" s="323"/>
      <c r="S140" s="323"/>
      <c r="T140" s="324"/>
      <c r="U140" s="37" t="s">
        <v>67</v>
      </c>
      <c r="V140" s="314">
        <f>IFERROR(V137/H137,"0")+IFERROR(V138/H138,"0")+IFERROR(V139/H139,"0")</f>
        <v>0</v>
      </c>
      <c r="W140" s="314">
        <f>IFERROR(W137/H137,"0")+IFERROR(W138/H138,"0")+IFERROR(W139/H139,"0")</f>
        <v>0</v>
      </c>
      <c r="X140" s="314">
        <f>IFERROR(IF(X137="",0,X137),"0")+IFERROR(IF(X138="",0,X138),"0")+IFERROR(IF(X139="",0,X139),"0")</f>
        <v>0</v>
      </c>
      <c r="Y140" s="315"/>
      <c r="Z140" s="315"/>
    </row>
    <row r="141" spans="1:53" x14ac:dyDescent="0.2">
      <c r="A141" s="321"/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6"/>
      <c r="N141" s="322" t="s">
        <v>66</v>
      </c>
      <c r="O141" s="323"/>
      <c r="P141" s="323"/>
      <c r="Q141" s="323"/>
      <c r="R141" s="323"/>
      <c r="S141" s="323"/>
      <c r="T141" s="324"/>
      <c r="U141" s="37" t="s">
        <v>65</v>
      </c>
      <c r="V141" s="314">
        <f>IFERROR(SUM(V137:V139),"0")</f>
        <v>0</v>
      </c>
      <c r="W141" s="314">
        <f>IFERROR(SUM(W137:W139),"0")</f>
        <v>0</v>
      </c>
      <c r="X141" s="37"/>
      <c r="Y141" s="315"/>
      <c r="Z141" s="315"/>
    </row>
    <row r="142" spans="1:53" ht="16.5" customHeight="1" x14ac:dyDescent="0.25">
      <c r="A142" s="320" t="s">
        <v>252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07"/>
      <c r="Z142" s="307"/>
    </row>
    <row r="143" spans="1:53" ht="14.25" customHeight="1" x14ac:dyDescent="0.25">
      <c r="A143" s="329" t="s">
        <v>60</v>
      </c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1"/>
      <c r="M143" s="321"/>
      <c r="N143" s="321"/>
      <c r="O143" s="321"/>
      <c r="P143" s="321"/>
      <c r="Q143" s="321"/>
      <c r="R143" s="321"/>
      <c r="S143" s="321"/>
      <c r="T143" s="321"/>
      <c r="U143" s="321"/>
      <c r="V143" s="321"/>
      <c r="W143" s="321"/>
      <c r="X143" s="321"/>
      <c r="Y143" s="308"/>
      <c r="Z143" s="308"/>
    </row>
    <row r="144" spans="1:53" ht="27" customHeight="1" x14ac:dyDescent="0.25">
      <c r="A144" s="54" t="s">
        <v>253</v>
      </c>
      <c r="B144" s="54" t="s">
        <v>254</v>
      </c>
      <c r="C144" s="31">
        <v>4301031191</v>
      </c>
      <c r="D144" s="319">
        <v>4680115880993</v>
      </c>
      <c r="E144" s="318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0</v>
      </c>
      <c r="W144" s="313">
        <f t="shared" ref="W144:W151" si="7">IFERROR(IF(V144="",0,CEILING((V144/$H144),1)*$H144),"")</f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4301031204</v>
      </c>
      <c r="D145" s="319">
        <v>4680115881761</v>
      </c>
      <c r="E145" s="318"/>
      <c r="F145" s="311">
        <v>0.7</v>
      </c>
      <c r="G145" s="32">
        <v>6</v>
      </c>
      <c r="H145" s="311">
        <v>4.2</v>
      </c>
      <c r="I145" s="311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4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0</v>
      </c>
      <c r="W145" s="31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4301031201</v>
      </c>
      <c r="D146" s="319">
        <v>4680115881563</v>
      </c>
      <c r="E146" s="318"/>
      <c r="F146" s="311">
        <v>0.7</v>
      </c>
      <c r="G146" s="32">
        <v>6</v>
      </c>
      <c r="H146" s="311">
        <v>4.2</v>
      </c>
      <c r="I146" s="311">
        <v>4.4000000000000004</v>
      </c>
      <c r="J146" s="32">
        <v>156</v>
      </c>
      <c r="K146" s="32" t="s">
        <v>63</v>
      </c>
      <c r="L146" s="33" t="s">
        <v>64</v>
      </c>
      <c r="M146" s="32">
        <v>40</v>
      </c>
      <c r="N146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0</v>
      </c>
      <c r="W146" s="313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4301031199</v>
      </c>
      <c r="D147" s="319">
        <v>4680115880986</v>
      </c>
      <c r="E147" s="318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168</v>
      </c>
      <c r="L147" s="33" t="s">
        <v>64</v>
      </c>
      <c r="M147" s="32">
        <v>40</v>
      </c>
      <c r="N147" s="3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0</v>
      </c>
      <c r="W147" s="31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4301031190</v>
      </c>
      <c r="D148" s="319">
        <v>4680115880207</v>
      </c>
      <c r="E148" s="318"/>
      <c r="F148" s="311">
        <v>0.4</v>
      </c>
      <c r="G148" s="32">
        <v>6</v>
      </c>
      <c r="H148" s="311">
        <v>2.4</v>
      </c>
      <c r="I148" s="311">
        <v>2.63</v>
      </c>
      <c r="J148" s="32">
        <v>156</v>
      </c>
      <c r="K148" s="32" t="s">
        <v>63</v>
      </c>
      <c r="L148" s="33" t="s">
        <v>64</v>
      </c>
      <c r="M148" s="32">
        <v>40</v>
      </c>
      <c r="N148" s="5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4301031205</v>
      </c>
      <c r="D149" s="319">
        <v>4680115881785</v>
      </c>
      <c r="E149" s="318"/>
      <c r="F149" s="311">
        <v>0.35</v>
      </c>
      <c r="G149" s="32">
        <v>6</v>
      </c>
      <c r="H149" s="311">
        <v>2.1</v>
      </c>
      <c r="I149" s="311">
        <v>2.23</v>
      </c>
      <c r="J149" s="32">
        <v>234</v>
      </c>
      <c r="K149" s="32" t="s">
        <v>168</v>
      </c>
      <c r="L149" s="33" t="s">
        <v>64</v>
      </c>
      <c r="M149" s="32">
        <v>40</v>
      </c>
      <c r="N149" s="4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0</v>
      </c>
      <c r="W149" s="313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4301031202</v>
      </c>
      <c r="D150" s="319">
        <v>4680115881679</v>
      </c>
      <c r="E150" s="318"/>
      <c r="F150" s="311">
        <v>0.35</v>
      </c>
      <c r="G150" s="32">
        <v>6</v>
      </c>
      <c r="H150" s="311">
        <v>2.1</v>
      </c>
      <c r="I150" s="311">
        <v>2.2000000000000002</v>
      </c>
      <c r="J150" s="32">
        <v>234</v>
      </c>
      <c r="K150" s="32" t="s">
        <v>168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0</v>
      </c>
      <c r="W150" s="313">
        <f t="shared" si="7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267</v>
      </c>
      <c r="B151" s="54" t="s">
        <v>268</v>
      </c>
      <c r="C151" s="31">
        <v>4301031158</v>
      </c>
      <c r="D151" s="319">
        <v>4680115880191</v>
      </c>
      <c r="E151" s="318"/>
      <c r="F151" s="311">
        <v>0.4</v>
      </c>
      <c r="G151" s="32">
        <v>6</v>
      </c>
      <c r="H151" s="311">
        <v>2.4</v>
      </c>
      <c r="I151" s="311">
        <v>2.6</v>
      </c>
      <c r="J151" s="32">
        <v>156</v>
      </c>
      <c r="K151" s="32" t="s">
        <v>63</v>
      </c>
      <c r="L151" s="33" t="s">
        <v>64</v>
      </c>
      <c r="M151" s="32">
        <v>40</v>
      </c>
      <c r="N151" s="6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17"/>
      <c r="P151" s="317"/>
      <c r="Q151" s="317"/>
      <c r="R151" s="318"/>
      <c r="S151" s="34"/>
      <c r="T151" s="34"/>
      <c r="U151" s="35" t="s">
        <v>65</v>
      </c>
      <c r="V151" s="312">
        <v>0</v>
      </c>
      <c r="W151" s="313">
        <f t="shared" si="7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x14ac:dyDescent="0.2">
      <c r="A152" s="325"/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6"/>
      <c r="N152" s="322" t="s">
        <v>66</v>
      </c>
      <c r="O152" s="323"/>
      <c r="P152" s="323"/>
      <c r="Q152" s="323"/>
      <c r="R152" s="323"/>
      <c r="S152" s="323"/>
      <c r="T152" s="324"/>
      <c r="U152" s="37" t="s">
        <v>67</v>
      </c>
      <c r="V152" s="314">
        <f>IFERROR(V144/H144,"0")+IFERROR(V145/H145,"0")+IFERROR(V146/H146,"0")+IFERROR(V147/H147,"0")+IFERROR(V148/H148,"0")+IFERROR(V149/H149,"0")+IFERROR(V150/H150,"0")+IFERROR(V151/H151,"0")</f>
        <v>0</v>
      </c>
      <c r="W152" s="314">
        <f>IFERROR(W144/H144,"0")+IFERROR(W145/H145,"0")+IFERROR(W146/H146,"0")+IFERROR(W147/H147,"0")+IFERROR(W148/H148,"0")+IFERROR(W149/H149,"0")+IFERROR(W150/H150,"0")+IFERROR(W151/H151,"0")</f>
        <v>0</v>
      </c>
      <c r="X152" s="314">
        <f>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315"/>
      <c r="Z152" s="315"/>
    </row>
    <row r="153" spans="1:53" x14ac:dyDescent="0.2">
      <c r="A153" s="321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6"/>
      <c r="N153" s="322" t="s">
        <v>66</v>
      </c>
      <c r="O153" s="323"/>
      <c r="P153" s="323"/>
      <c r="Q153" s="323"/>
      <c r="R153" s="323"/>
      <c r="S153" s="323"/>
      <c r="T153" s="324"/>
      <c r="U153" s="37" t="s">
        <v>65</v>
      </c>
      <c r="V153" s="314">
        <f>IFERROR(SUM(V144:V151),"0")</f>
        <v>0</v>
      </c>
      <c r="W153" s="314">
        <f>IFERROR(SUM(W144:W151),"0")</f>
        <v>0</v>
      </c>
      <c r="X153" s="37"/>
      <c r="Y153" s="315"/>
      <c r="Z153" s="315"/>
    </row>
    <row r="154" spans="1:53" ht="16.5" customHeight="1" x14ac:dyDescent="0.25">
      <c r="A154" s="320" t="s">
        <v>269</v>
      </c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07"/>
      <c r="Z154" s="307"/>
    </row>
    <row r="155" spans="1:53" ht="14.25" customHeight="1" x14ac:dyDescent="0.25">
      <c r="A155" s="329" t="s">
        <v>103</v>
      </c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321"/>
      <c r="Y155" s="308"/>
      <c r="Z155" s="308"/>
    </row>
    <row r="156" spans="1:53" ht="16.5" customHeight="1" x14ac:dyDescent="0.25">
      <c r="A156" s="54" t="s">
        <v>270</v>
      </c>
      <c r="B156" s="54" t="s">
        <v>271</v>
      </c>
      <c r="C156" s="31">
        <v>4301011450</v>
      </c>
      <c r="D156" s="319">
        <v>4680115881402</v>
      </c>
      <c r="E156" s="318"/>
      <c r="F156" s="311">
        <v>1.35</v>
      </c>
      <c r="G156" s="32">
        <v>8</v>
      </c>
      <c r="H156" s="311">
        <v>10.8</v>
      </c>
      <c r="I156" s="311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6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customHeight="1" x14ac:dyDescent="0.25">
      <c r="A157" s="54" t="s">
        <v>272</v>
      </c>
      <c r="B157" s="54" t="s">
        <v>273</v>
      </c>
      <c r="C157" s="31">
        <v>4301011454</v>
      </c>
      <c r="D157" s="319">
        <v>4680115881396</v>
      </c>
      <c r="E157" s="318"/>
      <c r="F157" s="311">
        <v>0.45</v>
      </c>
      <c r="G157" s="32">
        <v>6</v>
      </c>
      <c r="H157" s="311">
        <v>2.7</v>
      </c>
      <c r="I157" s="311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3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17"/>
      <c r="P157" s="317"/>
      <c r="Q157" s="317"/>
      <c r="R157" s="318"/>
      <c r="S157" s="34"/>
      <c r="T157" s="34"/>
      <c r="U157" s="35" t="s">
        <v>65</v>
      </c>
      <c r="V157" s="312">
        <v>0</v>
      </c>
      <c r="W157" s="313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25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6"/>
      <c r="N158" s="322" t="s">
        <v>66</v>
      </c>
      <c r="O158" s="323"/>
      <c r="P158" s="323"/>
      <c r="Q158" s="323"/>
      <c r="R158" s="323"/>
      <c r="S158" s="323"/>
      <c r="T158" s="324"/>
      <c r="U158" s="37" t="s">
        <v>67</v>
      </c>
      <c r="V158" s="314">
        <f>IFERROR(V156/H156,"0")+IFERROR(V157/H157,"0")</f>
        <v>0</v>
      </c>
      <c r="W158" s="314">
        <f>IFERROR(W156/H156,"0")+IFERROR(W157/H157,"0")</f>
        <v>0</v>
      </c>
      <c r="X158" s="314">
        <f>IFERROR(IF(X156="",0,X156),"0")+IFERROR(IF(X157="",0,X157),"0")</f>
        <v>0</v>
      </c>
      <c r="Y158" s="315"/>
      <c r="Z158" s="315"/>
    </row>
    <row r="159" spans="1:53" x14ac:dyDescent="0.2">
      <c r="A159" s="321"/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6"/>
      <c r="N159" s="322" t="s">
        <v>66</v>
      </c>
      <c r="O159" s="323"/>
      <c r="P159" s="323"/>
      <c r="Q159" s="323"/>
      <c r="R159" s="323"/>
      <c r="S159" s="323"/>
      <c r="T159" s="324"/>
      <c r="U159" s="37" t="s">
        <v>65</v>
      </c>
      <c r="V159" s="314">
        <f>IFERROR(SUM(V156:V157),"0")</f>
        <v>0</v>
      </c>
      <c r="W159" s="314">
        <f>IFERROR(SUM(W156:W157),"0")</f>
        <v>0</v>
      </c>
      <c r="X159" s="37"/>
      <c r="Y159" s="315"/>
      <c r="Z159" s="315"/>
    </row>
    <row r="160" spans="1:53" ht="14.25" customHeight="1" x14ac:dyDescent="0.25">
      <c r="A160" s="329" t="s">
        <v>95</v>
      </c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1"/>
      <c r="N160" s="321"/>
      <c r="O160" s="321"/>
      <c r="P160" s="321"/>
      <c r="Q160" s="321"/>
      <c r="R160" s="321"/>
      <c r="S160" s="321"/>
      <c r="T160" s="321"/>
      <c r="U160" s="321"/>
      <c r="V160" s="321"/>
      <c r="W160" s="321"/>
      <c r="X160" s="321"/>
      <c r="Y160" s="308"/>
      <c r="Z160" s="308"/>
    </row>
    <row r="161" spans="1:53" ht="16.5" customHeight="1" x14ac:dyDescent="0.25">
      <c r="A161" s="54" t="s">
        <v>274</v>
      </c>
      <c r="B161" s="54" t="s">
        <v>275</v>
      </c>
      <c r="C161" s="31">
        <v>4301020262</v>
      </c>
      <c r="D161" s="319">
        <v>4680115882935</v>
      </c>
      <c r="E161" s="318"/>
      <c r="F161" s="311">
        <v>1.35</v>
      </c>
      <c r="G161" s="32">
        <v>8</v>
      </c>
      <c r="H161" s="311">
        <v>10.8</v>
      </c>
      <c r="I161" s="311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532" t="s">
        <v>276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277</v>
      </c>
      <c r="B162" s="54" t="s">
        <v>278</v>
      </c>
      <c r="C162" s="31">
        <v>4301020220</v>
      </c>
      <c r="D162" s="319">
        <v>4680115880764</v>
      </c>
      <c r="E162" s="318"/>
      <c r="F162" s="311">
        <v>0.35</v>
      </c>
      <c r="G162" s="32">
        <v>6</v>
      </c>
      <c r="H162" s="311">
        <v>2.1</v>
      </c>
      <c r="I162" s="311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17"/>
      <c r="P162" s="317"/>
      <c r="Q162" s="317"/>
      <c r="R162" s="318"/>
      <c r="S162" s="34"/>
      <c r="T162" s="34"/>
      <c r="U162" s="35" t="s">
        <v>65</v>
      </c>
      <c r="V162" s="312">
        <v>0</v>
      </c>
      <c r="W162" s="31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x14ac:dyDescent="0.2">
      <c r="A163" s="325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6"/>
      <c r="N163" s="322" t="s">
        <v>66</v>
      </c>
      <c r="O163" s="323"/>
      <c r="P163" s="323"/>
      <c r="Q163" s="323"/>
      <c r="R163" s="323"/>
      <c r="S163" s="323"/>
      <c r="T163" s="324"/>
      <c r="U163" s="37" t="s">
        <v>67</v>
      </c>
      <c r="V163" s="314">
        <f>IFERROR(V161/H161,"0")+IFERROR(V162/H162,"0")</f>
        <v>0</v>
      </c>
      <c r="W163" s="314">
        <f>IFERROR(W161/H161,"0")+IFERROR(W162/H162,"0")</f>
        <v>0</v>
      </c>
      <c r="X163" s="314">
        <f>IFERROR(IF(X161="",0,X161),"0")+IFERROR(IF(X162="",0,X162),"0")</f>
        <v>0</v>
      </c>
      <c r="Y163" s="315"/>
      <c r="Z163" s="315"/>
    </row>
    <row r="164" spans="1:53" x14ac:dyDescent="0.2">
      <c r="A164" s="321"/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6"/>
      <c r="N164" s="322" t="s">
        <v>66</v>
      </c>
      <c r="O164" s="323"/>
      <c r="P164" s="323"/>
      <c r="Q164" s="323"/>
      <c r="R164" s="323"/>
      <c r="S164" s="323"/>
      <c r="T164" s="324"/>
      <c r="U164" s="37" t="s">
        <v>65</v>
      </c>
      <c r="V164" s="314">
        <f>IFERROR(SUM(V161:V162),"0")</f>
        <v>0</v>
      </c>
      <c r="W164" s="314">
        <f>IFERROR(SUM(W161:W162),"0")</f>
        <v>0</v>
      </c>
      <c r="X164" s="37"/>
      <c r="Y164" s="315"/>
      <c r="Z164" s="315"/>
    </row>
    <row r="165" spans="1:53" ht="14.25" customHeight="1" x14ac:dyDescent="0.25">
      <c r="A165" s="329" t="s">
        <v>60</v>
      </c>
      <c r="B165" s="321"/>
      <c r="C165" s="321"/>
      <c r="D165" s="321"/>
      <c r="E165" s="321"/>
      <c r="F165" s="321"/>
      <c r="G165" s="321"/>
      <c r="H165" s="321"/>
      <c r="I165" s="321"/>
      <c r="J165" s="321"/>
      <c r="K165" s="321"/>
      <c r="L165" s="321"/>
      <c r="M165" s="321"/>
      <c r="N165" s="321"/>
      <c r="O165" s="321"/>
      <c r="P165" s="321"/>
      <c r="Q165" s="321"/>
      <c r="R165" s="321"/>
      <c r="S165" s="321"/>
      <c r="T165" s="321"/>
      <c r="U165" s="321"/>
      <c r="V165" s="321"/>
      <c r="W165" s="321"/>
      <c r="X165" s="321"/>
      <c r="Y165" s="308"/>
      <c r="Z165" s="308"/>
    </row>
    <row r="166" spans="1:53" ht="27" customHeight="1" x14ac:dyDescent="0.25">
      <c r="A166" s="54" t="s">
        <v>279</v>
      </c>
      <c r="B166" s="54" t="s">
        <v>280</v>
      </c>
      <c r="C166" s="31">
        <v>4301031224</v>
      </c>
      <c r="D166" s="319">
        <v>4680115882683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4301031230</v>
      </c>
      <c r="D167" s="319">
        <v>4680115882690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4301031220</v>
      </c>
      <c r="D168" s="319">
        <v>4680115882669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285</v>
      </c>
      <c r="B169" s="54" t="s">
        <v>286</v>
      </c>
      <c r="C169" s="31">
        <v>4301031221</v>
      </c>
      <c r="D169" s="319">
        <v>4680115882676</v>
      </c>
      <c r="E169" s="318"/>
      <c r="F169" s="311">
        <v>0.9</v>
      </c>
      <c r="G169" s="32">
        <v>6</v>
      </c>
      <c r="H169" s="311">
        <v>5.4</v>
      </c>
      <c r="I169" s="311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17"/>
      <c r="P169" s="317"/>
      <c r="Q169" s="317"/>
      <c r="R169" s="318"/>
      <c r="S169" s="34"/>
      <c r="T169" s="34"/>
      <c r="U169" s="35" t="s">
        <v>65</v>
      </c>
      <c r="V169" s="312">
        <v>0</v>
      </c>
      <c r="W169" s="313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x14ac:dyDescent="0.2">
      <c r="A170" s="325"/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6"/>
      <c r="N170" s="322" t="s">
        <v>66</v>
      </c>
      <c r="O170" s="323"/>
      <c r="P170" s="323"/>
      <c r="Q170" s="323"/>
      <c r="R170" s="323"/>
      <c r="S170" s="323"/>
      <c r="T170" s="324"/>
      <c r="U170" s="37" t="s">
        <v>67</v>
      </c>
      <c r="V170" s="314">
        <f>IFERROR(V166/H166,"0")+IFERROR(V167/H167,"0")+IFERROR(V168/H168,"0")+IFERROR(V169/H169,"0")</f>
        <v>0</v>
      </c>
      <c r="W170" s="314">
        <f>IFERROR(W166/H166,"0")+IFERROR(W167/H167,"0")+IFERROR(W168/H168,"0")+IFERROR(W169/H169,"0")</f>
        <v>0</v>
      </c>
      <c r="X170" s="314">
        <f>IFERROR(IF(X166="",0,X166),"0")+IFERROR(IF(X167="",0,X167),"0")+IFERROR(IF(X168="",0,X168),"0")+IFERROR(IF(X169="",0,X169),"0")</f>
        <v>0</v>
      </c>
      <c r="Y170" s="315"/>
      <c r="Z170" s="315"/>
    </row>
    <row r="171" spans="1:53" x14ac:dyDescent="0.2">
      <c r="A171" s="321"/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6"/>
      <c r="N171" s="322" t="s">
        <v>66</v>
      </c>
      <c r="O171" s="323"/>
      <c r="P171" s="323"/>
      <c r="Q171" s="323"/>
      <c r="R171" s="323"/>
      <c r="S171" s="323"/>
      <c r="T171" s="324"/>
      <c r="U171" s="37" t="s">
        <v>65</v>
      </c>
      <c r="V171" s="314">
        <f>IFERROR(SUM(V166:V169),"0")</f>
        <v>0</v>
      </c>
      <c r="W171" s="314">
        <f>IFERROR(SUM(W166:W169),"0")</f>
        <v>0</v>
      </c>
      <c r="X171" s="37"/>
      <c r="Y171" s="315"/>
      <c r="Z171" s="315"/>
    </row>
    <row r="172" spans="1:53" ht="14.25" customHeight="1" x14ac:dyDescent="0.25">
      <c r="A172" s="329" t="s">
        <v>68</v>
      </c>
      <c r="B172" s="321"/>
      <c r="C172" s="321"/>
      <c r="D172" s="321"/>
      <c r="E172" s="321"/>
      <c r="F172" s="321"/>
      <c r="G172" s="321"/>
      <c r="H172" s="321"/>
      <c r="I172" s="321"/>
      <c r="J172" s="321"/>
      <c r="K172" s="321"/>
      <c r="L172" s="321"/>
      <c r="M172" s="321"/>
      <c r="N172" s="321"/>
      <c r="O172" s="321"/>
      <c r="P172" s="321"/>
      <c r="Q172" s="321"/>
      <c r="R172" s="321"/>
      <c r="S172" s="321"/>
      <c r="T172" s="321"/>
      <c r="U172" s="321"/>
      <c r="V172" s="321"/>
      <c r="W172" s="321"/>
      <c r="X172" s="321"/>
      <c r="Y172" s="308"/>
      <c r="Z172" s="308"/>
    </row>
    <row r="173" spans="1:53" ht="27" customHeight="1" x14ac:dyDescent="0.25">
      <c r="A173" s="54" t="s">
        <v>287</v>
      </c>
      <c r="B173" s="54" t="s">
        <v>288</v>
      </c>
      <c r="C173" s="31">
        <v>4301051409</v>
      </c>
      <c r="D173" s="319">
        <v>4680115881556</v>
      </c>
      <c r="E173" s="318"/>
      <c r="F173" s="311">
        <v>1</v>
      </c>
      <c r="G173" s="32">
        <v>4</v>
      </c>
      <c r="H173" s="311">
        <v>4</v>
      </c>
      <c r="I173" s="311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37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0</v>
      </c>
      <c r="W173" s="313">
        <f t="shared" ref="W173:W189" si="8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289</v>
      </c>
      <c r="B174" s="54" t="s">
        <v>290</v>
      </c>
      <c r="C174" s="31">
        <v>4301051538</v>
      </c>
      <c r="D174" s="319">
        <v>4680115880573</v>
      </c>
      <c r="E174" s="318"/>
      <c r="F174" s="311">
        <v>1.45</v>
      </c>
      <c r="G174" s="32">
        <v>6</v>
      </c>
      <c r="H174" s="311">
        <v>8.6999999999999993</v>
      </c>
      <c r="I174" s="311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487" t="s">
        <v>291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0</v>
      </c>
      <c r="W174" s="31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4301051408</v>
      </c>
      <c r="D175" s="319">
        <v>4680115881594</v>
      </c>
      <c r="E175" s="318"/>
      <c r="F175" s="311">
        <v>1.35</v>
      </c>
      <c r="G175" s="32">
        <v>6</v>
      </c>
      <c r="H175" s="311">
        <v>8.1</v>
      </c>
      <c r="I175" s="311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3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294</v>
      </c>
      <c r="B176" s="54" t="s">
        <v>295</v>
      </c>
      <c r="C176" s="31">
        <v>4301051505</v>
      </c>
      <c r="D176" s="319">
        <v>4680115881587</v>
      </c>
      <c r="E176" s="318"/>
      <c r="F176" s="311">
        <v>1</v>
      </c>
      <c r="G176" s="32">
        <v>4</v>
      </c>
      <c r="H176" s="311">
        <v>4</v>
      </c>
      <c r="I176" s="311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388" t="s">
        <v>296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297</v>
      </c>
      <c r="B177" s="54" t="s">
        <v>298</v>
      </c>
      <c r="C177" s="31">
        <v>4301051380</v>
      </c>
      <c r="D177" s="319">
        <v>4680115880962</v>
      </c>
      <c r="E177" s="318"/>
      <c r="F177" s="311">
        <v>1.3</v>
      </c>
      <c r="G177" s="32">
        <v>6</v>
      </c>
      <c r="H177" s="311">
        <v>7.8</v>
      </c>
      <c r="I177" s="311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55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4301051411</v>
      </c>
      <c r="D178" s="319">
        <v>4680115881617</v>
      </c>
      <c r="E178" s="318"/>
      <c r="F178" s="311">
        <v>1.35</v>
      </c>
      <c r="G178" s="32">
        <v>6</v>
      </c>
      <c r="H178" s="311">
        <v>8.1</v>
      </c>
      <c r="I178" s="311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3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0</v>
      </c>
      <c r="W178" s="313">
        <f t="shared" si="8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4301051487</v>
      </c>
      <c r="D179" s="319">
        <v>4680115881228</v>
      </c>
      <c r="E179" s="318"/>
      <c r="F179" s="311">
        <v>0.4</v>
      </c>
      <c r="G179" s="32">
        <v>6</v>
      </c>
      <c r="H179" s="311">
        <v>2.4</v>
      </c>
      <c r="I179" s="311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519" t="s">
        <v>303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0</v>
      </c>
      <c r="W179" s="313">
        <f t="shared" si="8"/>
        <v>0</v>
      </c>
      <c r="X179" s="36" t="str">
        <f>IFERROR(IF(W179=0,"",ROUNDUP(W179/H179,0)*0.00753),"")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4301051506</v>
      </c>
      <c r="D180" s="319">
        <v>4680115881037</v>
      </c>
      <c r="E180" s="318"/>
      <c r="F180" s="311">
        <v>0.84</v>
      </c>
      <c r="G180" s="32">
        <v>4</v>
      </c>
      <c r="H180" s="311">
        <v>3.36</v>
      </c>
      <c r="I180" s="311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642" t="s">
        <v>306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0</v>
      </c>
      <c r="W180" s="313">
        <f t="shared" si="8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4301051384</v>
      </c>
      <c r="D181" s="319">
        <v>4680115881211</v>
      </c>
      <c r="E181" s="318"/>
      <c r="F181" s="311">
        <v>0.4</v>
      </c>
      <c r="G181" s="32">
        <v>6</v>
      </c>
      <c r="H181" s="311">
        <v>2.4</v>
      </c>
      <c r="I181" s="311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3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0</v>
      </c>
      <c r="W181" s="313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4301051378</v>
      </c>
      <c r="D182" s="319">
        <v>4680115881020</v>
      </c>
      <c r="E182" s="318"/>
      <c r="F182" s="311">
        <v>0.84</v>
      </c>
      <c r="G182" s="32">
        <v>4</v>
      </c>
      <c r="H182" s="311">
        <v>3.36</v>
      </c>
      <c r="I182" s="311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6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0</v>
      </c>
      <c r="W182" s="313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4301051407</v>
      </c>
      <c r="D183" s="319">
        <v>4680115882195</v>
      </c>
      <c r="E183" s="318"/>
      <c r="F183" s="311">
        <v>0.4</v>
      </c>
      <c r="G183" s="32">
        <v>6</v>
      </c>
      <c r="H183" s="311">
        <v>2.4</v>
      </c>
      <c r="I183" s="311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0</v>
      </c>
      <c r="W183" s="313">
        <f t="shared" si="8"/>
        <v>0</v>
      </c>
      <c r="X183" s="36" t="str">
        <f t="shared" ref="X183:X189" si="9"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4301051479</v>
      </c>
      <c r="D184" s="319">
        <v>4680115882607</v>
      </c>
      <c r="E184" s="318"/>
      <c r="F184" s="311">
        <v>0.3</v>
      </c>
      <c r="G184" s="32">
        <v>6</v>
      </c>
      <c r="H184" s="311">
        <v>1.8</v>
      </c>
      <c r="I184" s="311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51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0</v>
      </c>
      <c r="W184" s="31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4301051468</v>
      </c>
      <c r="D185" s="319">
        <v>4680115880092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2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0</v>
      </c>
      <c r="W185" s="31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317</v>
      </c>
      <c r="B186" s="54" t="s">
        <v>318</v>
      </c>
      <c r="C186" s="31">
        <v>4301051469</v>
      </c>
      <c r="D186" s="319">
        <v>4680115880221</v>
      </c>
      <c r="E186" s="318"/>
      <c r="F186" s="311">
        <v>0.4</v>
      </c>
      <c r="G186" s="32">
        <v>6</v>
      </c>
      <c r="H186" s="311">
        <v>2.4</v>
      </c>
      <c r="I186" s="311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34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4301051523</v>
      </c>
      <c r="D187" s="319">
        <v>4680115882942</v>
      </c>
      <c r="E187" s="318"/>
      <c r="F187" s="311">
        <v>0.3</v>
      </c>
      <c r="G187" s="32">
        <v>6</v>
      </c>
      <c r="H187" s="311">
        <v>1.8</v>
      </c>
      <c r="I187" s="311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53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0</v>
      </c>
      <c r="W187" s="313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321</v>
      </c>
      <c r="B188" s="54" t="s">
        <v>322</v>
      </c>
      <c r="C188" s="31">
        <v>4301051326</v>
      </c>
      <c r="D188" s="319">
        <v>4680115880504</v>
      </c>
      <c r="E188" s="318"/>
      <c r="F188" s="311">
        <v>0.4</v>
      </c>
      <c r="G188" s="32">
        <v>6</v>
      </c>
      <c r="H188" s="311">
        <v>2.4</v>
      </c>
      <c r="I188" s="311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6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0</v>
      </c>
      <c r="W188" s="313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323</v>
      </c>
      <c r="B189" s="54" t="s">
        <v>324</v>
      </c>
      <c r="C189" s="31">
        <v>4301051410</v>
      </c>
      <c r="D189" s="319">
        <v>4680115882164</v>
      </c>
      <c r="E189" s="318"/>
      <c r="F189" s="311">
        <v>0.4</v>
      </c>
      <c r="G189" s="32">
        <v>6</v>
      </c>
      <c r="H189" s="311">
        <v>2.4</v>
      </c>
      <c r="I189" s="311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6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17"/>
      <c r="P189" s="317"/>
      <c r="Q189" s="317"/>
      <c r="R189" s="318"/>
      <c r="S189" s="34"/>
      <c r="T189" s="34"/>
      <c r="U189" s="35" t="s">
        <v>65</v>
      </c>
      <c r="V189" s="312">
        <v>0</v>
      </c>
      <c r="W189" s="313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x14ac:dyDescent="0.2">
      <c r="A190" s="325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6"/>
      <c r="N190" s="322" t="s">
        <v>66</v>
      </c>
      <c r="O190" s="323"/>
      <c r="P190" s="323"/>
      <c r="Q190" s="323"/>
      <c r="R190" s="323"/>
      <c r="S190" s="323"/>
      <c r="T190" s="324"/>
      <c r="U190" s="37" t="s">
        <v>67</v>
      </c>
      <c r="V190" s="314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14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314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315"/>
      <c r="Z190" s="315"/>
    </row>
    <row r="191" spans="1:53" x14ac:dyDescent="0.2">
      <c r="A191" s="321"/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6"/>
      <c r="N191" s="322" t="s">
        <v>66</v>
      </c>
      <c r="O191" s="323"/>
      <c r="P191" s="323"/>
      <c r="Q191" s="323"/>
      <c r="R191" s="323"/>
      <c r="S191" s="323"/>
      <c r="T191" s="324"/>
      <c r="U191" s="37" t="s">
        <v>65</v>
      </c>
      <c r="V191" s="314">
        <f>IFERROR(SUM(V173:V189),"0")</f>
        <v>0</v>
      </c>
      <c r="W191" s="314">
        <f>IFERROR(SUM(W173:W189),"0")</f>
        <v>0</v>
      </c>
      <c r="X191" s="37"/>
      <c r="Y191" s="315"/>
      <c r="Z191" s="315"/>
    </row>
    <row r="192" spans="1:53" ht="14.25" customHeight="1" x14ac:dyDescent="0.25">
      <c r="A192" s="329" t="s">
        <v>223</v>
      </c>
      <c r="B192" s="321"/>
      <c r="C192" s="321"/>
      <c r="D192" s="321"/>
      <c r="E192" s="321"/>
      <c r="F192" s="321"/>
      <c r="G192" s="321"/>
      <c r="H192" s="321"/>
      <c r="I192" s="321"/>
      <c r="J192" s="321"/>
      <c r="K192" s="321"/>
      <c r="L192" s="321"/>
      <c r="M192" s="321"/>
      <c r="N192" s="321"/>
      <c r="O192" s="321"/>
      <c r="P192" s="321"/>
      <c r="Q192" s="321"/>
      <c r="R192" s="321"/>
      <c r="S192" s="321"/>
      <c r="T192" s="321"/>
      <c r="U192" s="321"/>
      <c r="V192" s="321"/>
      <c r="W192" s="321"/>
      <c r="X192" s="321"/>
      <c r="Y192" s="308"/>
      <c r="Z192" s="308"/>
    </row>
    <row r="193" spans="1:53" ht="16.5" customHeight="1" x14ac:dyDescent="0.25">
      <c r="A193" s="54" t="s">
        <v>325</v>
      </c>
      <c r="B193" s="54" t="s">
        <v>326</v>
      </c>
      <c r="C193" s="31">
        <v>4301060338</v>
      </c>
      <c r="D193" s="319">
        <v>4680115880801</v>
      </c>
      <c r="E193" s="318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ht="27" customHeight="1" x14ac:dyDescent="0.25">
      <c r="A194" s="54" t="s">
        <v>327</v>
      </c>
      <c r="B194" s="54" t="s">
        <v>328</v>
      </c>
      <c r="C194" s="31">
        <v>4301060339</v>
      </c>
      <c r="D194" s="319">
        <v>4680115880818</v>
      </c>
      <c r="E194" s="318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4" s="317"/>
      <c r="P194" s="317"/>
      <c r="Q194" s="317"/>
      <c r="R194" s="318"/>
      <c r="S194" s="34"/>
      <c r="T194" s="34"/>
      <c r="U194" s="35" t="s">
        <v>65</v>
      </c>
      <c r="V194" s="312">
        <v>0</v>
      </c>
      <c r="W194" s="313">
        <f>IFERROR(IF(V194="",0,CEILING((V194/$H194),1)*$H194),"")</f>
        <v>0</v>
      </c>
      <c r="X194" s="36" t="str">
        <f>IFERROR(IF(W194=0,"",ROUNDUP(W194/H194,0)*0.00753),"")</f>
        <v/>
      </c>
      <c r="Y194" s="56"/>
      <c r="Z194" s="57"/>
      <c r="AD194" s="58"/>
      <c r="BA194" s="165" t="s">
        <v>1</v>
      </c>
    </row>
    <row r="195" spans="1:53" x14ac:dyDescent="0.2">
      <c r="A195" s="325"/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6"/>
      <c r="N195" s="322" t="s">
        <v>66</v>
      </c>
      <c r="O195" s="323"/>
      <c r="P195" s="323"/>
      <c r="Q195" s="323"/>
      <c r="R195" s="323"/>
      <c r="S195" s="323"/>
      <c r="T195" s="324"/>
      <c r="U195" s="37" t="s">
        <v>67</v>
      </c>
      <c r="V195" s="314">
        <f>IFERROR(V193/H193,"0")+IFERROR(V194/H194,"0")</f>
        <v>0</v>
      </c>
      <c r="W195" s="314">
        <f>IFERROR(W193/H193,"0")+IFERROR(W194/H194,"0")</f>
        <v>0</v>
      </c>
      <c r="X195" s="314">
        <f>IFERROR(IF(X193="",0,X193),"0")+IFERROR(IF(X194="",0,X194),"0")</f>
        <v>0</v>
      </c>
      <c r="Y195" s="315"/>
      <c r="Z195" s="315"/>
    </row>
    <row r="196" spans="1:53" x14ac:dyDescent="0.2">
      <c r="A196" s="321"/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6"/>
      <c r="N196" s="322" t="s">
        <v>66</v>
      </c>
      <c r="O196" s="323"/>
      <c r="P196" s="323"/>
      <c r="Q196" s="323"/>
      <c r="R196" s="323"/>
      <c r="S196" s="323"/>
      <c r="T196" s="324"/>
      <c r="U196" s="37" t="s">
        <v>65</v>
      </c>
      <c r="V196" s="314">
        <f>IFERROR(SUM(V193:V194),"0")</f>
        <v>0</v>
      </c>
      <c r="W196" s="314">
        <f>IFERROR(SUM(W193:W194),"0")</f>
        <v>0</v>
      </c>
      <c r="X196" s="37"/>
      <c r="Y196" s="315"/>
      <c r="Z196" s="315"/>
    </row>
    <row r="197" spans="1:53" ht="16.5" customHeight="1" x14ac:dyDescent="0.25">
      <c r="A197" s="320" t="s">
        <v>329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07"/>
      <c r="Z197" s="307"/>
    </row>
    <row r="198" spans="1:53" ht="14.25" customHeight="1" x14ac:dyDescent="0.25">
      <c r="A198" s="329" t="s">
        <v>103</v>
      </c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1"/>
      <c r="N198" s="321"/>
      <c r="O198" s="321"/>
      <c r="P198" s="321"/>
      <c r="Q198" s="321"/>
      <c r="R198" s="321"/>
      <c r="S198" s="321"/>
      <c r="T198" s="321"/>
      <c r="U198" s="321"/>
      <c r="V198" s="321"/>
      <c r="W198" s="321"/>
      <c r="X198" s="321"/>
      <c r="Y198" s="308"/>
      <c r="Z198" s="308"/>
    </row>
    <row r="199" spans="1:53" ht="27" customHeight="1" x14ac:dyDescent="0.25">
      <c r="A199" s="54" t="s">
        <v>330</v>
      </c>
      <c r="B199" s="54" t="s">
        <v>331</v>
      </c>
      <c r="C199" s="31">
        <v>4301011346</v>
      </c>
      <c r="D199" s="319">
        <v>4607091387445</v>
      </c>
      <c r="E199" s="318"/>
      <c r="F199" s="311">
        <v>0.9</v>
      </c>
      <c r="G199" s="32">
        <v>10</v>
      </c>
      <c r="H199" s="311">
        <v>9</v>
      </c>
      <c r="I199" s="311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17"/>
      <c r="P199" s="317"/>
      <c r="Q199" s="317"/>
      <c r="R199" s="318"/>
      <c r="S199" s="34"/>
      <c r="T199" s="34"/>
      <c r="U199" s="35" t="s">
        <v>65</v>
      </c>
      <c r="V199" s="312">
        <v>0</v>
      </c>
      <c r="W199" s="313">
        <f t="shared" ref="W199:W212" si="10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332</v>
      </c>
      <c r="B200" s="54" t="s">
        <v>333</v>
      </c>
      <c r="C200" s="31">
        <v>4301011362</v>
      </c>
      <c r="D200" s="319">
        <v>4607091386004</v>
      </c>
      <c r="E200" s="318"/>
      <c r="F200" s="311">
        <v>1.35</v>
      </c>
      <c r="G200" s="32">
        <v>8</v>
      </c>
      <c r="H200" s="311">
        <v>10.8</v>
      </c>
      <c r="I200" s="311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49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334</v>
      </c>
      <c r="C201" s="31">
        <v>4301011308</v>
      </c>
      <c r="D201" s="319">
        <v>4607091386004</v>
      </c>
      <c r="E201" s="318"/>
      <c r="F201" s="311">
        <v>1.35</v>
      </c>
      <c r="G201" s="32">
        <v>8</v>
      </c>
      <c r="H201" s="311">
        <v>10.8</v>
      </c>
      <c r="I201" s="31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8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17"/>
      <c r="P201" s="317"/>
      <c r="Q201" s="317"/>
      <c r="R201" s="318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4301011347</v>
      </c>
      <c r="D202" s="319">
        <v>4607091386073</v>
      </c>
      <c r="E202" s="318"/>
      <c r="F202" s="311">
        <v>0.9</v>
      </c>
      <c r="G202" s="32">
        <v>10</v>
      </c>
      <c r="H202" s="311">
        <v>9</v>
      </c>
      <c r="I202" s="311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17"/>
      <c r="P202" s="317"/>
      <c r="Q202" s="317"/>
      <c r="R202" s="318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337</v>
      </c>
      <c r="B203" s="54" t="s">
        <v>338</v>
      </c>
      <c r="C203" s="31">
        <v>4301011395</v>
      </c>
      <c r="D203" s="319">
        <v>4607091387322</v>
      </c>
      <c r="E203" s="318"/>
      <c r="F203" s="311">
        <v>1.35</v>
      </c>
      <c r="G203" s="32">
        <v>8</v>
      </c>
      <c r="H203" s="311">
        <v>10.8</v>
      </c>
      <c r="I203" s="311">
        <v>11.28</v>
      </c>
      <c r="J203" s="32">
        <v>48</v>
      </c>
      <c r="K203" s="32" t="s">
        <v>98</v>
      </c>
      <c r="L203" s="33" t="s">
        <v>107</v>
      </c>
      <c r="M203" s="32">
        <v>55</v>
      </c>
      <c r="N203" s="58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7"/>
      <c r="P203" s="317"/>
      <c r="Q203" s="317"/>
      <c r="R203" s="318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IFERROR(IF(W203=0,"",ROUNDUP(W203/H203,0)*0.02039),"")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337</v>
      </c>
      <c r="B204" s="54" t="s">
        <v>339</v>
      </c>
      <c r="C204" s="31">
        <v>4301010928</v>
      </c>
      <c r="D204" s="319">
        <v>4607091387322</v>
      </c>
      <c r="E204" s="318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1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17"/>
      <c r="P204" s="317"/>
      <c r="Q204" s="317"/>
      <c r="R204" s="318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4301011311</v>
      </c>
      <c r="D205" s="319">
        <v>4607091387377</v>
      </c>
      <c r="E205" s="318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4301010945</v>
      </c>
      <c r="D206" s="319">
        <v>4607091387353</v>
      </c>
      <c r="E206" s="318"/>
      <c r="F206" s="311">
        <v>1.35</v>
      </c>
      <c r="G206" s="32">
        <v>8</v>
      </c>
      <c r="H206" s="311">
        <v>10.8</v>
      </c>
      <c r="I206" s="311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4301011328</v>
      </c>
      <c r="D207" s="319">
        <v>4607091386011</v>
      </c>
      <c r="E207" s="318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ref="X207:X212" si="11"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4301011329</v>
      </c>
      <c r="D208" s="319">
        <v>4607091387308</v>
      </c>
      <c r="E208" s="318"/>
      <c r="F208" s="311">
        <v>0.5</v>
      </c>
      <c r="G208" s="32">
        <v>10</v>
      </c>
      <c r="H208" s="311">
        <v>5</v>
      </c>
      <c r="I208" s="311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5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4301011049</v>
      </c>
      <c r="D209" s="319">
        <v>4607091387339</v>
      </c>
      <c r="E209" s="318"/>
      <c r="F209" s="311">
        <v>0.5</v>
      </c>
      <c r="G209" s="32">
        <v>10</v>
      </c>
      <c r="H209" s="311">
        <v>5</v>
      </c>
      <c r="I209" s="311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60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4301011433</v>
      </c>
      <c r="D210" s="319">
        <v>4680115882638</v>
      </c>
      <c r="E210" s="318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4301011573</v>
      </c>
      <c r="D211" s="319">
        <v>4680115881938</v>
      </c>
      <c r="E211" s="318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5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4301010944</v>
      </c>
      <c r="D212" s="319">
        <v>4607091387346</v>
      </c>
      <c r="E212" s="318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5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6"/>
      <c r="N213" s="322" t="s">
        <v>66</v>
      </c>
      <c r="O213" s="323"/>
      <c r="P213" s="323"/>
      <c r="Q213" s="323"/>
      <c r="R213" s="323"/>
      <c r="S213" s="323"/>
      <c r="T213" s="324"/>
      <c r="U213" s="37" t="s">
        <v>67</v>
      </c>
      <c r="V213" s="31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14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14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5"/>
      <c r="Z213" s="315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6"/>
      <c r="N214" s="322" t="s">
        <v>66</v>
      </c>
      <c r="O214" s="323"/>
      <c r="P214" s="323"/>
      <c r="Q214" s="323"/>
      <c r="R214" s="323"/>
      <c r="S214" s="323"/>
      <c r="T214" s="324"/>
      <c r="U214" s="37" t="s">
        <v>65</v>
      </c>
      <c r="V214" s="314">
        <f>IFERROR(SUM(V199:V212),"0")</f>
        <v>0</v>
      </c>
      <c r="W214" s="314">
        <f>IFERROR(SUM(W199:W212),"0")</f>
        <v>0</v>
      </c>
      <c r="X214" s="37"/>
      <c r="Y214" s="315"/>
      <c r="Z214" s="315"/>
    </row>
    <row r="215" spans="1:53" ht="14.25" customHeight="1" x14ac:dyDescent="0.25">
      <c r="A215" s="329" t="s">
        <v>95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19">
        <v>4680115881914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4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5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6"/>
      <c r="N217" s="322" t="s">
        <v>66</v>
      </c>
      <c r="O217" s="323"/>
      <c r="P217" s="323"/>
      <c r="Q217" s="323"/>
      <c r="R217" s="323"/>
      <c r="S217" s="323"/>
      <c r="T217" s="324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6"/>
      <c r="N218" s="322" t="s">
        <v>66</v>
      </c>
      <c r="O218" s="323"/>
      <c r="P218" s="323"/>
      <c r="Q218" s="323"/>
      <c r="R218" s="323"/>
      <c r="S218" s="323"/>
      <c r="T218" s="324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29" t="s">
        <v>60</v>
      </c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1"/>
      <c r="N219" s="321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19">
        <v>4607091387193</v>
      </c>
      <c r="E220" s="318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7"/>
      <c r="P220" s="317"/>
      <c r="Q220" s="317"/>
      <c r="R220" s="318"/>
      <c r="S220" s="34"/>
      <c r="T220" s="34"/>
      <c r="U220" s="35" t="s">
        <v>65</v>
      </c>
      <c r="V220" s="312">
        <v>0</v>
      </c>
      <c r="W220" s="313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19">
        <v>4607091387230</v>
      </c>
      <c r="E221" s="318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7"/>
      <c r="P221" s="317"/>
      <c r="Q221" s="317"/>
      <c r="R221" s="318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19">
        <v>4607091387285</v>
      </c>
      <c r="E222" s="318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3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7"/>
      <c r="P222" s="317"/>
      <c r="Q222" s="317"/>
      <c r="R222" s="318"/>
      <c r="S222" s="34"/>
      <c r="T222" s="34"/>
      <c r="U222" s="35" t="s">
        <v>65</v>
      </c>
      <c r="V222" s="312">
        <v>0</v>
      </c>
      <c r="W222" s="313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19">
        <v>4607091389845</v>
      </c>
      <c r="E223" s="318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43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5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6"/>
      <c r="N224" s="322" t="s">
        <v>66</v>
      </c>
      <c r="O224" s="323"/>
      <c r="P224" s="323"/>
      <c r="Q224" s="323"/>
      <c r="R224" s="323"/>
      <c r="S224" s="323"/>
      <c r="T224" s="324"/>
      <c r="U224" s="37" t="s">
        <v>67</v>
      </c>
      <c r="V224" s="314">
        <f>IFERROR(V220/H220,"0")+IFERROR(V221/H221,"0")+IFERROR(V222/H222,"0")+IFERROR(V223/H223,"0")</f>
        <v>0</v>
      </c>
      <c r="W224" s="314">
        <f>IFERROR(W220/H220,"0")+IFERROR(W221/H221,"0")+IFERROR(W222/H222,"0")+IFERROR(W223/H223,"0")</f>
        <v>0</v>
      </c>
      <c r="X224" s="314">
        <f>IFERROR(IF(X220="",0,X220),"0")+IFERROR(IF(X221="",0,X221),"0")+IFERROR(IF(X222="",0,X222),"0")+IFERROR(IF(X223="",0,X223),"0")</f>
        <v>0</v>
      </c>
      <c r="Y224" s="315"/>
      <c r="Z224" s="315"/>
    </row>
    <row r="225" spans="1:53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6"/>
      <c r="N225" s="322" t="s">
        <v>66</v>
      </c>
      <c r="O225" s="323"/>
      <c r="P225" s="323"/>
      <c r="Q225" s="323"/>
      <c r="R225" s="323"/>
      <c r="S225" s="323"/>
      <c r="T225" s="324"/>
      <c r="U225" s="37" t="s">
        <v>65</v>
      </c>
      <c r="V225" s="314">
        <f>IFERROR(SUM(V220:V223),"0")</f>
        <v>0</v>
      </c>
      <c r="W225" s="314">
        <f>IFERROR(SUM(W220:W223),"0")</f>
        <v>0</v>
      </c>
      <c r="X225" s="37"/>
      <c r="Y225" s="315"/>
      <c r="Z225" s="315"/>
    </row>
    <row r="226" spans="1:53" ht="14.25" customHeight="1" x14ac:dyDescent="0.25">
      <c r="A226" s="329" t="s">
        <v>68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19">
        <v>4607091387766</v>
      </c>
      <c r="E227" s="318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6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19">
        <v>4607091387957</v>
      </c>
      <c r="E228" s="318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19">
        <v>4607091387964</v>
      </c>
      <c r="E229" s="318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19">
        <v>4680115883604</v>
      </c>
      <c r="E230" s="318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94" t="s">
        <v>374</v>
      </c>
      <c r="O230" s="317"/>
      <c r="P230" s="317"/>
      <c r="Q230" s="317"/>
      <c r="R230" s="318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19">
        <v>4680115883567</v>
      </c>
      <c r="E231" s="318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61" t="s">
        <v>377</v>
      </c>
      <c r="O231" s="317"/>
      <c r="P231" s="317"/>
      <c r="Q231" s="317"/>
      <c r="R231" s="318"/>
      <c r="S231" s="34"/>
      <c r="T231" s="34"/>
      <c r="U231" s="35" t="s">
        <v>65</v>
      </c>
      <c r="V231" s="312">
        <v>0</v>
      </c>
      <c r="W231" s="313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19">
        <v>4607091381672</v>
      </c>
      <c r="E232" s="318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7"/>
      <c r="P232" s="317"/>
      <c r="Q232" s="317"/>
      <c r="R232" s="318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19">
        <v>4607091387537</v>
      </c>
      <c r="E233" s="318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19">
        <v>4607091387513</v>
      </c>
      <c r="E234" s="318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19">
        <v>4680115880511</v>
      </c>
      <c r="E235" s="318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25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6"/>
      <c r="N236" s="322" t="s">
        <v>66</v>
      </c>
      <c r="O236" s="323"/>
      <c r="P236" s="323"/>
      <c r="Q236" s="323"/>
      <c r="R236" s="323"/>
      <c r="S236" s="323"/>
      <c r="T236" s="324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0</v>
      </c>
      <c r="W236" s="314">
        <f>IFERROR(W227/H227,"0")+IFERROR(W228/H228,"0")+IFERROR(W229/H229,"0")+IFERROR(W230/H230,"0")+IFERROR(W231/H231,"0")+IFERROR(W232/H232,"0")+IFERROR(W233/H233,"0")+IFERROR(W234/H234,"0")+IFERROR(W235/H235,"0")</f>
        <v>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5"/>
      <c r="Z236" s="315"/>
    </row>
    <row r="237" spans="1:53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6"/>
      <c r="N237" s="322" t="s">
        <v>66</v>
      </c>
      <c r="O237" s="323"/>
      <c r="P237" s="323"/>
      <c r="Q237" s="323"/>
      <c r="R237" s="323"/>
      <c r="S237" s="323"/>
      <c r="T237" s="324"/>
      <c r="U237" s="37" t="s">
        <v>65</v>
      </c>
      <c r="V237" s="314">
        <f>IFERROR(SUM(V227:V235),"0")</f>
        <v>0</v>
      </c>
      <c r="W237" s="314">
        <f>IFERROR(SUM(W227:W235),"0")</f>
        <v>0</v>
      </c>
      <c r="X237" s="37"/>
      <c r="Y237" s="315"/>
      <c r="Z237" s="315"/>
    </row>
    <row r="238" spans="1:53" ht="14.25" customHeight="1" x14ac:dyDescent="0.25">
      <c r="A238" s="329" t="s">
        <v>223</v>
      </c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21"/>
      <c r="P238" s="321"/>
      <c r="Q238" s="321"/>
      <c r="R238" s="321"/>
      <c r="S238" s="321"/>
      <c r="T238" s="321"/>
      <c r="U238" s="321"/>
      <c r="V238" s="321"/>
      <c r="W238" s="321"/>
      <c r="X238" s="321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19">
        <v>4607091380880</v>
      </c>
      <c r="E239" s="318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8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0</v>
      </c>
      <c r="W239" s="313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19">
        <v>4607091384482</v>
      </c>
      <c r="E240" s="318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0</v>
      </c>
      <c r="W240" s="313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19">
        <v>4607091380897</v>
      </c>
      <c r="E241" s="318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0</v>
      </c>
      <c r="W241" s="313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6" t="s">
        <v>1</v>
      </c>
    </row>
    <row r="242" spans="1:53" x14ac:dyDescent="0.2">
      <c r="A242" s="325"/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6"/>
      <c r="N242" s="322" t="s">
        <v>66</v>
      </c>
      <c r="O242" s="323"/>
      <c r="P242" s="323"/>
      <c r="Q242" s="323"/>
      <c r="R242" s="323"/>
      <c r="S242" s="323"/>
      <c r="T242" s="324"/>
      <c r="U242" s="37" t="s">
        <v>67</v>
      </c>
      <c r="V242" s="314">
        <f>IFERROR(V239/H239,"0")+IFERROR(V240/H240,"0")+IFERROR(V241/H241,"0")</f>
        <v>0</v>
      </c>
      <c r="W242" s="314">
        <f>IFERROR(W239/H239,"0")+IFERROR(W240/H240,"0")+IFERROR(W241/H241,"0")</f>
        <v>0</v>
      </c>
      <c r="X242" s="314">
        <f>IFERROR(IF(X239="",0,X239),"0")+IFERROR(IF(X240="",0,X240),"0")+IFERROR(IF(X241="",0,X241),"0")</f>
        <v>0</v>
      </c>
      <c r="Y242" s="315"/>
      <c r="Z242" s="315"/>
    </row>
    <row r="243" spans="1:53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6"/>
      <c r="N243" s="322" t="s">
        <v>66</v>
      </c>
      <c r="O243" s="323"/>
      <c r="P243" s="323"/>
      <c r="Q243" s="323"/>
      <c r="R243" s="323"/>
      <c r="S243" s="323"/>
      <c r="T243" s="324"/>
      <c r="U243" s="37" t="s">
        <v>65</v>
      </c>
      <c r="V243" s="314">
        <f>IFERROR(SUM(V239:V241),"0")</f>
        <v>0</v>
      </c>
      <c r="W243" s="314">
        <f>IFERROR(SUM(W239:W241),"0")</f>
        <v>0</v>
      </c>
      <c r="X243" s="37"/>
      <c r="Y243" s="315"/>
      <c r="Z243" s="315"/>
    </row>
    <row r="244" spans="1:53" ht="14.25" customHeight="1" x14ac:dyDescent="0.25">
      <c r="A244" s="329" t="s">
        <v>81</v>
      </c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19">
        <v>4607091388374</v>
      </c>
      <c r="E245" s="318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6" t="s">
        <v>394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19">
        <v>4607091388381</v>
      </c>
      <c r="E246" s="318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18" t="s">
        <v>397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19">
        <v>4607091388404</v>
      </c>
      <c r="E247" s="318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9" t="s">
        <v>1</v>
      </c>
    </row>
    <row r="248" spans="1:53" x14ac:dyDescent="0.2">
      <c r="A248" s="325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6"/>
      <c r="N248" s="322" t="s">
        <v>66</v>
      </c>
      <c r="O248" s="323"/>
      <c r="P248" s="323"/>
      <c r="Q248" s="323"/>
      <c r="R248" s="323"/>
      <c r="S248" s="323"/>
      <c r="T248" s="324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6"/>
      <c r="N249" s="322" t="s">
        <v>66</v>
      </c>
      <c r="O249" s="323"/>
      <c r="P249" s="323"/>
      <c r="Q249" s="323"/>
      <c r="R249" s="323"/>
      <c r="S249" s="323"/>
      <c r="T249" s="324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customHeight="1" x14ac:dyDescent="0.25">
      <c r="A250" s="329" t="s">
        <v>400</v>
      </c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19">
        <v>4680115881808</v>
      </c>
      <c r="E251" s="318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19">
        <v>4680115881822</v>
      </c>
      <c r="E252" s="318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3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19">
        <v>4680115880016</v>
      </c>
      <c r="E253" s="318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202" t="s">
        <v>1</v>
      </c>
    </row>
    <row r="254" spans="1:53" x14ac:dyDescent="0.2">
      <c r="A254" s="325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6"/>
      <c r="N254" s="322" t="s">
        <v>66</v>
      </c>
      <c r="O254" s="323"/>
      <c r="P254" s="323"/>
      <c r="Q254" s="323"/>
      <c r="R254" s="323"/>
      <c r="S254" s="323"/>
      <c r="T254" s="324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6"/>
      <c r="N255" s="322" t="s">
        <v>66</v>
      </c>
      <c r="O255" s="323"/>
      <c r="P255" s="323"/>
      <c r="Q255" s="323"/>
      <c r="R255" s="323"/>
      <c r="S255" s="323"/>
      <c r="T255" s="324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6.5" customHeight="1" x14ac:dyDescent="0.25">
      <c r="A256" s="320" t="s">
        <v>409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21"/>
      <c r="Y256" s="307"/>
      <c r="Z256" s="307"/>
    </row>
    <row r="257" spans="1:53" ht="14.25" customHeight="1" x14ac:dyDescent="0.25">
      <c r="A257" s="329" t="s">
        <v>103</v>
      </c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21"/>
      <c r="P257" s="321"/>
      <c r="Q257" s="321"/>
      <c r="R257" s="321"/>
      <c r="S257" s="321"/>
      <c r="T257" s="321"/>
      <c r="U257" s="321"/>
      <c r="V257" s="321"/>
      <c r="W257" s="321"/>
      <c r="X257" s="321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19">
        <v>4607091387421</v>
      </c>
      <c r="E258" s="318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19">
        <v>4607091387421</v>
      </c>
      <c r="E259" s="318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6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19">
        <v>4607091387452</v>
      </c>
      <c r="E260" s="318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7"/>
      <c r="P260" s="317"/>
      <c r="Q260" s="317"/>
      <c r="R260" s="318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19">
        <v>4607091387452</v>
      </c>
      <c r="E261" s="318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629" t="s">
        <v>416</v>
      </c>
      <c r="O261" s="317"/>
      <c r="P261" s="317"/>
      <c r="Q261" s="317"/>
      <c r="R261" s="318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19">
        <v>4607091385984</v>
      </c>
      <c r="E262" s="318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7"/>
      <c r="P262" s="317"/>
      <c r="Q262" s="317"/>
      <c r="R262" s="318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19">
        <v>4607091387438</v>
      </c>
      <c r="E263" s="318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49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7"/>
      <c r="P263" s="317"/>
      <c r="Q263" s="317"/>
      <c r="R263" s="318"/>
      <c r="S263" s="34"/>
      <c r="T263" s="34"/>
      <c r="U263" s="35" t="s">
        <v>65</v>
      </c>
      <c r="V263" s="312">
        <v>0</v>
      </c>
      <c r="W263" s="313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19">
        <v>4607091387469</v>
      </c>
      <c r="E264" s="318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25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6"/>
      <c r="N265" s="322" t="s">
        <v>66</v>
      </c>
      <c r="O265" s="323"/>
      <c r="P265" s="323"/>
      <c r="Q265" s="323"/>
      <c r="R265" s="323"/>
      <c r="S265" s="323"/>
      <c r="T265" s="324"/>
      <c r="U265" s="37" t="s">
        <v>67</v>
      </c>
      <c r="V265" s="314">
        <f>IFERROR(V258/H258,"0")+IFERROR(V259/H259,"0")+IFERROR(V260/H260,"0")+IFERROR(V261/H261,"0")+IFERROR(V262/H262,"0")+IFERROR(V263/H263,"0")+IFERROR(V264/H264,"0")</f>
        <v>0</v>
      </c>
      <c r="W265" s="314">
        <f>IFERROR(W258/H258,"0")+IFERROR(W259/H259,"0")+IFERROR(W260/H260,"0")+IFERROR(W261/H261,"0")+IFERROR(W262/H262,"0")+IFERROR(W263/H263,"0")+IFERROR(W264/H264,"0")</f>
        <v>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5"/>
      <c r="Z265" s="315"/>
    </row>
    <row r="266" spans="1:53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6"/>
      <c r="N266" s="322" t="s">
        <v>66</v>
      </c>
      <c r="O266" s="323"/>
      <c r="P266" s="323"/>
      <c r="Q266" s="323"/>
      <c r="R266" s="323"/>
      <c r="S266" s="323"/>
      <c r="T266" s="324"/>
      <c r="U266" s="37" t="s">
        <v>65</v>
      </c>
      <c r="V266" s="314">
        <f>IFERROR(SUM(V258:V264),"0")</f>
        <v>0</v>
      </c>
      <c r="W266" s="314">
        <f>IFERROR(SUM(W258:W264),"0")</f>
        <v>0</v>
      </c>
      <c r="X266" s="37"/>
      <c r="Y266" s="315"/>
      <c r="Z266" s="315"/>
    </row>
    <row r="267" spans="1:53" ht="14.25" customHeight="1" x14ac:dyDescent="0.25">
      <c r="A267" s="329" t="s">
        <v>60</v>
      </c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19">
        <v>4607091387292</v>
      </c>
      <c r="E268" s="318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19">
        <v>4607091387315</v>
      </c>
      <c r="E269" s="318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5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25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6"/>
      <c r="N270" s="322" t="s">
        <v>66</v>
      </c>
      <c r="O270" s="323"/>
      <c r="P270" s="323"/>
      <c r="Q270" s="323"/>
      <c r="R270" s="323"/>
      <c r="S270" s="323"/>
      <c r="T270" s="324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6"/>
      <c r="N271" s="322" t="s">
        <v>66</v>
      </c>
      <c r="O271" s="323"/>
      <c r="P271" s="323"/>
      <c r="Q271" s="323"/>
      <c r="R271" s="323"/>
      <c r="S271" s="323"/>
      <c r="T271" s="324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20" t="s">
        <v>427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07"/>
      <c r="Z272" s="307"/>
    </row>
    <row r="273" spans="1:53" ht="14.25" customHeight="1" x14ac:dyDescent="0.25">
      <c r="A273" s="329" t="s">
        <v>60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19">
        <v>4607091383836</v>
      </c>
      <c r="E274" s="318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x14ac:dyDescent="0.2">
      <c r="A275" s="325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6"/>
      <c r="N275" s="322" t="s">
        <v>66</v>
      </c>
      <c r="O275" s="323"/>
      <c r="P275" s="323"/>
      <c r="Q275" s="323"/>
      <c r="R275" s="323"/>
      <c r="S275" s="323"/>
      <c r="T275" s="324"/>
      <c r="U275" s="37" t="s">
        <v>67</v>
      </c>
      <c r="V275" s="314">
        <f>IFERROR(V274/H274,"0")</f>
        <v>0</v>
      </c>
      <c r="W275" s="314">
        <f>IFERROR(W274/H274,"0")</f>
        <v>0</v>
      </c>
      <c r="X275" s="314">
        <f>IFERROR(IF(X274="",0,X274),"0")</f>
        <v>0</v>
      </c>
      <c r="Y275" s="315"/>
      <c r="Z275" s="315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6"/>
      <c r="N276" s="322" t="s">
        <v>66</v>
      </c>
      <c r="O276" s="323"/>
      <c r="P276" s="323"/>
      <c r="Q276" s="323"/>
      <c r="R276" s="323"/>
      <c r="S276" s="323"/>
      <c r="T276" s="324"/>
      <c r="U276" s="37" t="s">
        <v>65</v>
      </c>
      <c r="V276" s="314">
        <f>IFERROR(SUM(V274:V274),"0")</f>
        <v>0</v>
      </c>
      <c r="W276" s="314">
        <f>IFERROR(SUM(W274:W274),"0")</f>
        <v>0</v>
      </c>
      <c r="X276" s="37"/>
      <c r="Y276" s="315"/>
      <c r="Z276" s="315"/>
    </row>
    <row r="277" spans="1:53" ht="14.25" customHeight="1" x14ac:dyDescent="0.25">
      <c r="A277" s="329" t="s">
        <v>68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19">
        <v>4607091387919</v>
      </c>
      <c r="E278" s="318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7"/>
      <c r="P278" s="317"/>
      <c r="Q278" s="317"/>
      <c r="R278" s="318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19">
        <v>4607091383942</v>
      </c>
      <c r="E279" s="318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17"/>
      <c r="P279" s="317"/>
      <c r="Q279" s="317"/>
      <c r="R279" s="318"/>
      <c r="S279" s="34"/>
      <c r="T279" s="34"/>
      <c r="U279" s="35" t="s">
        <v>65</v>
      </c>
      <c r="V279" s="312">
        <v>0</v>
      </c>
      <c r="W279" s="31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5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6"/>
      <c r="N280" s="322" t="s">
        <v>66</v>
      </c>
      <c r="O280" s="323"/>
      <c r="P280" s="323"/>
      <c r="Q280" s="323"/>
      <c r="R280" s="323"/>
      <c r="S280" s="323"/>
      <c r="T280" s="324"/>
      <c r="U280" s="37" t="s">
        <v>67</v>
      </c>
      <c r="V280" s="314">
        <f>IFERROR(V278/H278,"0")+IFERROR(V279/H279,"0")</f>
        <v>0</v>
      </c>
      <c r="W280" s="314">
        <f>IFERROR(W278/H278,"0")+IFERROR(W279/H279,"0")</f>
        <v>0</v>
      </c>
      <c r="X280" s="314">
        <f>IFERROR(IF(X278="",0,X278),"0")+IFERROR(IF(X279="",0,X279),"0")</f>
        <v>0</v>
      </c>
      <c r="Y280" s="315"/>
      <c r="Z280" s="315"/>
    </row>
    <row r="281" spans="1:53" x14ac:dyDescent="0.2">
      <c r="A281" s="321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6"/>
      <c r="N281" s="322" t="s">
        <v>66</v>
      </c>
      <c r="O281" s="323"/>
      <c r="P281" s="323"/>
      <c r="Q281" s="323"/>
      <c r="R281" s="323"/>
      <c r="S281" s="323"/>
      <c r="T281" s="324"/>
      <c r="U281" s="37" t="s">
        <v>65</v>
      </c>
      <c r="V281" s="314">
        <f>IFERROR(SUM(V278:V279),"0")</f>
        <v>0</v>
      </c>
      <c r="W281" s="314">
        <f>IFERROR(SUM(W278:W279),"0")</f>
        <v>0</v>
      </c>
      <c r="X281" s="37"/>
      <c r="Y281" s="315"/>
      <c r="Z281" s="315"/>
    </row>
    <row r="282" spans="1:53" ht="14.25" customHeight="1" x14ac:dyDescent="0.25">
      <c r="A282" s="329" t="s">
        <v>223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21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19">
        <v>4607091388831</v>
      </c>
      <c r="E283" s="318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7"/>
      <c r="P283" s="317"/>
      <c r="Q283" s="317"/>
      <c r="R283" s="318"/>
      <c r="S283" s="34"/>
      <c r="T283" s="34"/>
      <c r="U283" s="35" t="s">
        <v>65</v>
      </c>
      <c r="V283" s="312">
        <v>0</v>
      </c>
      <c r="W283" s="31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5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6"/>
      <c r="N284" s="322" t="s">
        <v>66</v>
      </c>
      <c r="O284" s="323"/>
      <c r="P284" s="323"/>
      <c r="Q284" s="323"/>
      <c r="R284" s="323"/>
      <c r="S284" s="323"/>
      <c r="T284" s="324"/>
      <c r="U284" s="37" t="s">
        <v>67</v>
      </c>
      <c r="V284" s="314">
        <f>IFERROR(V283/H283,"0")</f>
        <v>0</v>
      </c>
      <c r="W284" s="314">
        <f>IFERROR(W283/H283,"0")</f>
        <v>0</v>
      </c>
      <c r="X284" s="314">
        <f>IFERROR(IF(X283="",0,X283),"0")</f>
        <v>0</v>
      </c>
      <c r="Y284" s="315"/>
      <c r="Z284" s="315"/>
    </row>
    <row r="285" spans="1:53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6"/>
      <c r="N285" s="322" t="s">
        <v>66</v>
      </c>
      <c r="O285" s="323"/>
      <c r="P285" s="323"/>
      <c r="Q285" s="323"/>
      <c r="R285" s="323"/>
      <c r="S285" s="323"/>
      <c r="T285" s="324"/>
      <c r="U285" s="37" t="s">
        <v>65</v>
      </c>
      <c r="V285" s="314">
        <f>IFERROR(SUM(V283:V283),"0")</f>
        <v>0</v>
      </c>
      <c r="W285" s="314">
        <f>IFERROR(SUM(W283:W283),"0")</f>
        <v>0</v>
      </c>
      <c r="X285" s="37"/>
      <c r="Y285" s="315"/>
      <c r="Z285" s="315"/>
    </row>
    <row r="286" spans="1:53" ht="14.25" customHeight="1" x14ac:dyDescent="0.25">
      <c r="A286" s="329" t="s">
        <v>81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19">
        <v>4607091383102</v>
      </c>
      <c r="E287" s="318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7"/>
      <c r="P287" s="317"/>
      <c r="Q287" s="317"/>
      <c r="R287" s="318"/>
      <c r="S287" s="34"/>
      <c r="T287" s="34"/>
      <c r="U287" s="35" t="s">
        <v>65</v>
      </c>
      <c r="V287" s="312">
        <v>0</v>
      </c>
      <c r="W287" s="313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5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6"/>
      <c r="N288" s="322" t="s">
        <v>66</v>
      </c>
      <c r="O288" s="323"/>
      <c r="P288" s="323"/>
      <c r="Q288" s="323"/>
      <c r="R288" s="323"/>
      <c r="S288" s="323"/>
      <c r="T288" s="324"/>
      <c r="U288" s="37" t="s">
        <v>67</v>
      </c>
      <c r="V288" s="314">
        <f>IFERROR(V287/H287,"0")</f>
        <v>0</v>
      </c>
      <c r="W288" s="314">
        <f>IFERROR(W287/H287,"0")</f>
        <v>0</v>
      </c>
      <c r="X288" s="314">
        <f>IFERROR(IF(X287="",0,X287),"0")</f>
        <v>0</v>
      </c>
      <c r="Y288" s="315"/>
      <c r="Z288" s="315"/>
    </row>
    <row r="289" spans="1:53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6"/>
      <c r="N289" s="322" t="s">
        <v>66</v>
      </c>
      <c r="O289" s="323"/>
      <c r="P289" s="323"/>
      <c r="Q289" s="323"/>
      <c r="R289" s="323"/>
      <c r="S289" s="323"/>
      <c r="T289" s="324"/>
      <c r="U289" s="37" t="s">
        <v>65</v>
      </c>
      <c r="V289" s="314">
        <f>IFERROR(SUM(V287:V287),"0")</f>
        <v>0</v>
      </c>
      <c r="W289" s="314">
        <f>IFERROR(SUM(W287:W287),"0")</f>
        <v>0</v>
      </c>
      <c r="X289" s="37"/>
      <c r="Y289" s="315"/>
      <c r="Z289" s="315"/>
    </row>
    <row r="290" spans="1:53" ht="27.75" customHeight="1" x14ac:dyDescent="0.2">
      <c r="A290" s="360" t="s">
        <v>438</v>
      </c>
      <c r="B290" s="361"/>
      <c r="C290" s="361"/>
      <c r="D290" s="361"/>
      <c r="E290" s="361"/>
      <c r="F290" s="361"/>
      <c r="G290" s="361"/>
      <c r="H290" s="361"/>
      <c r="I290" s="361"/>
      <c r="J290" s="361"/>
      <c r="K290" s="361"/>
      <c r="L290" s="361"/>
      <c r="M290" s="361"/>
      <c r="N290" s="361"/>
      <c r="O290" s="361"/>
      <c r="P290" s="361"/>
      <c r="Q290" s="361"/>
      <c r="R290" s="361"/>
      <c r="S290" s="361"/>
      <c r="T290" s="361"/>
      <c r="U290" s="361"/>
      <c r="V290" s="361"/>
      <c r="W290" s="361"/>
      <c r="X290" s="361"/>
      <c r="Y290" s="48"/>
      <c r="Z290" s="48"/>
    </row>
    <row r="291" spans="1:53" ht="16.5" customHeight="1" x14ac:dyDescent="0.25">
      <c r="A291" s="320" t="s">
        <v>439</v>
      </c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21"/>
      <c r="P291" s="321"/>
      <c r="Q291" s="321"/>
      <c r="R291" s="321"/>
      <c r="S291" s="321"/>
      <c r="T291" s="321"/>
      <c r="U291" s="321"/>
      <c r="V291" s="321"/>
      <c r="W291" s="321"/>
      <c r="X291" s="321"/>
      <c r="Y291" s="307"/>
      <c r="Z291" s="307"/>
    </row>
    <row r="292" spans="1:53" ht="14.25" customHeight="1" x14ac:dyDescent="0.25">
      <c r="A292" s="329" t="s">
        <v>103</v>
      </c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21"/>
      <c r="P292" s="321"/>
      <c r="Q292" s="321"/>
      <c r="R292" s="321"/>
      <c r="S292" s="321"/>
      <c r="T292" s="321"/>
      <c r="U292" s="321"/>
      <c r="V292" s="321"/>
      <c r="W292" s="321"/>
      <c r="X292" s="321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19">
        <v>4607091383997</v>
      </c>
      <c r="E293" s="318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7"/>
      <c r="P293" s="317"/>
      <c r="Q293" s="317"/>
      <c r="R293" s="318"/>
      <c r="S293" s="34"/>
      <c r="T293" s="34"/>
      <c r="U293" s="35" t="s">
        <v>65</v>
      </c>
      <c r="V293" s="312">
        <v>0</v>
      </c>
      <c r="W293" s="313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19">
        <v>4607091383997</v>
      </c>
      <c r="E294" s="318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7"/>
      <c r="P294" s="317"/>
      <c r="Q294" s="317"/>
      <c r="R294" s="318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19">
        <v>4607091384130</v>
      </c>
      <c r="E295" s="318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7"/>
      <c r="P295" s="317"/>
      <c r="Q295" s="317"/>
      <c r="R295" s="318"/>
      <c r="S295" s="34"/>
      <c r="T295" s="34"/>
      <c r="U295" s="35" t="s">
        <v>65</v>
      </c>
      <c r="V295" s="312">
        <v>0</v>
      </c>
      <c r="W295" s="313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19">
        <v>4607091384130</v>
      </c>
      <c r="E296" s="318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7"/>
      <c r="P296" s="317"/>
      <c r="Q296" s="317"/>
      <c r="R296" s="318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19">
        <v>4607091384147</v>
      </c>
      <c r="E297" s="318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7"/>
      <c r="P297" s="317"/>
      <c r="Q297" s="317"/>
      <c r="R297" s="318"/>
      <c r="S297" s="34"/>
      <c r="T297" s="34"/>
      <c r="U297" s="35" t="s">
        <v>65</v>
      </c>
      <c r="V297" s="312">
        <v>0</v>
      </c>
      <c r="W297" s="313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19">
        <v>4607091384147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1" t="s">
        <v>449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1500</v>
      </c>
      <c r="W298" s="313">
        <f t="shared" si="14"/>
        <v>1500</v>
      </c>
      <c r="X298" s="36">
        <f>IFERROR(IF(W298=0,"",ROUNDUP(W298/H298,0)*0.02039),"")</f>
        <v>2.0389999999999997</v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19">
        <v>4607091384154</v>
      </c>
      <c r="E299" s="318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2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0</v>
      </c>
      <c r="W299" s="313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19">
        <v>4607091384161</v>
      </c>
      <c r="E300" s="318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0</v>
      </c>
      <c r="W300" s="313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5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1"/>
      <c r="M301" s="326"/>
      <c r="N301" s="322" t="s">
        <v>66</v>
      </c>
      <c r="O301" s="323"/>
      <c r="P301" s="323"/>
      <c r="Q301" s="323"/>
      <c r="R301" s="323"/>
      <c r="S301" s="323"/>
      <c r="T301" s="324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100</v>
      </c>
      <c r="W301" s="314">
        <f>IFERROR(W293/H293,"0")+IFERROR(W294/H294,"0")+IFERROR(W295/H295,"0")+IFERROR(W296/H296,"0")+IFERROR(W297/H297,"0")+IFERROR(W298/H298,"0")+IFERROR(W299/H299,"0")+IFERROR(W300/H300,"0")</f>
        <v>100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2.0389999999999997</v>
      </c>
      <c r="Y301" s="315"/>
      <c r="Z301" s="315"/>
    </row>
    <row r="302" spans="1:53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6"/>
      <c r="N302" s="322" t="s">
        <v>66</v>
      </c>
      <c r="O302" s="323"/>
      <c r="P302" s="323"/>
      <c r="Q302" s="323"/>
      <c r="R302" s="323"/>
      <c r="S302" s="323"/>
      <c r="T302" s="324"/>
      <c r="U302" s="37" t="s">
        <v>65</v>
      </c>
      <c r="V302" s="314">
        <f>IFERROR(SUM(V293:V300),"0")</f>
        <v>1500</v>
      </c>
      <c r="W302" s="314">
        <f>IFERROR(SUM(W293:W300),"0")</f>
        <v>1500</v>
      </c>
      <c r="X302" s="37"/>
      <c r="Y302" s="315"/>
      <c r="Z302" s="315"/>
    </row>
    <row r="303" spans="1:53" ht="14.25" customHeight="1" x14ac:dyDescent="0.25">
      <c r="A303" s="329" t="s">
        <v>95</v>
      </c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1"/>
      <c r="N303" s="321"/>
      <c r="O303" s="321"/>
      <c r="P303" s="321"/>
      <c r="Q303" s="321"/>
      <c r="R303" s="321"/>
      <c r="S303" s="321"/>
      <c r="T303" s="321"/>
      <c r="U303" s="321"/>
      <c r="V303" s="321"/>
      <c r="W303" s="321"/>
      <c r="X303" s="321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19">
        <v>4607091383980</v>
      </c>
      <c r="E304" s="318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2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0</v>
      </c>
      <c r="W304" s="313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19">
        <v>4680115883314</v>
      </c>
      <c r="E305" s="318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428" t="s">
        <v>458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19">
        <v>4607091384178</v>
      </c>
      <c r="E306" s="318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6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17"/>
      <c r="P306" s="317"/>
      <c r="Q306" s="317"/>
      <c r="R306" s="318"/>
      <c r="S306" s="34"/>
      <c r="T306" s="34"/>
      <c r="U306" s="35" t="s">
        <v>65</v>
      </c>
      <c r="V306" s="312">
        <v>0</v>
      </c>
      <c r="W306" s="313">
        <f>IFERROR(IF(V306="",0,CEILING((V306/$H306),1)*$H306),"")</f>
        <v>0</v>
      </c>
      <c r="X306" s="36" t="str">
        <f>IFERROR(IF(W306=0,"",ROUNDUP(W306/H306,0)*0.00937),"")</f>
        <v/>
      </c>
      <c r="Y306" s="56"/>
      <c r="Z306" s="57"/>
      <c r="AD306" s="58"/>
      <c r="BA306" s="227" t="s">
        <v>1</v>
      </c>
    </row>
    <row r="307" spans="1:53" x14ac:dyDescent="0.2">
      <c r="A307" s="325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6"/>
      <c r="N307" s="322" t="s">
        <v>66</v>
      </c>
      <c r="O307" s="323"/>
      <c r="P307" s="323"/>
      <c r="Q307" s="323"/>
      <c r="R307" s="323"/>
      <c r="S307" s="323"/>
      <c r="T307" s="324"/>
      <c r="U307" s="37" t="s">
        <v>67</v>
      </c>
      <c r="V307" s="314">
        <f>IFERROR(V304/H304,"0")+IFERROR(V305/H305,"0")+IFERROR(V306/H306,"0")</f>
        <v>0</v>
      </c>
      <c r="W307" s="314">
        <f>IFERROR(W304/H304,"0")+IFERROR(W305/H305,"0")+IFERROR(W306/H306,"0")</f>
        <v>0</v>
      </c>
      <c r="X307" s="314">
        <f>IFERROR(IF(X304="",0,X304),"0")+IFERROR(IF(X305="",0,X305),"0")+IFERROR(IF(X306="",0,X306),"0")</f>
        <v>0</v>
      </c>
      <c r="Y307" s="315"/>
      <c r="Z307" s="315"/>
    </row>
    <row r="308" spans="1:53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6"/>
      <c r="N308" s="322" t="s">
        <v>66</v>
      </c>
      <c r="O308" s="323"/>
      <c r="P308" s="323"/>
      <c r="Q308" s="323"/>
      <c r="R308" s="323"/>
      <c r="S308" s="323"/>
      <c r="T308" s="324"/>
      <c r="U308" s="37" t="s">
        <v>65</v>
      </c>
      <c r="V308" s="314">
        <f>IFERROR(SUM(V304:V306),"0")</f>
        <v>0</v>
      </c>
      <c r="W308" s="314">
        <f>IFERROR(SUM(W304:W306),"0")</f>
        <v>0</v>
      </c>
      <c r="X308" s="37"/>
      <c r="Y308" s="315"/>
      <c r="Z308" s="315"/>
    </row>
    <row r="309" spans="1:53" ht="14.25" customHeight="1" x14ac:dyDescent="0.25">
      <c r="A309" s="329" t="s">
        <v>68</v>
      </c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1"/>
      <c r="N309" s="321"/>
      <c r="O309" s="321"/>
      <c r="P309" s="321"/>
      <c r="Q309" s="321"/>
      <c r="R309" s="321"/>
      <c r="S309" s="321"/>
      <c r="T309" s="321"/>
      <c r="U309" s="321"/>
      <c r="V309" s="321"/>
      <c r="W309" s="321"/>
      <c r="X309" s="321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19">
        <v>4607091384260</v>
      </c>
      <c r="E310" s="318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8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8" t="s">
        <v>1</v>
      </c>
    </row>
    <row r="311" spans="1:53" x14ac:dyDescent="0.2">
      <c r="A311" s="325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6"/>
      <c r="N311" s="322" t="s">
        <v>66</v>
      </c>
      <c r="O311" s="323"/>
      <c r="P311" s="323"/>
      <c r="Q311" s="323"/>
      <c r="R311" s="323"/>
      <c r="S311" s="323"/>
      <c r="T311" s="324"/>
      <c r="U311" s="37" t="s">
        <v>67</v>
      </c>
      <c r="V311" s="314">
        <f>IFERROR(V310/H310,"0")</f>
        <v>0</v>
      </c>
      <c r="W311" s="314">
        <f>IFERROR(W310/H310,"0")</f>
        <v>0</v>
      </c>
      <c r="X311" s="314">
        <f>IFERROR(IF(X310="",0,X310),"0")</f>
        <v>0</v>
      </c>
      <c r="Y311" s="315"/>
      <c r="Z311" s="315"/>
    </row>
    <row r="312" spans="1:53" x14ac:dyDescent="0.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6"/>
      <c r="N312" s="322" t="s">
        <v>66</v>
      </c>
      <c r="O312" s="323"/>
      <c r="P312" s="323"/>
      <c r="Q312" s="323"/>
      <c r="R312" s="323"/>
      <c r="S312" s="323"/>
      <c r="T312" s="324"/>
      <c r="U312" s="37" t="s">
        <v>65</v>
      </c>
      <c r="V312" s="314">
        <f>IFERROR(SUM(V310:V310),"0")</f>
        <v>0</v>
      </c>
      <c r="W312" s="314">
        <f>IFERROR(SUM(W310:W310),"0")</f>
        <v>0</v>
      </c>
      <c r="X312" s="37"/>
      <c r="Y312" s="315"/>
      <c r="Z312" s="315"/>
    </row>
    <row r="313" spans="1:53" ht="14.25" customHeight="1" x14ac:dyDescent="0.25">
      <c r="A313" s="329" t="s">
        <v>223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19">
        <v>4607091384673</v>
      </c>
      <c r="E314" s="318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7"/>
      <c r="P314" s="317"/>
      <c r="Q314" s="317"/>
      <c r="R314" s="318"/>
      <c r="S314" s="34"/>
      <c r="T314" s="34"/>
      <c r="U314" s="35" t="s">
        <v>65</v>
      </c>
      <c r="V314" s="312">
        <v>0</v>
      </c>
      <c r="W314" s="31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9" t="s">
        <v>1</v>
      </c>
    </row>
    <row r="315" spans="1:53" x14ac:dyDescent="0.2">
      <c r="A315" s="325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6"/>
      <c r="N315" s="322" t="s">
        <v>66</v>
      </c>
      <c r="O315" s="323"/>
      <c r="P315" s="323"/>
      <c r="Q315" s="323"/>
      <c r="R315" s="323"/>
      <c r="S315" s="323"/>
      <c r="T315" s="324"/>
      <c r="U315" s="37" t="s">
        <v>67</v>
      </c>
      <c r="V315" s="314">
        <f>IFERROR(V314/H314,"0")</f>
        <v>0</v>
      </c>
      <c r="W315" s="314">
        <f>IFERROR(W314/H314,"0")</f>
        <v>0</v>
      </c>
      <c r="X315" s="314">
        <f>IFERROR(IF(X314="",0,X314),"0")</f>
        <v>0</v>
      </c>
      <c r="Y315" s="315"/>
      <c r="Z315" s="315"/>
    </row>
    <row r="316" spans="1:53" x14ac:dyDescent="0.2">
      <c r="A316" s="321"/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6"/>
      <c r="N316" s="322" t="s">
        <v>66</v>
      </c>
      <c r="O316" s="323"/>
      <c r="P316" s="323"/>
      <c r="Q316" s="323"/>
      <c r="R316" s="323"/>
      <c r="S316" s="323"/>
      <c r="T316" s="324"/>
      <c r="U316" s="37" t="s">
        <v>65</v>
      </c>
      <c r="V316" s="314">
        <f>IFERROR(SUM(V314:V314),"0")</f>
        <v>0</v>
      </c>
      <c r="W316" s="314">
        <f>IFERROR(SUM(W314:W314),"0")</f>
        <v>0</v>
      </c>
      <c r="X316" s="37"/>
      <c r="Y316" s="315"/>
      <c r="Z316" s="315"/>
    </row>
    <row r="317" spans="1:53" ht="16.5" customHeight="1" x14ac:dyDescent="0.25">
      <c r="A317" s="320" t="s">
        <v>465</v>
      </c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1"/>
      <c r="M317" s="321"/>
      <c r="N317" s="321"/>
      <c r="O317" s="321"/>
      <c r="P317" s="321"/>
      <c r="Q317" s="321"/>
      <c r="R317" s="321"/>
      <c r="S317" s="321"/>
      <c r="T317" s="321"/>
      <c r="U317" s="321"/>
      <c r="V317" s="321"/>
      <c r="W317" s="321"/>
      <c r="X317" s="321"/>
      <c r="Y317" s="307"/>
      <c r="Z317" s="307"/>
    </row>
    <row r="318" spans="1:53" ht="14.25" customHeight="1" x14ac:dyDescent="0.25">
      <c r="A318" s="329" t="s">
        <v>103</v>
      </c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1"/>
      <c r="N318" s="321"/>
      <c r="O318" s="321"/>
      <c r="P318" s="321"/>
      <c r="Q318" s="321"/>
      <c r="R318" s="321"/>
      <c r="S318" s="321"/>
      <c r="T318" s="321"/>
      <c r="U318" s="321"/>
      <c r="V318" s="321"/>
      <c r="W318" s="321"/>
      <c r="X318" s="321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19">
        <v>4607091384185</v>
      </c>
      <c r="E319" s="318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19">
        <v>4607091384192</v>
      </c>
      <c r="E320" s="318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7"/>
      <c r="P320" s="317"/>
      <c r="Q320" s="317"/>
      <c r="R320" s="318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19">
        <v>4680115881907</v>
      </c>
      <c r="E321" s="318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7"/>
      <c r="P321" s="317"/>
      <c r="Q321" s="317"/>
      <c r="R321" s="318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19">
        <v>4607091384680</v>
      </c>
      <c r="E322" s="318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6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17"/>
      <c r="P322" s="317"/>
      <c r="Q322" s="317"/>
      <c r="R322" s="318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25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6"/>
      <c r="N323" s="322" t="s">
        <v>66</v>
      </c>
      <c r="O323" s="323"/>
      <c r="P323" s="323"/>
      <c r="Q323" s="323"/>
      <c r="R323" s="323"/>
      <c r="S323" s="323"/>
      <c r="T323" s="324"/>
      <c r="U323" s="37" t="s">
        <v>67</v>
      </c>
      <c r="V323" s="314">
        <f>IFERROR(V319/H319,"0")+IFERROR(V320/H320,"0")+IFERROR(V321/H321,"0")+IFERROR(V322/H322,"0")</f>
        <v>0</v>
      </c>
      <c r="W323" s="314">
        <f>IFERROR(W319/H319,"0")+IFERROR(W320/H320,"0")+IFERROR(W321/H321,"0")+IFERROR(W322/H322,"0")</f>
        <v>0</v>
      </c>
      <c r="X323" s="314">
        <f>IFERROR(IF(X319="",0,X319),"0")+IFERROR(IF(X320="",0,X320),"0")+IFERROR(IF(X321="",0,X321),"0")+IFERROR(IF(X322="",0,X322),"0")</f>
        <v>0</v>
      </c>
      <c r="Y323" s="315"/>
      <c r="Z323" s="315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6"/>
      <c r="N324" s="322" t="s">
        <v>66</v>
      </c>
      <c r="O324" s="323"/>
      <c r="P324" s="323"/>
      <c r="Q324" s="323"/>
      <c r="R324" s="323"/>
      <c r="S324" s="323"/>
      <c r="T324" s="324"/>
      <c r="U324" s="37" t="s">
        <v>65</v>
      </c>
      <c r="V324" s="314">
        <f>IFERROR(SUM(V319:V322),"0")</f>
        <v>0</v>
      </c>
      <c r="W324" s="314">
        <f>IFERROR(SUM(W319:W322),"0")</f>
        <v>0</v>
      </c>
      <c r="X324" s="37"/>
      <c r="Y324" s="315"/>
      <c r="Z324" s="315"/>
    </row>
    <row r="325" spans="1:53" ht="14.25" customHeight="1" x14ac:dyDescent="0.25">
      <c r="A325" s="329" t="s">
        <v>60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19">
        <v>4607091384802</v>
      </c>
      <c r="E326" s="318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19">
        <v>4607091384826</v>
      </c>
      <c r="E327" s="318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6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25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1"/>
      <c r="M328" s="326"/>
      <c r="N328" s="322" t="s">
        <v>66</v>
      </c>
      <c r="O328" s="323"/>
      <c r="P328" s="323"/>
      <c r="Q328" s="323"/>
      <c r="R328" s="323"/>
      <c r="S328" s="323"/>
      <c r="T328" s="324"/>
      <c r="U328" s="37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1"/>
      <c r="M329" s="326"/>
      <c r="N329" s="322" t="s">
        <v>66</v>
      </c>
      <c r="O329" s="323"/>
      <c r="P329" s="323"/>
      <c r="Q329" s="323"/>
      <c r="R329" s="323"/>
      <c r="S329" s="323"/>
      <c r="T329" s="324"/>
      <c r="U329" s="37" t="s">
        <v>65</v>
      </c>
      <c r="V329" s="314">
        <f>IFERROR(SUM(V326:V327),"0")</f>
        <v>0</v>
      </c>
      <c r="W329" s="314">
        <f>IFERROR(SUM(W326:W327),"0")</f>
        <v>0</v>
      </c>
      <c r="X329" s="37"/>
      <c r="Y329" s="315"/>
      <c r="Z329" s="315"/>
    </row>
    <row r="330" spans="1:53" ht="14.25" customHeight="1" x14ac:dyDescent="0.25">
      <c r="A330" s="329" t="s">
        <v>68</v>
      </c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1"/>
      <c r="N330" s="321"/>
      <c r="O330" s="321"/>
      <c r="P330" s="321"/>
      <c r="Q330" s="321"/>
      <c r="R330" s="321"/>
      <c r="S330" s="321"/>
      <c r="T330" s="321"/>
      <c r="U330" s="321"/>
      <c r="V330" s="321"/>
      <c r="W330" s="321"/>
      <c r="X330" s="321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19">
        <v>4607091384246</v>
      </c>
      <c r="E331" s="318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5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19">
        <v>4680115881976</v>
      </c>
      <c r="E332" s="318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19">
        <v>4607091384253</v>
      </c>
      <c r="E333" s="318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3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17"/>
      <c r="P333" s="317"/>
      <c r="Q333" s="317"/>
      <c r="R333" s="318"/>
      <c r="S333" s="34"/>
      <c r="T333" s="34"/>
      <c r="U333" s="35" t="s">
        <v>65</v>
      </c>
      <c r="V333" s="312">
        <v>0</v>
      </c>
      <c r="W333" s="313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19">
        <v>4680115881969</v>
      </c>
      <c r="E334" s="318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3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17"/>
      <c r="P334" s="317"/>
      <c r="Q334" s="317"/>
      <c r="R334" s="318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25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6"/>
      <c r="N335" s="322" t="s">
        <v>66</v>
      </c>
      <c r="O335" s="323"/>
      <c r="P335" s="323"/>
      <c r="Q335" s="323"/>
      <c r="R335" s="323"/>
      <c r="S335" s="323"/>
      <c r="T335" s="324"/>
      <c r="U335" s="37" t="s">
        <v>67</v>
      </c>
      <c r="V335" s="314">
        <f>IFERROR(V331/H331,"0")+IFERROR(V332/H332,"0")+IFERROR(V333/H333,"0")+IFERROR(V334/H334,"0")</f>
        <v>0</v>
      </c>
      <c r="W335" s="314">
        <f>IFERROR(W331/H331,"0")+IFERROR(W332/H332,"0")+IFERROR(W333/H333,"0")+IFERROR(W334/H334,"0")</f>
        <v>0</v>
      </c>
      <c r="X335" s="314">
        <f>IFERROR(IF(X331="",0,X331),"0")+IFERROR(IF(X332="",0,X332),"0")+IFERROR(IF(X333="",0,X333),"0")+IFERROR(IF(X334="",0,X334),"0")</f>
        <v>0</v>
      </c>
      <c r="Y335" s="315"/>
      <c r="Z335" s="315"/>
    </row>
    <row r="336" spans="1:53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6"/>
      <c r="N336" s="322" t="s">
        <v>66</v>
      </c>
      <c r="O336" s="323"/>
      <c r="P336" s="323"/>
      <c r="Q336" s="323"/>
      <c r="R336" s="323"/>
      <c r="S336" s="323"/>
      <c r="T336" s="324"/>
      <c r="U336" s="37" t="s">
        <v>65</v>
      </c>
      <c r="V336" s="314">
        <f>IFERROR(SUM(V331:V334),"0")</f>
        <v>0</v>
      </c>
      <c r="W336" s="314">
        <f>IFERROR(SUM(W331:W334),"0")</f>
        <v>0</v>
      </c>
      <c r="X336" s="37"/>
      <c r="Y336" s="315"/>
      <c r="Z336" s="315"/>
    </row>
    <row r="337" spans="1:53" ht="14.25" customHeight="1" x14ac:dyDescent="0.25">
      <c r="A337" s="329" t="s">
        <v>223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19">
        <v>4607091389357</v>
      </c>
      <c r="E338" s="318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25"/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6"/>
      <c r="N339" s="322" t="s">
        <v>66</v>
      </c>
      <c r="O339" s="323"/>
      <c r="P339" s="323"/>
      <c r="Q339" s="323"/>
      <c r="R339" s="323"/>
      <c r="S339" s="323"/>
      <c r="T339" s="324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21"/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1"/>
      <c r="M340" s="326"/>
      <c r="N340" s="322" t="s">
        <v>66</v>
      </c>
      <c r="O340" s="323"/>
      <c r="P340" s="323"/>
      <c r="Q340" s="323"/>
      <c r="R340" s="323"/>
      <c r="S340" s="323"/>
      <c r="T340" s="324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60" t="s">
        <v>488</v>
      </c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1"/>
      <c r="N341" s="361"/>
      <c r="O341" s="361"/>
      <c r="P341" s="361"/>
      <c r="Q341" s="361"/>
      <c r="R341" s="361"/>
      <c r="S341" s="361"/>
      <c r="T341" s="361"/>
      <c r="U341" s="361"/>
      <c r="V341" s="361"/>
      <c r="W341" s="361"/>
      <c r="X341" s="361"/>
      <c r="Y341" s="48"/>
      <c r="Z341" s="48"/>
    </row>
    <row r="342" spans="1:53" ht="16.5" customHeight="1" x14ac:dyDescent="0.25">
      <c r="A342" s="320" t="s">
        <v>489</v>
      </c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1"/>
      <c r="N342" s="321"/>
      <c r="O342" s="321"/>
      <c r="P342" s="321"/>
      <c r="Q342" s="321"/>
      <c r="R342" s="321"/>
      <c r="S342" s="321"/>
      <c r="T342" s="321"/>
      <c r="U342" s="321"/>
      <c r="V342" s="321"/>
      <c r="W342" s="321"/>
      <c r="X342" s="321"/>
      <c r="Y342" s="307"/>
      <c r="Z342" s="307"/>
    </row>
    <row r="343" spans="1:53" ht="14.25" customHeight="1" x14ac:dyDescent="0.25">
      <c r="A343" s="329" t="s">
        <v>103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19">
        <v>4607091389708</v>
      </c>
      <c r="E344" s="318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17"/>
      <c r="P344" s="317"/>
      <c r="Q344" s="317"/>
      <c r="R344" s="318"/>
      <c r="S344" s="34"/>
      <c r="T344" s="34"/>
      <c r="U344" s="35" t="s">
        <v>65</v>
      </c>
      <c r="V344" s="312">
        <v>0</v>
      </c>
      <c r="W344" s="313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19">
        <v>4607091389692</v>
      </c>
      <c r="E345" s="318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4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17"/>
      <c r="P345" s="317"/>
      <c r="Q345" s="317"/>
      <c r="R345" s="318"/>
      <c r="S345" s="34"/>
      <c r="T345" s="34"/>
      <c r="U345" s="35" t="s">
        <v>65</v>
      </c>
      <c r="V345" s="312">
        <v>0</v>
      </c>
      <c r="W345" s="313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42" t="s">
        <v>1</v>
      </c>
    </row>
    <row r="346" spans="1:53" x14ac:dyDescent="0.2">
      <c r="A346" s="325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6"/>
      <c r="N346" s="322" t="s">
        <v>66</v>
      </c>
      <c r="O346" s="323"/>
      <c r="P346" s="323"/>
      <c r="Q346" s="323"/>
      <c r="R346" s="323"/>
      <c r="S346" s="323"/>
      <c r="T346" s="324"/>
      <c r="U346" s="37" t="s">
        <v>67</v>
      </c>
      <c r="V346" s="314">
        <f>IFERROR(V344/H344,"0")+IFERROR(V345/H345,"0")</f>
        <v>0</v>
      </c>
      <c r="W346" s="314">
        <f>IFERROR(W344/H344,"0")+IFERROR(W345/H345,"0")</f>
        <v>0</v>
      </c>
      <c r="X346" s="314">
        <f>IFERROR(IF(X344="",0,X344),"0")+IFERROR(IF(X345="",0,X345),"0")</f>
        <v>0</v>
      </c>
      <c r="Y346" s="315"/>
      <c r="Z346" s="315"/>
    </row>
    <row r="347" spans="1:53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6"/>
      <c r="N347" s="322" t="s">
        <v>66</v>
      </c>
      <c r="O347" s="323"/>
      <c r="P347" s="323"/>
      <c r="Q347" s="323"/>
      <c r="R347" s="323"/>
      <c r="S347" s="323"/>
      <c r="T347" s="324"/>
      <c r="U347" s="37" t="s">
        <v>65</v>
      </c>
      <c r="V347" s="314">
        <f>IFERROR(SUM(V344:V345),"0")</f>
        <v>0</v>
      </c>
      <c r="W347" s="314">
        <f>IFERROR(SUM(W344:W345),"0")</f>
        <v>0</v>
      </c>
      <c r="X347" s="37"/>
      <c r="Y347" s="315"/>
      <c r="Z347" s="315"/>
    </row>
    <row r="348" spans="1:53" ht="14.25" customHeight="1" x14ac:dyDescent="0.25">
      <c r="A348" s="329" t="s">
        <v>60</v>
      </c>
      <c r="B348" s="321"/>
      <c r="C348" s="321"/>
      <c r="D348" s="321"/>
      <c r="E348" s="321"/>
      <c r="F348" s="321"/>
      <c r="G348" s="321"/>
      <c r="H348" s="321"/>
      <c r="I348" s="321"/>
      <c r="J348" s="321"/>
      <c r="K348" s="321"/>
      <c r="L348" s="321"/>
      <c r="M348" s="321"/>
      <c r="N348" s="321"/>
      <c r="O348" s="321"/>
      <c r="P348" s="321"/>
      <c r="Q348" s="321"/>
      <c r="R348" s="321"/>
      <c r="S348" s="321"/>
      <c r="T348" s="321"/>
      <c r="U348" s="321"/>
      <c r="V348" s="321"/>
      <c r="W348" s="321"/>
      <c r="X348" s="321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19">
        <v>4607091389753</v>
      </c>
      <c r="E349" s="318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0</v>
      </c>
      <c r="W349" s="313">
        <f t="shared" ref="W349:W361" si="15"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19">
        <v>4607091389760</v>
      </c>
      <c r="E350" s="318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19">
        <v>4607091389746</v>
      </c>
      <c r="E351" s="318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17"/>
      <c r="P351" s="317"/>
      <c r="Q351" s="317"/>
      <c r="R351" s="318"/>
      <c r="S351" s="34"/>
      <c r="T351" s="34"/>
      <c r="U351" s="35" t="s">
        <v>65</v>
      </c>
      <c r="V351" s="312">
        <v>0</v>
      </c>
      <c r="W351" s="313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19">
        <v>4680115882928</v>
      </c>
      <c r="E352" s="318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4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17"/>
      <c r="P352" s="317"/>
      <c r="Q352" s="317"/>
      <c r="R352" s="318"/>
      <c r="S352" s="34"/>
      <c r="T352" s="34"/>
      <c r="U352" s="35" t="s">
        <v>65</v>
      </c>
      <c r="V352" s="312">
        <v>0</v>
      </c>
      <c r="W352" s="313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19">
        <v>4680115883147</v>
      </c>
      <c r="E353" s="318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5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17"/>
      <c r="P353" s="317"/>
      <c r="Q353" s="317"/>
      <c r="R353" s="318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19">
        <v>4607091384338</v>
      </c>
      <c r="E354" s="318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5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0</v>
      </c>
      <c r="W354" s="31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19">
        <v>4680115883154</v>
      </c>
      <c r="E355" s="318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4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19">
        <v>4607091389524</v>
      </c>
      <c r="E356" s="318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60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0</v>
      </c>
      <c r="W356" s="31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19">
        <v>4680115883161</v>
      </c>
      <c r="E357" s="318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43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19">
        <v>4607091384345</v>
      </c>
      <c r="E358" s="318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4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0</v>
      </c>
      <c r="W358" s="313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19">
        <v>4680115883178</v>
      </c>
      <c r="E359" s="318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3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19">
        <v>4607091389531</v>
      </c>
      <c r="E360" s="318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44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0</v>
      </c>
      <c r="W360" s="313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19">
        <v>4680115883185</v>
      </c>
      <c r="E361" s="318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88" t="s">
        <v>520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25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1"/>
      <c r="M362" s="326"/>
      <c r="N362" s="322" t="s">
        <v>66</v>
      </c>
      <c r="O362" s="323"/>
      <c r="P362" s="323"/>
      <c r="Q362" s="323"/>
      <c r="R362" s="323"/>
      <c r="S362" s="323"/>
      <c r="T362" s="324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315"/>
      <c r="Z362" s="315"/>
    </row>
    <row r="363" spans="1:53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1"/>
      <c r="M363" s="326"/>
      <c r="N363" s="322" t="s">
        <v>66</v>
      </c>
      <c r="O363" s="323"/>
      <c r="P363" s="323"/>
      <c r="Q363" s="323"/>
      <c r="R363" s="323"/>
      <c r="S363" s="323"/>
      <c r="T363" s="324"/>
      <c r="U363" s="37" t="s">
        <v>65</v>
      </c>
      <c r="V363" s="314">
        <f>IFERROR(SUM(V349:V361),"0")</f>
        <v>0</v>
      </c>
      <c r="W363" s="314">
        <f>IFERROR(SUM(W349:W361),"0")</f>
        <v>0</v>
      </c>
      <c r="X363" s="37"/>
      <c r="Y363" s="315"/>
      <c r="Z363" s="315"/>
    </row>
    <row r="364" spans="1:53" ht="14.25" customHeight="1" x14ac:dyDescent="0.25">
      <c r="A364" s="329" t="s">
        <v>68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21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19">
        <v>4607091389685</v>
      </c>
      <c r="E365" s="318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42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19">
        <v>4607091389654</v>
      </c>
      <c r="E366" s="318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3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0</v>
      </c>
      <c r="W366" s="31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19">
        <v>4607091384352</v>
      </c>
      <c r="E367" s="318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5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17"/>
      <c r="P367" s="317"/>
      <c r="Q367" s="317"/>
      <c r="R367" s="318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19">
        <v>4607091389661</v>
      </c>
      <c r="E368" s="318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43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17"/>
      <c r="P368" s="317"/>
      <c r="Q368" s="317"/>
      <c r="R368" s="318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25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6"/>
      <c r="N369" s="322" t="s">
        <v>66</v>
      </c>
      <c r="O369" s="323"/>
      <c r="P369" s="323"/>
      <c r="Q369" s="323"/>
      <c r="R369" s="323"/>
      <c r="S369" s="323"/>
      <c r="T369" s="324"/>
      <c r="U369" s="37" t="s">
        <v>67</v>
      </c>
      <c r="V369" s="314">
        <f>IFERROR(V365/H365,"0")+IFERROR(V366/H366,"0")+IFERROR(V367/H367,"0")+IFERROR(V368/H368,"0")</f>
        <v>0</v>
      </c>
      <c r="W369" s="314">
        <f>IFERROR(W365/H365,"0")+IFERROR(W366/H366,"0")+IFERROR(W367/H367,"0")+IFERROR(W368/H368,"0")</f>
        <v>0</v>
      </c>
      <c r="X369" s="314">
        <f>IFERROR(IF(X365="",0,X365),"0")+IFERROR(IF(X366="",0,X366),"0")+IFERROR(IF(X367="",0,X367),"0")+IFERROR(IF(X368="",0,X368),"0")</f>
        <v>0</v>
      </c>
      <c r="Y369" s="315"/>
      <c r="Z369" s="315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6"/>
      <c r="N370" s="322" t="s">
        <v>66</v>
      </c>
      <c r="O370" s="323"/>
      <c r="P370" s="323"/>
      <c r="Q370" s="323"/>
      <c r="R370" s="323"/>
      <c r="S370" s="323"/>
      <c r="T370" s="324"/>
      <c r="U370" s="37" t="s">
        <v>65</v>
      </c>
      <c r="V370" s="314">
        <f>IFERROR(SUM(V365:V368),"0")</f>
        <v>0</v>
      </c>
      <c r="W370" s="314">
        <f>IFERROR(SUM(W365:W368),"0")</f>
        <v>0</v>
      </c>
      <c r="X370" s="37"/>
      <c r="Y370" s="315"/>
      <c r="Z370" s="315"/>
    </row>
    <row r="371" spans="1:53" ht="14.25" customHeight="1" x14ac:dyDescent="0.25">
      <c r="A371" s="329" t="s">
        <v>223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19">
        <v>4680115881648</v>
      </c>
      <c r="E372" s="318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25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1"/>
      <c r="M373" s="326"/>
      <c r="N373" s="322" t="s">
        <v>66</v>
      </c>
      <c r="O373" s="323"/>
      <c r="P373" s="323"/>
      <c r="Q373" s="323"/>
      <c r="R373" s="323"/>
      <c r="S373" s="323"/>
      <c r="T373" s="324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6"/>
      <c r="N374" s="322" t="s">
        <v>66</v>
      </c>
      <c r="O374" s="323"/>
      <c r="P374" s="323"/>
      <c r="Q374" s="323"/>
      <c r="R374" s="323"/>
      <c r="S374" s="323"/>
      <c r="T374" s="324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29" t="s">
        <v>81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21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19">
        <v>4680115884359</v>
      </c>
      <c r="E376" s="318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441" t="s">
        <v>535</v>
      </c>
      <c r="O376" s="317"/>
      <c r="P376" s="317"/>
      <c r="Q376" s="317"/>
      <c r="R376" s="318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19">
        <v>4680115884335</v>
      </c>
      <c r="E377" s="318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619" t="s">
        <v>540</v>
      </c>
      <c r="O377" s="317"/>
      <c r="P377" s="317"/>
      <c r="Q377" s="317"/>
      <c r="R377" s="318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19">
        <v>4680115884113</v>
      </c>
      <c r="E378" s="318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451" t="s">
        <v>543</v>
      </c>
      <c r="O378" s="317"/>
      <c r="P378" s="317"/>
      <c r="Q378" s="317"/>
      <c r="R378" s="318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19">
        <v>4680115884342</v>
      </c>
      <c r="E379" s="318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574" t="s">
        <v>546</v>
      </c>
      <c r="O379" s="317"/>
      <c r="P379" s="317"/>
      <c r="Q379" s="317"/>
      <c r="R379" s="318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25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6"/>
      <c r="N380" s="322" t="s">
        <v>66</v>
      </c>
      <c r="O380" s="323"/>
      <c r="P380" s="323"/>
      <c r="Q380" s="323"/>
      <c r="R380" s="323"/>
      <c r="S380" s="323"/>
      <c r="T380" s="324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6"/>
      <c r="N381" s="322" t="s">
        <v>66</v>
      </c>
      <c r="O381" s="323"/>
      <c r="P381" s="323"/>
      <c r="Q381" s="323"/>
      <c r="R381" s="323"/>
      <c r="S381" s="323"/>
      <c r="T381" s="324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29" t="s">
        <v>90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19">
        <v>4680115884090</v>
      </c>
      <c r="E383" s="318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438" t="s">
        <v>549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19">
        <v>4680115882997</v>
      </c>
      <c r="E384" s="318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468" t="s">
        <v>552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25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1"/>
      <c r="M385" s="326"/>
      <c r="N385" s="322" t="s">
        <v>66</v>
      </c>
      <c r="O385" s="323"/>
      <c r="P385" s="323"/>
      <c r="Q385" s="323"/>
      <c r="R385" s="323"/>
      <c r="S385" s="323"/>
      <c r="T385" s="324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6"/>
      <c r="N386" s="322" t="s">
        <v>66</v>
      </c>
      <c r="O386" s="323"/>
      <c r="P386" s="323"/>
      <c r="Q386" s="323"/>
      <c r="R386" s="323"/>
      <c r="S386" s="323"/>
      <c r="T386" s="324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20" t="s">
        <v>553</v>
      </c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21"/>
      <c r="Y387" s="307"/>
      <c r="Z387" s="307"/>
    </row>
    <row r="388" spans="1:53" ht="14.25" customHeight="1" x14ac:dyDescent="0.25">
      <c r="A388" s="329" t="s">
        <v>95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19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63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19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63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25"/>
      <c r="B391" s="321"/>
      <c r="C391" s="321"/>
      <c r="D391" s="321"/>
      <c r="E391" s="321"/>
      <c r="F391" s="321"/>
      <c r="G391" s="321"/>
      <c r="H391" s="321"/>
      <c r="I391" s="321"/>
      <c r="J391" s="321"/>
      <c r="K391" s="321"/>
      <c r="L391" s="321"/>
      <c r="M391" s="326"/>
      <c r="N391" s="322" t="s">
        <v>66</v>
      </c>
      <c r="O391" s="323"/>
      <c r="P391" s="323"/>
      <c r="Q391" s="323"/>
      <c r="R391" s="323"/>
      <c r="S391" s="323"/>
      <c r="T391" s="324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1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6"/>
      <c r="N392" s="322" t="s">
        <v>66</v>
      </c>
      <c r="O392" s="323"/>
      <c r="P392" s="323"/>
      <c r="Q392" s="323"/>
      <c r="R392" s="323"/>
      <c r="S392" s="323"/>
      <c r="T392" s="324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29" t="s">
        <v>60</v>
      </c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1"/>
      <c r="N393" s="321"/>
      <c r="O393" s="321"/>
      <c r="P393" s="321"/>
      <c r="Q393" s="321"/>
      <c r="R393" s="321"/>
      <c r="S393" s="321"/>
      <c r="T393" s="321"/>
      <c r="U393" s="321"/>
      <c r="V393" s="321"/>
      <c r="W393" s="321"/>
      <c r="X393" s="321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19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3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0</v>
      </c>
      <c r="W394" s="313">
        <f t="shared" ref="W394:W400" si="17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19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2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19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53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0</v>
      </c>
      <c r="W396" s="313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19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477" t="s">
        <v>566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19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5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19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3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0</v>
      </c>
      <c r="W399" s="313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19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4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25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6"/>
      <c r="N401" s="322" t="s">
        <v>66</v>
      </c>
      <c r="O401" s="323"/>
      <c r="P401" s="323"/>
      <c r="Q401" s="323"/>
      <c r="R401" s="323"/>
      <c r="S401" s="323"/>
      <c r="T401" s="324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x14ac:dyDescent="0.2">
      <c r="A402" s="321"/>
      <c r="B402" s="321"/>
      <c r="C402" s="321"/>
      <c r="D402" s="321"/>
      <c r="E402" s="321"/>
      <c r="F402" s="321"/>
      <c r="G402" s="321"/>
      <c r="H402" s="321"/>
      <c r="I402" s="321"/>
      <c r="J402" s="321"/>
      <c r="K402" s="321"/>
      <c r="L402" s="321"/>
      <c r="M402" s="326"/>
      <c r="N402" s="322" t="s">
        <v>66</v>
      </c>
      <c r="O402" s="323"/>
      <c r="P402" s="323"/>
      <c r="Q402" s="323"/>
      <c r="R402" s="323"/>
      <c r="S402" s="323"/>
      <c r="T402" s="324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customHeight="1" x14ac:dyDescent="0.25">
      <c r="A403" s="329" t="s">
        <v>90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19">
        <v>4680115882980</v>
      </c>
      <c r="E404" s="318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35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25"/>
      <c r="B405" s="321"/>
      <c r="C405" s="321"/>
      <c r="D405" s="321"/>
      <c r="E405" s="321"/>
      <c r="F405" s="321"/>
      <c r="G405" s="321"/>
      <c r="H405" s="321"/>
      <c r="I405" s="321"/>
      <c r="J405" s="321"/>
      <c r="K405" s="321"/>
      <c r="L405" s="321"/>
      <c r="M405" s="326"/>
      <c r="N405" s="322" t="s">
        <v>66</v>
      </c>
      <c r="O405" s="323"/>
      <c r="P405" s="323"/>
      <c r="Q405" s="323"/>
      <c r="R405" s="323"/>
      <c r="S405" s="323"/>
      <c r="T405" s="324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1"/>
      <c r="B406" s="321"/>
      <c r="C406" s="321"/>
      <c r="D406" s="321"/>
      <c r="E406" s="321"/>
      <c r="F406" s="321"/>
      <c r="G406" s="321"/>
      <c r="H406" s="321"/>
      <c r="I406" s="321"/>
      <c r="J406" s="321"/>
      <c r="K406" s="321"/>
      <c r="L406" s="321"/>
      <c r="M406" s="326"/>
      <c r="N406" s="322" t="s">
        <v>66</v>
      </c>
      <c r="O406" s="323"/>
      <c r="P406" s="323"/>
      <c r="Q406" s="323"/>
      <c r="R406" s="323"/>
      <c r="S406" s="323"/>
      <c r="T406" s="324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60" t="s">
        <v>575</v>
      </c>
      <c r="B407" s="361"/>
      <c r="C407" s="361"/>
      <c r="D407" s="361"/>
      <c r="E407" s="361"/>
      <c r="F407" s="361"/>
      <c r="G407" s="361"/>
      <c r="H407" s="361"/>
      <c r="I407" s="361"/>
      <c r="J407" s="361"/>
      <c r="K407" s="361"/>
      <c r="L407" s="361"/>
      <c r="M407" s="361"/>
      <c r="N407" s="361"/>
      <c r="O407" s="361"/>
      <c r="P407" s="361"/>
      <c r="Q407" s="361"/>
      <c r="R407" s="361"/>
      <c r="S407" s="361"/>
      <c r="T407" s="361"/>
      <c r="U407" s="361"/>
      <c r="V407" s="361"/>
      <c r="W407" s="361"/>
      <c r="X407" s="361"/>
      <c r="Y407" s="48"/>
      <c r="Z407" s="48"/>
    </row>
    <row r="408" spans="1:53" ht="16.5" customHeight="1" x14ac:dyDescent="0.25">
      <c r="A408" s="320" t="s">
        <v>575</v>
      </c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321"/>
      <c r="Y408" s="307"/>
      <c r="Z408" s="307"/>
    </row>
    <row r="409" spans="1:53" ht="14.25" customHeight="1" x14ac:dyDescent="0.25">
      <c r="A409" s="329" t="s">
        <v>103</v>
      </c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1"/>
      <c r="N409" s="321"/>
      <c r="O409" s="321"/>
      <c r="P409" s="321"/>
      <c r="Q409" s="321"/>
      <c r="R409" s="321"/>
      <c r="S409" s="321"/>
      <c r="T409" s="321"/>
      <c r="U409" s="321"/>
      <c r="V409" s="321"/>
      <c r="W409" s="321"/>
      <c r="X409" s="321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19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54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0</v>
      </c>
      <c r="W410" s="313">
        <f t="shared" ref="W410:W418" si="18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19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1400</v>
      </c>
      <c r="W411" s="313">
        <f t="shared" si="18"/>
        <v>1404.48</v>
      </c>
      <c r="X411" s="36">
        <f>IFERROR(IF(W411=0,"",ROUNDUP(W411/H411,0)*0.01196),"")</f>
        <v>3.1813600000000002</v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19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3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0</v>
      </c>
      <c r="W412" s="313">
        <f t="shared" si="18"/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19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0</v>
      </c>
      <c r="W413" s="313">
        <f t="shared" si="18"/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19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6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0</v>
      </c>
      <c r="W414" s="313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19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19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5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19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0</v>
      </c>
      <c r="W417" s="313">
        <f t="shared" si="18"/>
        <v>0</v>
      </c>
      <c r="X417" s="36" t="str">
        <f>IFERROR(IF(W417=0,"",ROUNDUP(W417/H417,0)*0.00753),"")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19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9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0</v>
      </c>
      <c r="W418" s="313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x14ac:dyDescent="0.2">
      <c r="A419" s="325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6"/>
      <c r="N419" s="322" t="s">
        <v>66</v>
      </c>
      <c r="O419" s="323"/>
      <c r="P419" s="323"/>
      <c r="Q419" s="323"/>
      <c r="R419" s="323"/>
      <c r="S419" s="323"/>
      <c r="T419" s="324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265.15151515151513</v>
      </c>
      <c r="W419" s="314">
        <f>IFERROR(W410/H410,"0")+IFERROR(W411/H411,"0")+IFERROR(W412/H412,"0")+IFERROR(W413/H413,"0")+IFERROR(W414/H414,"0")+IFERROR(W415/H415,"0")+IFERROR(W416/H416,"0")+IFERROR(W417/H417,"0")+IFERROR(W418/H418,"0")</f>
        <v>266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3.1813600000000002</v>
      </c>
      <c r="Y419" s="315"/>
      <c r="Z419" s="315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6"/>
      <c r="N420" s="322" t="s">
        <v>66</v>
      </c>
      <c r="O420" s="323"/>
      <c r="P420" s="323"/>
      <c r="Q420" s="323"/>
      <c r="R420" s="323"/>
      <c r="S420" s="323"/>
      <c r="T420" s="324"/>
      <c r="U420" s="37" t="s">
        <v>65</v>
      </c>
      <c r="V420" s="314">
        <f>IFERROR(SUM(V410:V418),"0")</f>
        <v>1400</v>
      </c>
      <c r="W420" s="314">
        <f>IFERROR(SUM(W410:W418),"0")</f>
        <v>1404.48</v>
      </c>
      <c r="X420" s="37"/>
      <c r="Y420" s="315"/>
      <c r="Z420" s="315"/>
    </row>
    <row r="421" spans="1:53" ht="14.25" customHeight="1" x14ac:dyDescent="0.25">
      <c r="A421" s="329" t="s">
        <v>95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19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19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53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5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6"/>
      <c r="N424" s="322" t="s">
        <v>66</v>
      </c>
      <c r="O424" s="323"/>
      <c r="P424" s="323"/>
      <c r="Q424" s="323"/>
      <c r="R424" s="323"/>
      <c r="S424" s="323"/>
      <c r="T424" s="324"/>
      <c r="U424" s="37" t="s">
        <v>67</v>
      </c>
      <c r="V424" s="314">
        <f>IFERROR(V422/H422,"0")+IFERROR(V423/H423,"0")</f>
        <v>0</v>
      </c>
      <c r="W424" s="314">
        <f>IFERROR(W422/H422,"0")+IFERROR(W423/H423,"0")</f>
        <v>0</v>
      </c>
      <c r="X424" s="314">
        <f>IFERROR(IF(X422="",0,X422),"0")+IFERROR(IF(X423="",0,X423),"0")</f>
        <v>0</v>
      </c>
      <c r="Y424" s="315"/>
      <c r="Z424" s="315"/>
    </row>
    <row r="425" spans="1:53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1"/>
      <c r="M425" s="326"/>
      <c r="N425" s="322" t="s">
        <v>66</v>
      </c>
      <c r="O425" s="323"/>
      <c r="P425" s="323"/>
      <c r="Q425" s="323"/>
      <c r="R425" s="323"/>
      <c r="S425" s="323"/>
      <c r="T425" s="324"/>
      <c r="U425" s="37" t="s">
        <v>65</v>
      </c>
      <c r="V425" s="314">
        <f>IFERROR(SUM(V422:V423),"0")</f>
        <v>0</v>
      </c>
      <c r="W425" s="314">
        <f>IFERROR(SUM(W422:W423),"0")</f>
        <v>0</v>
      </c>
      <c r="X425" s="37"/>
      <c r="Y425" s="315"/>
      <c r="Z425" s="315"/>
    </row>
    <row r="426" spans="1:53" ht="14.25" customHeight="1" x14ac:dyDescent="0.25">
      <c r="A426" s="329" t="s">
        <v>60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21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19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4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0</v>
      </c>
      <c r="W427" s="313">
        <f t="shared" ref="W427:W432" si="19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19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4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0</v>
      </c>
      <c r="W428" s="313">
        <f t="shared" si="19"/>
        <v>0</v>
      </c>
      <c r="X428" s="36" t="str">
        <f>IFERROR(IF(W428=0,"",ROUNDUP(W428/H428,0)*0.01196),"")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19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4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0</v>
      </c>
      <c r="W429" s="313">
        <f t="shared" si="19"/>
        <v>0</v>
      </c>
      <c r="X429" s="36" t="str">
        <f>IFERROR(IF(W429=0,"",ROUNDUP(W429/H429,0)*0.01196),"")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19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593" t="s">
        <v>606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0</v>
      </c>
      <c r="W430" s="313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19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0" t="s">
        <v>609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0</v>
      </c>
      <c r="W431" s="313">
        <f t="shared" si="19"/>
        <v>0</v>
      </c>
      <c r="X431" s="36" t="str">
        <f>IFERROR(IF(W431=0,"",ROUNDUP(W431/H431,0)*0.00937),"")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19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70" t="s">
        <v>612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0</v>
      </c>
      <c r="W432" s="313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x14ac:dyDescent="0.2">
      <c r="A433" s="325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6"/>
      <c r="N433" s="322" t="s">
        <v>66</v>
      </c>
      <c r="O433" s="323"/>
      <c r="P433" s="323"/>
      <c r="Q433" s="323"/>
      <c r="R433" s="323"/>
      <c r="S433" s="323"/>
      <c r="T433" s="324"/>
      <c r="U433" s="37" t="s">
        <v>67</v>
      </c>
      <c r="V433" s="314">
        <f>IFERROR(V427/H427,"0")+IFERROR(V428/H428,"0")+IFERROR(V429/H429,"0")+IFERROR(V430/H430,"0")+IFERROR(V431/H431,"0")+IFERROR(V432/H432,"0")</f>
        <v>0</v>
      </c>
      <c r="W433" s="314">
        <f>IFERROR(W427/H427,"0")+IFERROR(W428/H428,"0")+IFERROR(W429/H429,"0")+IFERROR(W430/H430,"0")+IFERROR(W431/H431,"0")+IFERROR(W432/H432,"0")</f>
        <v>0</v>
      </c>
      <c r="X433" s="314">
        <f>IFERROR(IF(X427="",0,X427),"0")+IFERROR(IF(X428="",0,X428),"0")+IFERROR(IF(X429="",0,X429),"0")+IFERROR(IF(X430="",0,X430),"0")+IFERROR(IF(X431="",0,X431),"0")+IFERROR(IF(X432="",0,X432),"0")</f>
        <v>0</v>
      </c>
      <c r="Y433" s="315"/>
      <c r="Z433" s="315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6"/>
      <c r="N434" s="322" t="s">
        <v>66</v>
      </c>
      <c r="O434" s="323"/>
      <c r="P434" s="323"/>
      <c r="Q434" s="323"/>
      <c r="R434" s="323"/>
      <c r="S434" s="323"/>
      <c r="T434" s="324"/>
      <c r="U434" s="37" t="s">
        <v>65</v>
      </c>
      <c r="V434" s="314">
        <f>IFERROR(SUM(V427:V432),"0")</f>
        <v>0</v>
      </c>
      <c r="W434" s="314">
        <f>IFERROR(SUM(W427:W432),"0")</f>
        <v>0</v>
      </c>
      <c r="X434" s="37"/>
      <c r="Y434" s="315"/>
      <c r="Z434" s="315"/>
    </row>
    <row r="435" spans="1:53" ht="14.25" customHeight="1" x14ac:dyDescent="0.25">
      <c r="A435" s="329" t="s">
        <v>68</v>
      </c>
      <c r="B435" s="321"/>
      <c r="C435" s="321"/>
      <c r="D435" s="321"/>
      <c r="E435" s="321"/>
      <c r="F435" s="321"/>
      <c r="G435" s="321"/>
      <c r="H435" s="321"/>
      <c r="I435" s="321"/>
      <c r="J435" s="321"/>
      <c r="K435" s="321"/>
      <c r="L435" s="321"/>
      <c r="M435" s="321"/>
      <c r="N435" s="321"/>
      <c r="O435" s="321"/>
      <c r="P435" s="321"/>
      <c r="Q435" s="321"/>
      <c r="R435" s="321"/>
      <c r="S435" s="321"/>
      <c r="T435" s="321"/>
      <c r="U435" s="321"/>
      <c r="V435" s="321"/>
      <c r="W435" s="321"/>
      <c r="X435" s="321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19">
        <v>4607091383409</v>
      </c>
      <c r="E436" s="318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19">
        <v>4607091383416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25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6"/>
      <c r="N438" s="322" t="s">
        <v>66</v>
      </c>
      <c r="O438" s="323"/>
      <c r="P438" s="323"/>
      <c r="Q438" s="323"/>
      <c r="R438" s="323"/>
      <c r="S438" s="323"/>
      <c r="T438" s="324"/>
      <c r="U438" s="37" t="s">
        <v>67</v>
      </c>
      <c r="V438" s="314">
        <f>IFERROR(V436/H436,"0")+IFERROR(V437/H437,"0")</f>
        <v>0</v>
      </c>
      <c r="W438" s="314">
        <f>IFERROR(W436/H436,"0")+IFERROR(W437/H437,"0")</f>
        <v>0</v>
      </c>
      <c r="X438" s="314">
        <f>IFERROR(IF(X436="",0,X436),"0")+IFERROR(IF(X437="",0,X437),"0")</f>
        <v>0</v>
      </c>
      <c r="Y438" s="315"/>
      <c r="Z438" s="315"/>
    </row>
    <row r="439" spans="1:53" x14ac:dyDescent="0.2">
      <c r="A439" s="321"/>
      <c r="B439" s="321"/>
      <c r="C439" s="321"/>
      <c r="D439" s="321"/>
      <c r="E439" s="321"/>
      <c r="F439" s="321"/>
      <c r="G439" s="321"/>
      <c r="H439" s="321"/>
      <c r="I439" s="321"/>
      <c r="J439" s="321"/>
      <c r="K439" s="321"/>
      <c r="L439" s="321"/>
      <c r="M439" s="326"/>
      <c r="N439" s="322" t="s">
        <v>66</v>
      </c>
      <c r="O439" s="323"/>
      <c r="P439" s="323"/>
      <c r="Q439" s="323"/>
      <c r="R439" s="323"/>
      <c r="S439" s="323"/>
      <c r="T439" s="324"/>
      <c r="U439" s="37" t="s">
        <v>65</v>
      </c>
      <c r="V439" s="314">
        <f>IFERROR(SUM(V436:V437),"0")</f>
        <v>0</v>
      </c>
      <c r="W439" s="314">
        <f>IFERROR(SUM(W436:W437),"0")</f>
        <v>0</v>
      </c>
      <c r="X439" s="37"/>
      <c r="Y439" s="315"/>
      <c r="Z439" s="315"/>
    </row>
    <row r="440" spans="1:53" ht="27.75" customHeight="1" x14ac:dyDescent="0.2">
      <c r="A440" s="360" t="s">
        <v>617</v>
      </c>
      <c r="B440" s="361"/>
      <c r="C440" s="361"/>
      <c r="D440" s="361"/>
      <c r="E440" s="361"/>
      <c r="F440" s="361"/>
      <c r="G440" s="361"/>
      <c r="H440" s="361"/>
      <c r="I440" s="361"/>
      <c r="J440" s="361"/>
      <c r="K440" s="361"/>
      <c r="L440" s="361"/>
      <c r="M440" s="361"/>
      <c r="N440" s="361"/>
      <c r="O440" s="361"/>
      <c r="P440" s="361"/>
      <c r="Q440" s="361"/>
      <c r="R440" s="361"/>
      <c r="S440" s="361"/>
      <c r="T440" s="361"/>
      <c r="U440" s="361"/>
      <c r="V440" s="361"/>
      <c r="W440" s="361"/>
      <c r="X440" s="361"/>
      <c r="Y440" s="48"/>
      <c r="Z440" s="48"/>
    </row>
    <row r="441" spans="1:53" ht="16.5" customHeight="1" x14ac:dyDescent="0.25">
      <c r="A441" s="320" t="s">
        <v>618</v>
      </c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321"/>
      <c r="Y441" s="307"/>
      <c r="Z441" s="307"/>
    </row>
    <row r="442" spans="1:53" ht="14.25" customHeight="1" x14ac:dyDescent="0.25">
      <c r="A442" s="329" t="s">
        <v>103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19">
        <v>4640242180441</v>
      </c>
      <c r="E443" s="318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481" t="s">
        <v>621</v>
      </c>
      <c r="O443" s="317"/>
      <c r="P443" s="317"/>
      <c r="Q443" s="317"/>
      <c r="R443" s="318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19">
        <v>4640242180564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402" t="s">
        <v>624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7" t="s">
        <v>1</v>
      </c>
    </row>
    <row r="445" spans="1:53" x14ac:dyDescent="0.2">
      <c r="A445" s="325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6"/>
      <c r="N445" s="322" t="s">
        <v>66</v>
      </c>
      <c r="O445" s="323"/>
      <c r="P445" s="323"/>
      <c r="Q445" s="323"/>
      <c r="R445" s="323"/>
      <c r="S445" s="323"/>
      <c r="T445" s="324"/>
      <c r="U445" s="37" t="s">
        <v>67</v>
      </c>
      <c r="V445" s="314">
        <f>IFERROR(V443/H443,"0")+IFERROR(V444/H444,"0")</f>
        <v>0</v>
      </c>
      <c r="W445" s="314">
        <f>IFERROR(W443/H443,"0")+IFERROR(W444/H444,"0")</f>
        <v>0</v>
      </c>
      <c r="X445" s="314">
        <f>IFERROR(IF(X443="",0,X443),"0")+IFERROR(IF(X444="",0,X444),"0")</f>
        <v>0</v>
      </c>
      <c r="Y445" s="315"/>
      <c r="Z445" s="315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6"/>
      <c r="N446" s="322" t="s">
        <v>66</v>
      </c>
      <c r="O446" s="323"/>
      <c r="P446" s="323"/>
      <c r="Q446" s="323"/>
      <c r="R446" s="323"/>
      <c r="S446" s="323"/>
      <c r="T446" s="324"/>
      <c r="U446" s="37" t="s">
        <v>65</v>
      </c>
      <c r="V446" s="314">
        <f>IFERROR(SUM(V443:V444),"0")</f>
        <v>0</v>
      </c>
      <c r="W446" s="314">
        <f>IFERROR(SUM(W443:W444),"0")</f>
        <v>0</v>
      </c>
      <c r="X446" s="37"/>
      <c r="Y446" s="315"/>
      <c r="Z446" s="315"/>
    </row>
    <row r="447" spans="1:53" ht="14.25" customHeight="1" x14ac:dyDescent="0.25">
      <c r="A447" s="329" t="s">
        <v>95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19">
        <v>4640242180526</v>
      </c>
      <c r="E448" s="318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521" t="s">
        <v>627</v>
      </c>
      <c r="O448" s="317"/>
      <c r="P448" s="317"/>
      <c r="Q448" s="317"/>
      <c r="R448" s="318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19">
        <v>4640242180519</v>
      </c>
      <c r="E449" s="318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469" t="s">
        <v>630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25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6"/>
      <c r="N450" s="322" t="s">
        <v>66</v>
      </c>
      <c r="O450" s="323"/>
      <c r="P450" s="323"/>
      <c r="Q450" s="323"/>
      <c r="R450" s="323"/>
      <c r="S450" s="323"/>
      <c r="T450" s="324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6"/>
      <c r="N451" s="322" t="s">
        <v>66</v>
      </c>
      <c r="O451" s="323"/>
      <c r="P451" s="323"/>
      <c r="Q451" s="323"/>
      <c r="R451" s="323"/>
      <c r="S451" s="323"/>
      <c r="T451" s="324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29" t="s">
        <v>60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19">
        <v>4640242180816</v>
      </c>
      <c r="E453" s="318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395" t="s">
        <v>633</v>
      </c>
      <c r="O453" s="317"/>
      <c r="P453" s="317"/>
      <c r="Q453" s="317"/>
      <c r="R453" s="318"/>
      <c r="S453" s="34"/>
      <c r="T453" s="34"/>
      <c r="U453" s="35" t="s">
        <v>65</v>
      </c>
      <c r="V453" s="312">
        <v>0</v>
      </c>
      <c r="W453" s="313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19">
        <v>4640242180595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8" t="s">
        <v>636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25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6"/>
      <c r="N455" s="322" t="s">
        <v>66</v>
      </c>
      <c r="O455" s="323"/>
      <c r="P455" s="323"/>
      <c r="Q455" s="323"/>
      <c r="R455" s="323"/>
      <c r="S455" s="323"/>
      <c r="T455" s="324"/>
      <c r="U455" s="37" t="s">
        <v>67</v>
      </c>
      <c r="V455" s="314">
        <f>IFERROR(V453/H453,"0")+IFERROR(V454/H454,"0")</f>
        <v>0</v>
      </c>
      <c r="W455" s="314">
        <f>IFERROR(W453/H453,"0")+IFERROR(W454/H454,"0")</f>
        <v>0</v>
      </c>
      <c r="X455" s="314">
        <f>IFERROR(IF(X453="",0,X453),"0")+IFERROR(IF(X454="",0,X454),"0")</f>
        <v>0</v>
      </c>
      <c r="Y455" s="315"/>
      <c r="Z455" s="315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6"/>
      <c r="N456" s="322" t="s">
        <v>66</v>
      </c>
      <c r="O456" s="323"/>
      <c r="P456" s="323"/>
      <c r="Q456" s="323"/>
      <c r="R456" s="323"/>
      <c r="S456" s="323"/>
      <c r="T456" s="324"/>
      <c r="U456" s="37" t="s">
        <v>65</v>
      </c>
      <c r="V456" s="314">
        <f>IFERROR(SUM(V453:V454),"0")</f>
        <v>0</v>
      </c>
      <c r="W456" s="314">
        <f>IFERROR(SUM(W453:W454),"0")</f>
        <v>0</v>
      </c>
      <c r="X456" s="37"/>
      <c r="Y456" s="315"/>
      <c r="Z456" s="315"/>
    </row>
    <row r="457" spans="1:53" ht="14.25" customHeight="1" x14ac:dyDescent="0.25">
      <c r="A457" s="329" t="s">
        <v>68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19">
        <v>4640242180540</v>
      </c>
      <c r="E458" s="318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501" t="s">
        <v>639</v>
      </c>
      <c r="O458" s="317"/>
      <c r="P458" s="317"/>
      <c r="Q458" s="317"/>
      <c r="R458" s="318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19">
        <v>4640242180557</v>
      </c>
      <c r="E459" s="318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533" t="s">
        <v>642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25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6"/>
      <c r="N460" s="322" t="s">
        <v>66</v>
      </c>
      <c r="O460" s="323"/>
      <c r="P460" s="323"/>
      <c r="Q460" s="323"/>
      <c r="R460" s="323"/>
      <c r="S460" s="323"/>
      <c r="T460" s="324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6"/>
      <c r="N461" s="322" t="s">
        <v>66</v>
      </c>
      <c r="O461" s="323"/>
      <c r="P461" s="323"/>
      <c r="Q461" s="323"/>
      <c r="R461" s="323"/>
      <c r="S461" s="323"/>
      <c r="T461" s="324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20" t="s">
        <v>643</v>
      </c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21"/>
      <c r="N462" s="321"/>
      <c r="O462" s="321"/>
      <c r="P462" s="321"/>
      <c r="Q462" s="321"/>
      <c r="R462" s="321"/>
      <c r="S462" s="321"/>
      <c r="T462" s="321"/>
      <c r="U462" s="321"/>
      <c r="V462" s="321"/>
      <c r="W462" s="321"/>
      <c r="X462" s="321"/>
      <c r="Y462" s="307"/>
      <c r="Z462" s="307"/>
    </row>
    <row r="463" spans="1:53" ht="14.25" customHeight="1" x14ac:dyDescent="0.25">
      <c r="A463" s="329" t="s">
        <v>68</v>
      </c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1"/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21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19">
        <v>4680115880870</v>
      </c>
      <c r="E464" s="318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7"/>
      <c r="P464" s="317"/>
      <c r="Q464" s="317"/>
      <c r="R464" s="318"/>
      <c r="S464" s="34"/>
      <c r="T464" s="34"/>
      <c r="U464" s="35" t="s">
        <v>65</v>
      </c>
      <c r="V464" s="312">
        <v>0</v>
      </c>
      <c r="W464" s="313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29" x14ac:dyDescent="0.2">
      <c r="A465" s="325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6"/>
      <c r="N465" s="322" t="s">
        <v>66</v>
      </c>
      <c r="O465" s="323"/>
      <c r="P465" s="323"/>
      <c r="Q465" s="323"/>
      <c r="R465" s="323"/>
      <c r="S465" s="323"/>
      <c r="T465" s="324"/>
      <c r="U465" s="37" t="s">
        <v>67</v>
      </c>
      <c r="V465" s="314">
        <f>IFERROR(V464/H464,"0")</f>
        <v>0</v>
      </c>
      <c r="W465" s="314">
        <f>IFERROR(W464/H464,"0")</f>
        <v>0</v>
      </c>
      <c r="X465" s="314">
        <f>IFERROR(IF(X464="",0,X464),"0")</f>
        <v>0</v>
      </c>
      <c r="Y465" s="315"/>
      <c r="Z465" s="315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6"/>
      <c r="N466" s="322" t="s">
        <v>66</v>
      </c>
      <c r="O466" s="323"/>
      <c r="P466" s="323"/>
      <c r="Q466" s="323"/>
      <c r="R466" s="323"/>
      <c r="S466" s="323"/>
      <c r="T466" s="324"/>
      <c r="U466" s="37" t="s">
        <v>65</v>
      </c>
      <c r="V466" s="314">
        <f>IFERROR(SUM(V464:V464),"0")</f>
        <v>0</v>
      </c>
      <c r="W466" s="314">
        <f>IFERROR(SUM(W464:W464),"0")</f>
        <v>0</v>
      </c>
      <c r="X466" s="37"/>
      <c r="Y466" s="315"/>
      <c r="Z466" s="315"/>
    </row>
    <row r="467" spans="1:29" ht="15" customHeight="1" x14ac:dyDescent="0.2">
      <c r="A467" s="400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72"/>
      <c r="N467" s="342" t="s">
        <v>646</v>
      </c>
      <c r="O467" s="343"/>
      <c r="P467" s="343"/>
      <c r="Q467" s="343"/>
      <c r="R467" s="343"/>
      <c r="S467" s="343"/>
      <c r="T467" s="344"/>
      <c r="U467" s="37" t="s">
        <v>65</v>
      </c>
      <c r="V467" s="314">
        <f>IFERROR(V24+V33+V37+V41+V45+V52+V60+V81+V91+V104+V118+V126+V133+V141+V153+V159+V164+V171+V191+V196+V214+V218+V225+V237+V243+V249+V255+V266+V271+V276+V281+V285+V289+V302+V308+V312+V316+V324+V329+V336+V340+V347+V363+V370+V374+V381+V386+V392+V402+V406+V420+V425+V434+V439+V446+V451+V456+V461+V466,"0")</f>
        <v>2900</v>
      </c>
      <c r="W467" s="314">
        <f>IFERROR(W24+W33+W37+W41+W45+W52+W60+W81+W91+W104+W118+W126+W133+W141+W153+W159+W164+W171+W191+W196+W214+W218+W225+W237+W243+W249+W255+W266+W271+W276+W281+W285+W289+W302+W308+W312+W316+W324+W329+W336+W340+W347+W363+W370+W374+W381+W386+W392+W402+W406+W420+W425+W434+W439+W446+W451+W456+W461+W466,"0")</f>
        <v>2904.48</v>
      </c>
      <c r="X467" s="37"/>
      <c r="Y467" s="315"/>
      <c r="Z467" s="315"/>
    </row>
    <row r="468" spans="1:29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72"/>
      <c r="N468" s="342" t="s">
        <v>647</v>
      </c>
      <c r="O468" s="343"/>
      <c r="P468" s="343"/>
      <c r="Q468" s="343"/>
      <c r="R468" s="343"/>
      <c r="S468" s="343"/>
      <c r="T468" s="344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3043.4545454545455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3048.24</v>
      </c>
      <c r="X468" s="37"/>
      <c r="Y468" s="315"/>
      <c r="Z468" s="315"/>
    </row>
    <row r="469" spans="1:29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72"/>
      <c r="N469" s="342" t="s">
        <v>648</v>
      </c>
      <c r="O469" s="343"/>
      <c r="P469" s="343"/>
      <c r="Q469" s="343"/>
      <c r="R469" s="343"/>
      <c r="S469" s="343"/>
      <c r="T469" s="344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151*(V144:V151/H144:H151)),"0")+IFERROR(SUMPRODUCT(1/J156:J157*(V156:V157/H156:H157)),"0")+IFERROR(SUMPRODUCT(1/J161:J162*(V161:V162/H161:H162)),"0")+IFERROR(SUMPRODUCT(1/J166:J169*(V166:V169/H166:H169)),"0")+IFERROR(SUMPRODUCT(1/J173:J189*(V173:V189/H173:H189)),"0")+IFERROR(SUMPRODUCT(1/J193:J194*(V193:V194/H193:H194)),"0")+IFERROR(SUMPRODUCT(1/J199:J212*(V199:V212/H199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5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151*(W144:W151/H144:H151)),"0")+IFERROR(SUMPRODUCT(1/J156:J157*(W156:W157/H156:H157)),"0")+IFERROR(SUMPRODUCT(1/J161:J162*(W161:W162/H161:H162)),"0")+IFERROR(SUMPRODUCT(1/J166:J169*(W166:W169/H166:H169)),"0")+IFERROR(SUMPRODUCT(1/J173:J189*(W173:W189/H173:H189)),"0")+IFERROR(SUMPRODUCT(1/J193:J194*(W193:W194/H193:H194)),"0")+IFERROR(SUMPRODUCT(1/J199:J212*(W199:W212/H199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5</v>
      </c>
      <c r="X469" s="37"/>
      <c r="Y469" s="315"/>
      <c r="Z469" s="315"/>
    </row>
    <row r="470" spans="1:29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72"/>
      <c r="N470" s="342" t="s">
        <v>650</v>
      </c>
      <c r="O470" s="343"/>
      <c r="P470" s="343"/>
      <c r="Q470" s="343"/>
      <c r="R470" s="343"/>
      <c r="S470" s="343"/>
      <c r="T470" s="344"/>
      <c r="U470" s="37" t="s">
        <v>65</v>
      </c>
      <c r="V470" s="314">
        <f>GrossWeightTotal+PalletQtyTotal*25</f>
        <v>3168.4545454545455</v>
      </c>
      <c r="W470" s="314">
        <f>GrossWeightTotalR+PalletQtyTotalR*25</f>
        <v>3173.24</v>
      </c>
      <c r="X470" s="37"/>
      <c r="Y470" s="315"/>
      <c r="Z470" s="315"/>
    </row>
    <row r="471" spans="1:29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72"/>
      <c r="N471" s="342" t="s">
        <v>651</v>
      </c>
      <c r="O471" s="343"/>
      <c r="P471" s="343"/>
      <c r="Q471" s="343"/>
      <c r="R471" s="343"/>
      <c r="S471" s="343"/>
      <c r="T471" s="344"/>
      <c r="U471" s="37" t="s">
        <v>649</v>
      </c>
      <c r="V471" s="314">
        <f>IFERROR(V23+V32+V36+V40+V44+V51+V59+V80+V90+V103+V117+V125+V132+V140+V152+V158+V163+V170+V190+V195+V213+V217+V224+V236+V242+V248+V254+V265+V270+V275+V280+V284+V288+V301+V307+V311+V315+V323+V328+V335+V339+V346+V362+V369+V373+V380+V385+V391+V401+V405+V419+V424+V433+V438+V445+V450+V455+V460+V465,"0")</f>
        <v>365.15151515151513</v>
      </c>
      <c r="W471" s="314">
        <f>IFERROR(W23+W32+W36+W40+W44+W51+W59+W80+W90+W103+W117+W125+W132+W140+W152+W158+W163+W170+W190+W195+W213+W217+W224+W236+W242+W248+W254+W265+W270+W275+W280+W284+W288+W301+W307+W311+W315+W323+W328+W335+W339+W346+W362+W369+W373+W380+W385+W391+W401+W405+W419+W424+W433+W438+W445+W450+W455+W460+W465,"0")</f>
        <v>366</v>
      </c>
      <c r="X471" s="37"/>
      <c r="Y471" s="315"/>
      <c r="Z471" s="315"/>
    </row>
    <row r="472" spans="1:29" ht="14.25" customHeight="1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72"/>
      <c r="N472" s="342" t="s">
        <v>652</v>
      </c>
      <c r="O472" s="343"/>
      <c r="P472" s="343"/>
      <c r="Q472" s="343"/>
      <c r="R472" s="343"/>
      <c r="S472" s="343"/>
      <c r="T472" s="344"/>
      <c r="U472" s="39" t="s">
        <v>653</v>
      </c>
      <c r="V472" s="37"/>
      <c r="W472" s="37"/>
      <c r="X472" s="37">
        <f>IFERROR(X23+X32+X36+X40+X44+X51+X59+X80+X90+X103+X117+X125+X132+X140+X152+X158+X163+X170+X190+X195+X213+X217+X224+X236+X242+X248+X254+X265+X270+X275+X280+X284+X288+X301+X307+X311+X315+X323+X328+X335+X339+X346+X362+X369+X373+X380+X385+X391+X401+X405+X419+X424+X433+X438+X445+X450+X455+X460+X465,"0")</f>
        <v>5.2203599999999994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9" t="s">
        <v>59</v>
      </c>
      <c r="C474" s="330" t="s">
        <v>93</v>
      </c>
      <c r="D474" s="362"/>
      <c r="E474" s="362"/>
      <c r="F474" s="331"/>
      <c r="G474" s="330" t="s">
        <v>244</v>
      </c>
      <c r="H474" s="362"/>
      <c r="I474" s="362"/>
      <c r="J474" s="362"/>
      <c r="K474" s="362"/>
      <c r="L474" s="362"/>
      <c r="M474" s="331"/>
      <c r="N474" s="330" t="s">
        <v>438</v>
      </c>
      <c r="O474" s="331"/>
      <c r="P474" s="330" t="s">
        <v>488</v>
      </c>
      <c r="Q474" s="331"/>
      <c r="R474" s="309" t="s">
        <v>575</v>
      </c>
      <c r="S474" s="330" t="s">
        <v>617</v>
      </c>
      <c r="T474" s="331"/>
      <c r="U474" s="310"/>
      <c r="Z474" s="52"/>
      <c r="AC474" s="310"/>
    </row>
    <row r="475" spans="1:29" ht="14.25" customHeight="1" thickTop="1" x14ac:dyDescent="0.2">
      <c r="A475" s="552" t="s">
        <v>655</v>
      </c>
      <c r="B475" s="330" t="s">
        <v>59</v>
      </c>
      <c r="C475" s="330" t="s">
        <v>94</v>
      </c>
      <c r="D475" s="330" t="s">
        <v>102</v>
      </c>
      <c r="E475" s="330" t="s">
        <v>93</v>
      </c>
      <c r="F475" s="330" t="s">
        <v>236</v>
      </c>
      <c r="G475" s="330" t="s">
        <v>245</v>
      </c>
      <c r="H475" s="330" t="s">
        <v>252</v>
      </c>
      <c r="I475" s="330" t="s">
        <v>269</v>
      </c>
      <c r="J475" s="330" t="s">
        <v>329</v>
      </c>
      <c r="K475" s="310"/>
      <c r="L475" s="330" t="s">
        <v>409</v>
      </c>
      <c r="M475" s="330" t="s">
        <v>427</v>
      </c>
      <c r="N475" s="330" t="s">
        <v>439</v>
      </c>
      <c r="O475" s="330" t="s">
        <v>465</v>
      </c>
      <c r="P475" s="330" t="s">
        <v>489</v>
      </c>
      <c r="Q475" s="330" t="s">
        <v>553</v>
      </c>
      <c r="R475" s="330" t="s">
        <v>575</v>
      </c>
      <c r="S475" s="330" t="s">
        <v>618</v>
      </c>
      <c r="T475" s="330" t="s">
        <v>643</v>
      </c>
      <c r="U475" s="310"/>
      <c r="Z475" s="52"/>
      <c r="AC475" s="310"/>
    </row>
    <row r="476" spans="1:29" ht="13.5" customHeight="1" thickBot="1" x14ac:dyDescent="0.25">
      <c r="A476" s="553"/>
      <c r="B476" s="341"/>
      <c r="C476" s="341"/>
      <c r="D476" s="341"/>
      <c r="E476" s="341"/>
      <c r="F476" s="341"/>
      <c r="G476" s="341"/>
      <c r="H476" s="341"/>
      <c r="I476" s="341"/>
      <c r="J476" s="341"/>
      <c r="K476" s="310"/>
      <c r="L476" s="341"/>
      <c r="M476" s="341"/>
      <c r="N476" s="341"/>
      <c r="O476" s="341"/>
      <c r="P476" s="341"/>
      <c r="Q476" s="341"/>
      <c r="R476" s="341"/>
      <c r="S476" s="341"/>
      <c r="T476" s="341"/>
      <c r="U476" s="310"/>
      <c r="Z476" s="52"/>
      <c r="AC476" s="310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0</v>
      </c>
      <c r="C477" s="46">
        <f>IFERROR(W49*1,"0")+IFERROR(W50*1,"0")</f>
        <v>0</v>
      </c>
      <c r="D477" s="46">
        <f>IFERROR(W55*1,"0")+IFERROR(W56*1,"0")+IFERROR(W57*1,"0")+IFERROR(W58*1,"0")</f>
        <v>0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0</v>
      </c>
      <c r="F477" s="46">
        <f>IFERROR(W129*1,"0")+IFERROR(W130*1,"0")+IFERROR(W131*1,"0")</f>
        <v>0</v>
      </c>
      <c r="G477" s="46">
        <f>IFERROR(W137*1,"0")+IFERROR(W138*1,"0")+IFERROR(W139*1,"0")</f>
        <v>0</v>
      </c>
      <c r="H477" s="46">
        <f>IFERROR(W144*1,"0")+IFERROR(W145*1,"0")+IFERROR(W146*1,"0")+IFERROR(W147*1,"0")+IFERROR(W148*1,"0")+IFERROR(W149*1,"0")+IFERROR(W150*1,"0")+IFERROR(W151*1,"0")</f>
        <v>0</v>
      </c>
      <c r="I477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</f>
        <v>0</v>
      </c>
      <c r="J477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K477" s="310"/>
      <c r="L477" s="46">
        <f>IFERROR(W258*1,"0")+IFERROR(W259*1,"0")+IFERROR(W260*1,"0")+IFERROR(W261*1,"0")+IFERROR(W262*1,"0")+IFERROR(W263*1,"0")+IFERROR(W264*1,"0")+IFERROR(W268*1,"0")+IFERROR(W269*1,"0")</f>
        <v>0</v>
      </c>
      <c r="M477" s="46">
        <f>IFERROR(W274*1,"0")+IFERROR(W278*1,"0")+IFERROR(W279*1,"0")+IFERROR(W283*1,"0")+IFERROR(W287*1,"0")</f>
        <v>0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1500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0</v>
      </c>
      <c r="Q477" s="46">
        <f>IFERROR(W389*1,"0")+IFERROR(W390*1,"0")+IFERROR(W394*1,"0")+IFERROR(W395*1,"0")+IFERROR(W396*1,"0")+IFERROR(W397*1,"0")+IFERROR(W398*1,"0")+IFERROR(W399*1,"0")+IFERROR(W400*1,"0")+IFERROR(W404*1,"0")</f>
        <v>0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1404.48</v>
      </c>
      <c r="S477" s="46">
        <f>IFERROR(W443*1,"0")+IFERROR(W444*1,"0")+IFERROR(W448*1,"0")+IFERROR(W449*1,"0")+IFERROR(W453*1,"0")+IFERROR(W454*1,"0")+IFERROR(W458*1,"0")+IFERROR(W459*1,"0")</f>
        <v>0</v>
      </c>
      <c r="T477" s="46">
        <f>IFERROR(W464*1,"0")</f>
        <v>0</v>
      </c>
      <c r="U477" s="310"/>
      <c r="Z477" s="52"/>
      <c r="AC477" s="310"/>
    </row>
  </sheetData>
  <sheetProtection algorithmName="SHA-512" hashValue="ZFsUcBf1MbYejo2F1HuzcNMrBz411Jcts/aLmhP7aVjs0aIhOdd5y07xl8DopgZaFM/VCZnk3eXxIvKETOnAuA==" saltValue="aMD15RO2kAFz51hsg1GeH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P1:R1"/>
    <mergeCell ref="N338:R338"/>
    <mergeCell ref="D344:E344"/>
    <mergeCell ref="D173:E173"/>
    <mergeCell ref="D17:E18"/>
    <mergeCell ref="C474:F474"/>
    <mergeCell ref="V17:V18"/>
    <mergeCell ref="D123:E123"/>
    <mergeCell ref="X17:X18"/>
    <mergeCell ref="D50:E50"/>
    <mergeCell ref="A59:M60"/>
    <mergeCell ref="A119:X119"/>
    <mergeCell ref="N79:R79"/>
    <mergeCell ref="Y17:Y18"/>
    <mergeCell ref="N163:T163"/>
    <mergeCell ref="D355:E355"/>
    <mergeCell ref="A8:C8"/>
    <mergeCell ref="D293:E293"/>
    <mergeCell ref="N151:R151"/>
    <mergeCell ref="D268:E268"/>
    <mergeCell ref="A217:M218"/>
    <mergeCell ref="N374:T374"/>
    <mergeCell ref="N180:R180"/>
    <mergeCell ref="D97:E97"/>
    <mergeCell ref="A10:C10"/>
    <mergeCell ref="N311:T311"/>
    <mergeCell ref="N247:R247"/>
    <mergeCell ref="N140:T140"/>
    <mergeCell ref="N182:R182"/>
    <mergeCell ref="D184:E184"/>
    <mergeCell ref="N274:R274"/>
    <mergeCell ref="N84:R84"/>
    <mergeCell ref="N320:R320"/>
    <mergeCell ref="D121:E121"/>
    <mergeCell ref="A270:M271"/>
    <mergeCell ref="H475:H476"/>
    <mergeCell ref="A325:X325"/>
    <mergeCell ref="J475:J476"/>
    <mergeCell ref="N468:T468"/>
    <mergeCell ref="S474:T474"/>
    <mergeCell ref="D239:E239"/>
    <mergeCell ref="D95:E95"/>
    <mergeCell ref="N316:T316"/>
    <mergeCell ref="S17:T17"/>
    <mergeCell ref="A346:M347"/>
    <mergeCell ref="D331:E331"/>
    <mergeCell ref="A272:X272"/>
    <mergeCell ref="D57:E57"/>
    <mergeCell ref="D395:E395"/>
    <mergeCell ref="A15:L15"/>
    <mergeCell ref="A48:X48"/>
    <mergeCell ref="N23:T23"/>
    <mergeCell ref="N261:R261"/>
    <mergeCell ref="N381:T381"/>
    <mergeCell ref="A142:X142"/>
    <mergeCell ref="J9:L9"/>
    <mergeCell ref="R5:S5"/>
    <mergeCell ref="N27:R27"/>
    <mergeCell ref="A362:M363"/>
    <mergeCell ref="N83:R83"/>
    <mergeCell ref="D262:E262"/>
    <mergeCell ref="N285:T285"/>
    <mergeCell ref="A315:M316"/>
    <mergeCell ref="N327:R327"/>
    <mergeCell ref="N156:R156"/>
    <mergeCell ref="N85:R85"/>
    <mergeCell ref="O5:P5"/>
    <mergeCell ref="D49:E49"/>
    <mergeCell ref="N265:T265"/>
    <mergeCell ref="D120:E120"/>
    <mergeCell ref="N297:R297"/>
    <mergeCell ref="A369:M370"/>
    <mergeCell ref="N235:R235"/>
    <mergeCell ref="F17:F18"/>
    <mergeCell ref="D278:E278"/>
    <mergeCell ref="D107:E107"/>
    <mergeCell ref="N213:T213"/>
    <mergeCell ref="D234:E234"/>
    <mergeCell ref="A309:X309"/>
    <mergeCell ref="N185:R185"/>
    <mergeCell ref="N299:R299"/>
    <mergeCell ref="A53:X53"/>
    <mergeCell ref="N255:T255"/>
    <mergeCell ref="N242:T242"/>
    <mergeCell ref="A13:L13"/>
    <mergeCell ref="A19:X19"/>
    <mergeCell ref="N81:T81"/>
    <mergeCell ref="D102:E102"/>
    <mergeCell ref="N259:R259"/>
    <mergeCell ref="N152:T152"/>
    <mergeCell ref="N465:T465"/>
    <mergeCell ref="A421:X421"/>
    <mergeCell ref="D29:E29"/>
    <mergeCell ref="N344:R344"/>
    <mergeCell ref="N319:R319"/>
    <mergeCell ref="D216:E216"/>
    <mergeCell ref="D252:E252"/>
    <mergeCell ref="N308:T308"/>
    <mergeCell ref="A40:M41"/>
    <mergeCell ref="N204:R204"/>
    <mergeCell ref="D247:E247"/>
    <mergeCell ref="A132:M133"/>
    <mergeCell ref="N289:T289"/>
    <mergeCell ref="N464:R464"/>
    <mergeCell ref="A51:M52"/>
    <mergeCell ref="N246:R246"/>
    <mergeCell ref="N377:R377"/>
    <mergeCell ref="N233:R233"/>
    <mergeCell ref="A438:M439"/>
    <mergeCell ref="N72:R72"/>
    <mergeCell ref="A433:M434"/>
    <mergeCell ref="N386:T386"/>
    <mergeCell ref="N88:R88"/>
    <mergeCell ref="N450:T450"/>
    <mergeCell ref="F5:G5"/>
    <mergeCell ref="A14:L14"/>
    <mergeCell ref="A254:M255"/>
    <mergeCell ref="N251:R251"/>
    <mergeCell ref="A47:X47"/>
    <mergeCell ref="G475:G476"/>
    <mergeCell ref="A419:M420"/>
    <mergeCell ref="N322:R322"/>
    <mergeCell ref="I475:I476"/>
    <mergeCell ref="A248:M249"/>
    <mergeCell ref="N189:R189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N146:R146"/>
    <mergeCell ref="N373:T373"/>
    <mergeCell ref="D394:E394"/>
    <mergeCell ref="D279:E279"/>
    <mergeCell ref="A403:X403"/>
    <mergeCell ref="O8:P8"/>
    <mergeCell ref="N69:R69"/>
    <mergeCell ref="N367:R367"/>
    <mergeCell ref="D177:E177"/>
    <mergeCell ref="N354:R354"/>
    <mergeCell ref="A328:M329"/>
    <mergeCell ref="D437:E437"/>
    <mergeCell ref="A455:M456"/>
    <mergeCell ref="N418:R418"/>
    <mergeCell ref="N296:R296"/>
    <mergeCell ref="N356:R356"/>
    <mergeCell ref="A250:X250"/>
    <mergeCell ref="D241:E241"/>
    <mergeCell ref="D228:E228"/>
    <mergeCell ref="D333:E333"/>
    <mergeCell ref="A408:X408"/>
    <mergeCell ref="D404:E404"/>
    <mergeCell ref="D35:E35"/>
    <mergeCell ref="N306:R306"/>
    <mergeCell ref="D10:E10"/>
    <mergeCell ref="F10:G10"/>
    <mergeCell ref="D305:E305"/>
    <mergeCell ref="N227:R227"/>
    <mergeCell ref="N110:R110"/>
    <mergeCell ref="D6:L6"/>
    <mergeCell ref="O13:P13"/>
    <mergeCell ref="N339:T339"/>
    <mergeCell ref="N201:R201"/>
    <mergeCell ref="N139:R139"/>
    <mergeCell ref="D389:E389"/>
    <mergeCell ref="N212:R212"/>
    <mergeCell ref="N283:R283"/>
    <mergeCell ref="D84:E84"/>
    <mergeCell ref="D22:E22"/>
    <mergeCell ref="N203:R203"/>
    <mergeCell ref="D320:E320"/>
    <mergeCell ref="D149:E149"/>
    <mergeCell ref="N239:R239"/>
    <mergeCell ref="N122:R122"/>
    <mergeCell ref="N217:T217"/>
    <mergeCell ref="N43:R43"/>
    <mergeCell ref="D86:E86"/>
    <mergeCell ref="N363:T363"/>
    <mergeCell ref="D384:E384"/>
    <mergeCell ref="D151:E151"/>
    <mergeCell ref="N278:R278"/>
    <mergeCell ref="N107:R107"/>
    <mergeCell ref="D321:E321"/>
    <mergeCell ref="A9:C9"/>
    <mergeCell ref="D202:E202"/>
    <mergeCell ref="A382:X382"/>
    <mergeCell ref="D58:E58"/>
    <mergeCell ref="D294:E294"/>
    <mergeCell ref="N248:T248"/>
    <mergeCell ref="O12:P12"/>
    <mergeCell ref="N52:T52"/>
    <mergeCell ref="D231:E231"/>
    <mergeCell ref="D358:E358"/>
    <mergeCell ref="N312:T312"/>
    <mergeCell ref="N379:R379"/>
    <mergeCell ref="N208:R208"/>
    <mergeCell ref="N300:R300"/>
    <mergeCell ref="N183:R183"/>
    <mergeCell ref="A117:M118"/>
    <mergeCell ref="N103:T103"/>
    <mergeCell ref="A303:X303"/>
    <mergeCell ref="D150:E150"/>
    <mergeCell ref="N243:T243"/>
    <mergeCell ref="A219:X219"/>
    <mergeCell ref="A290:X290"/>
    <mergeCell ref="M17:M18"/>
    <mergeCell ref="N67:R67"/>
    <mergeCell ref="T475:T476"/>
    <mergeCell ref="N351:R351"/>
    <mergeCell ref="A105:X105"/>
    <mergeCell ref="N416:R416"/>
    <mergeCell ref="D459:E459"/>
    <mergeCell ref="N130:R130"/>
    <mergeCell ref="N68:R68"/>
    <mergeCell ref="N295:R295"/>
    <mergeCell ref="N432:R432"/>
    <mergeCell ref="A313:X313"/>
    <mergeCell ref="N353:R353"/>
    <mergeCell ref="D200:E200"/>
    <mergeCell ref="D436:E436"/>
    <mergeCell ref="N417:R417"/>
    <mergeCell ref="A371:X371"/>
    <mergeCell ref="D227:E227"/>
    <mergeCell ref="A165:X165"/>
    <mergeCell ref="A407:X407"/>
    <mergeCell ref="N434:T434"/>
    <mergeCell ref="A393:X393"/>
    <mergeCell ref="D449:E449"/>
    <mergeCell ref="N236:T236"/>
    <mergeCell ref="P474:Q474"/>
    <mergeCell ref="N430:R430"/>
    <mergeCell ref="N35:R35"/>
    <mergeCell ref="G17:G18"/>
    <mergeCell ref="D314:E314"/>
    <mergeCell ref="H10:L10"/>
    <mergeCell ref="N287:R287"/>
    <mergeCell ref="N414:R414"/>
    <mergeCell ref="A46:X46"/>
    <mergeCell ref="N188:R188"/>
    <mergeCell ref="N66:R66"/>
    <mergeCell ref="A282:X282"/>
    <mergeCell ref="N284:T284"/>
    <mergeCell ref="N230:R230"/>
    <mergeCell ref="D99:E99"/>
    <mergeCell ref="D397:E397"/>
    <mergeCell ref="D310:E310"/>
    <mergeCell ref="A12:L12"/>
    <mergeCell ref="A238:X238"/>
    <mergeCell ref="D101:E101"/>
    <mergeCell ref="N209:R209"/>
    <mergeCell ref="N80:T80"/>
    <mergeCell ref="D76:E76"/>
    <mergeCell ref="D223:E223"/>
    <mergeCell ref="N33:T33"/>
    <mergeCell ref="A280:M281"/>
    <mergeCell ref="Z17:Z18"/>
    <mergeCell ref="N271:T271"/>
    <mergeCell ref="A301:M302"/>
    <mergeCell ref="N167:R167"/>
    <mergeCell ref="N336:T336"/>
    <mergeCell ref="K17:K18"/>
    <mergeCell ref="N111:R111"/>
    <mergeCell ref="D367:E367"/>
    <mergeCell ref="A32:M33"/>
    <mergeCell ref="D212:E212"/>
    <mergeCell ref="D146:E146"/>
    <mergeCell ref="N125:T125"/>
    <mergeCell ref="D304:E304"/>
    <mergeCell ref="N211:R211"/>
    <mergeCell ref="N162:R162"/>
    <mergeCell ref="D83:E83"/>
    <mergeCell ref="A92:X92"/>
    <mergeCell ref="D319:E319"/>
    <mergeCell ref="N347:T347"/>
    <mergeCell ref="N177:R177"/>
    <mergeCell ref="N269:R269"/>
    <mergeCell ref="D207:E207"/>
    <mergeCell ref="D85:E85"/>
    <mergeCell ref="N362:T362"/>
    <mergeCell ref="H1:O1"/>
    <mergeCell ref="N345:R345"/>
    <mergeCell ref="N270:T270"/>
    <mergeCell ref="D413:E413"/>
    <mergeCell ref="B475:B476"/>
    <mergeCell ref="D186:E186"/>
    <mergeCell ref="N193:R193"/>
    <mergeCell ref="N22:R22"/>
    <mergeCell ref="O9:P9"/>
    <mergeCell ref="D65:E65"/>
    <mergeCell ref="N288:T288"/>
    <mergeCell ref="D428:E428"/>
    <mergeCell ref="N36:T36"/>
    <mergeCell ref="A226:X226"/>
    <mergeCell ref="D415:E415"/>
    <mergeCell ref="D194:E194"/>
    <mergeCell ref="A401:M402"/>
    <mergeCell ref="A475:A476"/>
    <mergeCell ref="N398:R398"/>
    <mergeCell ref="D368:E368"/>
    <mergeCell ref="A387:X387"/>
    <mergeCell ref="D383:E383"/>
    <mergeCell ref="A343:X343"/>
    <mergeCell ref="N191:T191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D418:E418"/>
    <mergeCell ref="N410:R410"/>
    <mergeCell ref="D89:E89"/>
    <mergeCell ref="A291:X291"/>
    <mergeCell ref="A288:M289"/>
    <mergeCell ref="N216:R216"/>
    <mergeCell ref="N59:T59"/>
    <mergeCell ref="D199:E199"/>
    <mergeCell ref="N109:R109"/>
    <mergeCell ref="A330:X330"/>
    <mergeCell ref="A452:X452"/>
    <mergeCell ref="N459:R459"/>
    <mergeCell ref="D204:E204"/>
    <mergeCell ref="A42:X42"/>
    <mergeCell ref="N419:T419"/>
    <mergeCell ref="D269:E269"/>
    <mergeCell ref="N275:T275"/>
    <mergeCell ref="D296:E296"/>
    <mergeCell ref="N346:T346"/>
    <mergeCell ref="N104:T104"/>
    <mergeCell ref="D427:E427"/>
    <mergeCell ref="N98:R98"/>
    <mergeCell ref="N396:R396"/>
    <mergeCell ref="D75:E75"/>
    <mergeCell ref="D299:E299"/>
    <mergeCell ref="N114:R114"/>
    <mergeCell ref="N206:R206"/>
    <mergeCell ref="D222:E222"/>
    <mergeCell ref="N390:R390"/>
    <mergeCell ref="D458:E458"/>
    <mergeCell ref="A442:X442"/>
    <mergeCell ref="N456:T456"/>
    <mergeCell ref="N389:R389"/>
    <mergeCell ref="N454:R454"/>
    <mergeCell ref="D7:L7"/>
    <mergeCell ref="N340:T340"/>
    <mergeCell ref="A158:M159"/>
    <mergeCell ref="N315:T315"/>
    <mergeCell ref="N121:R121"/>
    <mergeCell ref="N115:R115"/>
    <mergeCell ref="N302:T302"/>
    <mergeCell ref="N148:R148"/>
    <mergeCell ref="N179:R179"/>
    <mergeCell ref="N240:R240"/>
    <mergeCell ref="D283:E283"/>
    <mergeCell ref="D112:E112"/>
    <mergeCell ref="A140:M141"/>
    <mergeCell ref="D56:E56"/>
    <mergeCell ref="D193:E193"/>
    <mergeCell ref="N304:R304"/>
    <mergeCell ref="D176:E176"/>
    <mergeCell ref="D114:E114"/>
    <mergeCell ref="D64:E64"/>
    <mergeCell ref="N170:T170"/>
    <mergeCell ref="N328:T328"/>
    <mergeCell ref="A197:X197"/>
    <mergeCell ref="N108:R108"/>
    <mergeCell ref="N95:R95"/>
    <mergeCell ref="M475:M476"/>
    <mergeCell ref="D295:E295"/>
    <mergeCell ref="N467:T467"/>
    <mergeCell ref="D178:E178"/>
    <mergeCell ref="N26:R26"/>
    <mergeCell ref="N249:T249"/>
    <mergeCell ref="N40:T40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N268:R268"/>
    <mergeCell ref="N97:R97"/>
    <mergeCell ref="T5:U5"/>
    <mergeCell ref="N174:R174"/>
    <mergeCell ref="A128:X128"/>
    <mergeCell ref="D246:E246"/>
    <mergeCell ref="U17:U18"/>
    <mergeCell ref="A426:X426"/>
    <mergeCell ref="N361:R361"/>
    <mergeCell ref="A364:X364"/>
    <mergeCell ref="N90:T90"/>
    <mergeCell ref="D233:E233"/>
    <mergeCell ref="D338:E338"/>
    <mergeCell ref="D111:E111"/>
    <mergeCell ref="D183:E183"/>
    <mergeCell ref="A335:M336"/>
    <mergeCell ref="A192:X192"/>
    <mergeCell ref="A136:X136"/>
    <mergeCell ref="N232:R232"/>
    <mergeCell ref="N254:T254"/>
    <mergeCell ref="A21:X21"/>
    <mergeCell ref="N77:R77"/>
    <mergeCell ref="T6:U9"/>
    <mergeCell ref="N169:R169"/>
    <mergeCell ref="D185:E185"/>
    <mergeCell ref="N91:T91"/>
    <mergeCell ref="N470:T470"/>
    <mergeCell ref="D251:E251"/>
    <mergeCell ref="N99:R99"/>
    <mergeCell ref="N397:R397"/>
    <mergeCell ref="N74:R74"/>
    <mergeCell ref="N145:R145"/>
    <mergeCell ref="N372:R372"/>
    <mergeCell ref="N443:R443"/>
    <mergeCell ref="N310:R310"/>
    <mergeCell ref="D182:E182"/>
    <mergeCell ref="D109:E109"/>
    <mergeCell ref="N101:R101"/>
    <mergeCell ref="N324:T324"/>
    <mergeCell ref="D345:E345"/>
    <mergeCell ref="N138:R138"/>
    <mergeCell ref="N76:R76"/>
    <mergeCell ref="D444:E444"/>
    <mergeCell ref="A195:M196"/>
    <mergeCell ref="N263:R263"/>
    <mergeCell ref="A213:M214"/>
    <mergeCell ref="N229:R229"/>
    <mergeCell ref="N200:R200"/>
    <mergeCell ref="N385:T385"/>
    <mergeCell ref="N458:R458"/>
    <mergeCell ref="N469:T469"/>
    <mergeCell ref="N427:R427"/>
    <mergeCell ref="D416:E416"/>
    <mergeCell ref="D106:E106"/>
    <mergeCell ref="D264:E264"/>
    <mergeCell ref="D93:E93"/>
    <mergeCell ref="N370:T370"/>
    <mergeCell ref="D220:E220"/>
    <mergeCell ref="A265:M266"/>
    <mergeCell ref="D157:E157"/>
    <mergeCell ref="A337:X337"/>
    <mergeCell ref="D137:E137"/>
    <mergeCell ref="N401:T401"/>
    <mergeCell ref="D422:E422"/>
    <mergeCell ref="A190:M191"/>
    <mergeCell ref="N202:R202"/>
    <mergeCell ref="N258:R258"/>
    <mergeCell ref="D130:E130"/>
    <mergeCell ref="D372:E372"/>
    <mergeCell ref="N245:R245"/>
    <mergeCell ref="D201:E201"/>
    <mergeCell ref="D188:E188"/>
    <mergeCell ref="N168:R168"/>
    <mergeCell ref="N260:R260"/>
    <mergeCell ref="L475:L476"/>
    <mergeCell ref="N326:R326"/>
    <mergeCell ref="N475:N476"/>
    <mergeCell ref="A267:X267"/>
    <mergeCell ref="D350:E350"/>
    <mergeCell ref="D27:E27"/>
    <mergeCell ref="N15:R16"/>
    <mergeCell ref="D396:E396"/>
    <mergeCell ref="D116:E116"/>
    <mergeCell ref="D414:E414"/>
    <mergeCell ref="D352:E352"/>
    <mergeCell ref="A424:M425"/>
    <mergeCell ref="N194:R194"/>
    <mergeCell ref="A244:X244"/>
    <mergeCell ref="N141:T141"/>
    <mergeCell ref="D162:E162"/>
    <mergeCell ref="N439:T439"/>
    <mergeCell ref="A342:X342"/>
    <mergeCell ref="D327:E327"/>
    <mergeCell ref="D398:E398"/>
    <mergeCell ref="D454:E454"/>
    <mergeCell ref="D156:E156"/>
    <mergeCell ref="A62:X62"/>
    <mergeCell ref="N37:T37"/>
    <mergeCell ref="F9:G9"/>
    <mergeCell ref="N224:T224"/>
    <mergeCell ref="A127:X127"/>
    <mergeCell ref="D167:E167"/>
    <mergeCell ref="D161:E161"/>
    <mergeCell ref="D232:E232"/>
    <mergeCell ref="D169:E169"/>
    <mergeCell ref="N86:R86"/>
    <mergeCell ref="N384:R384"/>
    <mergeCell ref="D63:E63"/>
    <mergeCell ref="N150:R150"/>
    <mergeCell ref="D96:E96"/>
    <mergeCell ref="A44:M45"/>
    <mergeCell ref="D43:E43"/>
    <mergeCell ref="N29:R29"/>
    <mergeCell ref="N87:R87"/>
    <mergeCell ref="D74:E74"/>
    <mergeCell ref="N31:R31"/>
    <mergeCell ref="D68:E68"/>
    <mergeCell ref="A34:X34"/>
    <mergeCell ref="N89:R89"/>
    <mergeCell ref="D359:E359"/>
    <mergeCell ref="N96:R96"/>
    <mergeCell ref="H17:H18"/>
    <mergeCell ref="C475:C476"/>
    <mergeCell ref="N369:T369"/>
    <mergeCell ref="E475:E476"/>
    <mergeCell ref="D390:E390"/>
    <mergeCell ref="N225:T225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N164:T164"/>
    <mergeCell ref="A20:X20"/>
    <mergeCell ref="N431:R431"/>
    <mergeCell ref="N231:R231"/>
    <mergeCell ref="A318:X318"/>
    <mergeCell ref="A17:A18"/>
    <mergeCell ref="N358:R358"/>
    <mergeCell ref="A6:C6"/>
    <mergeCell ref="AD17:AD18"/>
    <mergeCell ref="D88:E88"/>
    <mergeCell ref="D148:E148"/>
    <mergeCell ref="N378:R378"/>
    <mergeCell ref="N132:T132"/>
    <mergeCell ref="D26:E26"/>
    <mergeCell ref="N55:R55"/>
    <mergeCell ref="D115:E115"/>
    <mergeCell ref="A172:X172"/>
    <mergeCell ref="D261:E261"/>
    <mergeCell ref="N196:T196"/>
    <mergeCell ref="A25:X25"/>
    <mergeCell ref="A292:X292"/>
    <mergeCell ref="A286:X286"/>
    <mergeCell ref="N158:T158"/>
    <mergeCell ref="N133:T133"/>
    <mergeCell ref="C17:C18"/>
    <mergeCell ref="D230:E230"/>
    <mergeCell ref="D168:E168"/>
    <mergeCell ref="A348:X348"/>
    <mergeCell ref="N137:R137"/>
    <mergeCell ref="D180:E180"/>
    <mergeCell ref="D9:E9"/>
    <mergeCell ref="D475:D476"/>
    <mergeCell ref="N383:R383"/>
    <mergeCell ref="F475:F476"/>
    <mergeCell ref="A23:M24"/>
    <mergeCell ref="N78:R78"/>
    <mergeCell ref="O11:P11"/>
    <mergeCell ref="N149:R149"/>
    <mergeCell ref="N376:R376"/>
    <mergeCell ref="N205:R205"/>
    <mergeCell ref="D322:E322"/>
    <mergeCell ref="N314:R314"/>
    <mergeCell ref="D260:E260"/>
    <mergeCell ref="D453:E453"/>
    <mergeCell ref="N124:R124"/>
    <mergeCell ref="N241:R241"/>
    <mergeCell ref="A462:X462"/>
    <mergeCell ref="N422:R422"/>
    <mergeCell ref="D113:E113"/>
    <mergeCell ref="N360:R360"/>
    <mergeCell ref="N411:R411"/>
    <mergeCell ref="A463:X463"/>
    <mergeCell ref="D448:E448"/>
    <mergeCell ref="N438:T438"/>
    <mergeCell ref="N425:T425"/>
    <mergeCell ref="D1:F1"/>
    <mergeCell ref="N117:T117"/>
    <mergeCell ref="A125:M126"/>
    <mergeCell ref="N210:R210"/>
    <mergeCell ref="J17:J18"/>
    <mergeCell ref="L17:L18"/>
    <mergeCell ref="D240:E240"/>
    <mergeCell ref="D334:E334"/>
    <mergeCell ref="N65:R65"/>
    <mergeCell ref="N228:R228"/>
    <mergeCell ref="D100:E100"/>
    <mergeCell ref="N17:R18"/>
    <mergeCell ref="N129:R129"/>
    <mergeCell ref="N63:R63"/>
    <mergeCell ref="O6:P6"/>
    <mergeCell ref="N305:R305"/>
    <mergeCell ref="N221:R221"/>
    <mergeCell ref="N50:R50"/>
    <mergeCell ref="A317:X317"/>
    <mergeCell ref="A103:M104"/>
    <mergeCell ref="D31:E31"/>
    <mergeCell ref="D229:E229"/>
    <mergeCell ref="N131:R131"/>
    <mergeCell ref="D77:E77"/>
    <mergeCell ref="A465:M466"/>
    <mergeCell ref="D210:E210"/>
    <mergeCell ref="D8:L8"/>
    <mergeCell ref="N39:R39"/>
    <mergeCell ref="N166:R166"/>
    <mergeCell ref="D209:E209"/>
    <mergeCell ref="D87:E87"/>
    <mergeCell ref="D147:E147"/>
    <mergeCell ref="D274:E274"/>
    <mergeCell ref="D245:E245"/>
    <mergeCell ref="N116:R116"/>
    <mergeCell ref="A311:M312"/>
    <mergeCell ref="N352:R352"/>
    <mergeCell ref="D122:E122"/>
    <mergeCell ref="A155:X155"/>
    <mergeCell ref="D211:E211"/>
    <mergeCell ref="A457:X457"/>
    <mergeCell ref="N428:R428"/>
    <mergeCell ref="N355:R355"/>
    <mergeCell ref="N415:R415"/>
    <mergeCell ref="N365:R365"/>
    <mergeCell ref="N357:R357"/>
    <mergeCell ref="D400:E400"/>
    <mergeCell ref="A339:M340"/>
    <mergeCell ref="O475:O476"/>
    <mergeCell ref="N218:T218"/>
    <mergeCell ref="N176:R176"/>
    <mergeCell ref="Q475:Q476"/>
    <mergeCell ref="N412:R412"/>
    <mergeCell ref="A163:M164"/>
    <mergeCell ref="N64:R64"/>
    <mergeCell ref="N120:R120"/>
    <mergeCell ref="D259:E259"/>
    <mergeCell ref="N349:R349"/>
    <mergeCell ref="D326:E326"/>
    <mergeCell ref="A323:M324"/>
    <mergeCell ref="A152:M153"/>
    <mergeCell ref="A143:X143"/>
    <mergeCell ref="A450:M451"/>
    <mergeCell ref="D432:E432"/>
    <mergeCell ref="A441:X441"/>
    <mergeCell ref="N413:R413"/>
    <mergeCell ref="N220:R220"/>
    <mergeCell ref="D353:E353"/>
    <mergeCell ref="N307:T307"/>
    <mergeCell ref="D67:E67"/>
    <mergeCell ref="N453:R453"/>
    <mergeCell ref="N222:R222"/>
    <mergeCell ref="N472:T472"/>
    <mergeCell ref="A375:X375"/>
    <mergeCell ref="A154:X154"/>
    <mergeCell ref="D139:E139"/>
    <mergeCell ref="N118:T118"/>
    <mergeCell ref="N45:T45"/>
    <mergeCell ref="A341:X341"/>
    <mergeCell ref="N281:T281"/>
    <mergeCell ref="N126:T126"/>
    <mergeCell ref="N424:T424"/>
    <mergeCell ref="N280:T280"/>
    <mergeCell ref="D55:E55"/>
    <mergeCell ref="D94:E94"/>
    <mergeCell ref="D361:E361"/>
    <mergeCell ref="D417:E417"/>
    <mergeCell ref="D69:E69"/>
    <mergeCell ref="D354:E354"/>
    <mergeCell ref="A273:X273"/>
    <mergeCell ref="N335:T335"/>
    <mergeCell ref="D356:E356"/>
    <mergeCell ref="N75:R75"/>
    <mergeCell ref="A467:M472"/>
    <mergeCell ref="N298:R298"/>
    <mergeCell ref="A242:M243"/>
    <mergeCell ref="BA17:BA18"/>
    <mergeCell ref="D144:E144"/>
    <mergeCell ref="N113:R113"/>
    <mergeCell ref="N173:R173"/>
    <mergeCell ref="D429:E429"/>
    <mergeCell ref="N100:R100"/>
    <mergeCell ref="A54:X54"/>
    <mergeCell ref="N94:R94"/>
    <mergeCell ref="N60:T60"/>
    <mergeCell ref="D379:E379"/>
    <mergeCell ref="D208:E208"/>
    <mergeCell ref="A388:X388"/>
    <mergeCell ref="AA17:AC18"/>
    <mergeCell ref="A277:X277"/>
    <mergeCell ref="D366:E366"/>
    <mergeCell ref="D300:E300"/>
    <mergeCell ref="D28:E28"/>
    <mergeCell ref="D30:E30"/>
    <mergeCell ref="A236:M237"/>
    <mergeCell ref="A307:M308"/>
    <mergeCell ref="N102:R102"/>
    <mergeCell ref="N400:R400"/>
    <mergeCell ref="D145:E145"/>
    <mergeCell ref="A409:X409"/>
    <mergeCell ref="R6:S9"/>
    <mergeCell ref="D365:E365"/>
    <mergeCell ref="N207:R207"/>
    <mergeCell ref="A170:M171"/>
    <mergeCell ref="N2:U3"/>
    <mergeCell ref="N334:R334"/>
    <mergeCell ref="D79:E79"/>
    <mergeCell ref="N394:R394"/>
    <mergeCell ref="A61:X61"/>
    <mergeCell ref="D5:E5"/>
    <mergeCell ref="O10:P10"/>
    <mergeCell ref="D108:E108"/>
    <mergeCell ref="N223:R223"/>
    <mergeCell ref="N350:R350"/>
    <mergeCell ref="N237:T237"/>
    <mergeCell ref="I17:I18"/>
    <mergeCell ref="D306:E306"/>
    <mergeCell ref="D377:E377"/>
    <mergeCell ref="T12:U12"/>
    <mergeCell ref="N301:T301"/>
    <mergeCell ref="N51:T51"/>
    <mergeCell ref="D72:E72"/>
    <mergeCell ref="N368:R368"/>
    <mergeCell ref="N276:T276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D129:E129"/>
    <mergeCell ref="N359:R359"/>
    <mergeCell ref="N49:R49"/>
    <mergeCell ref="N444:R444"/>
    <mergeCell ref="D443:E443"/>
    <mergeCell ref="N429:R429"/>
    <mergeCell ref="N406:T406"/>
    <mergeCell ref="N445:T445"/>
    <mergeCell ref="A405:M406"/>
    <mergeCell ref="N214:T214"/>
    <mergeCell ref="D235:E235"/>
    <mergeCell ref="N380:T380"/>
    <mergeCell ref="N449:R449"/>
    <mergeCell ref="D399:E399"/>
    <mergeCell ref="H5:L5"/>
    <mergeCell ref="N402:T402"/>
    <mergeCell ref="N190:T190"/>
    <mergeCell ref="N175:R175"/>
    <mergeCell ref="N466:T466"/>
    <mergeCell ref="B17:B18"/>
    <mergeCell ref="A284:M285"/>
    <mergeCell ref="N321:R321"/>
    <mergeCell ref="D131:E131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24:E124"/>
    <mergeCell ref="A80:M81"/>
    <mergeCell ref="D360:E360"/>
    <mergeCell ref="D189:E189"/>
    <mergeCell ref="D431:E431"/>
    <mergeCell ref="N266:T266"/>
    <mergeCell ref="A440:X440"/>
    <mergeCell ref="N28:R28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D287:E287"/>
    <mergeCell ref="G474:M474"/>
    <mergeCell ref="A160:X160"/>
    <mergeCell ref="D66:E66"/>
    <mergeCell ref="N181:R181"/>
    <mergeCell ref="A135:X135"/>
    <mergeCell ref="D253:E253"/>
    <mergeCell ref="N32:T32"/>
    <mergeCell ref="N159:T159"/>
    <mergeCell ref="D351:E351"/>
    <mergeCell ref="N24:T24"/>
    <mergeCell ref="H9:I9"/>
    <mergeCell ref="N195:T195"/>
    <mergeCell ref="A198:X198"/>
    <mergeCell ref="N474:O474"/>
    <mergeCell ref="A90:M91"/>
    <mergeCell ref="D297:E297"/>
    <mergeCell ref="N153:T153"/>
    <mergeCell ref="N264:R264"/>
    <mergeCell ref="N93:R93"/>
    <mergeCell ref="D70:E70"/>
    <mergeCell ref="D263:E263"/>
    <mergeCell ref="N366:R366"/>
    <mergeCell ref="N405:T405"/>
    <mergeCell ref="N157:R157"/>
    <mergeCell ref="N262:R262"/>
    <mergeCell ref="N333:R333"/>
    <mergeCell ref="D78:E78"/>
    <mergeCell ref="A38:X38"/>
    <mergeCell ref="D376:E376"/>
    <mergeCell ref="D205:E205"/>
    <mergeCell ref="N171:T171"/>
    <mergeCell ref="D357:E357"/>
    <mergeCell ref="N199:R199"/>
    <mergeCell ref="N144:R144"/>
    <mergeCell ref="D187:E187"/>
    <mergeCell ref="A256:X256"/>
    <mergeCell ref="D423:E423"/>
    <mergeCell ref="D174:E174"/>
    <mergeCell ref="N451:T451"/>
    <mergeCell ref="N329:T329"/>
    <mergeCell ref="D410:E410"/>
    <mergeCell ref="A36:M37"/>
    <mergeCell ref="D411:E411"/>
    <mergeCell ref="N147:R147"/>
    <mergeCell ref="N395:R395"/>
    <mergeCell ref="A447:X447"/>
    <mergeCell ref="N332:R332"/>
    <mergeCell ref="N161:R161"/>
    <mergeCell ref="D39:E3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659</v>
      </c>
      <c r="D6" s="47" t="s">
        <v>660</v>
      </c>
      <c r="E6" s="47"/>
    </row>
    <row r="7" spans="2:8" x14ac:dyDescent="0.2">
      <c r="B7" s="47" t="s">
        <v>661</v>
      </c>
      <c r="C7" s="47" t="s">
        <v>662</v>
      </c>
      <c r="D7" s="47" t="s">
        <v>663</v>
      </c>
      <c r="E7" s="47"/>
    </row>
    <row r="9" spans="2:8" x14ac:dyDescent="0.2">
      <c r="B9" s="47" t="s">
        <v>664</v>
      </c>
      <c r="C9" s="47" t="s">
        <v>659</v>
      </c>
      <c r="D9" s="47"/>
      <c r="E9" s="47"/>
    </row>
    <row r="11" spans="2:8" x14ac:dyDescent="0.2">
      <c r="B11" s="47" t="s">
        <v>664</v>
      </c>
      <c r="C11" s="47" t="s">
        <v>662</v>
      </c>
      <c r="D11" s="47"/>
      <c r="E11" s="47"/>
    </row>
    <row r="13" spans="2:8" x14ac:dyDescent="0.2">
      <c r="B13" s="47" t="s">
        <v>665</v>
      </c>
      <c r="C13" s="47"/>
      <c r="D13" s="47"/>
      <c r="E13" s="47"/>
    </row>
    <row r="14" spans="2:8" x14ac:dyDescent="0.2">
      <c r="B14" s="47" t="s">
        <v>666</v>
      </c>
      <c r="C14" s="47"/>
      <c r="D14" s="47"/>
      <c r="E14" s="47"/>
    </row>
    <row r="15" spans="2:8" x14ac:dyDescent="0.2">
      <c r="B15" s="47" t="s">
        <v>667</v>
      </c>
      <c r="C15" s="47"/>
      <c r="D15" s="47"/>
      <c r="E15" s="47"/>
    </row>
    <row r="16" spans="2:8" x14ac:dyDescent="0.2">
      <c r="B16" s="47" t="s">
        <v>668</v>
      </c>
      <c r="C16" s="47"/>
      <c r="D16" s="47"/>
      <c r="E16" s="47"/>
    </row>
    <row r="17" spans="2:5" x14ac:dyDescent="0.2">
      <c r="B17" s="47" t="s">
        <v>669</v>
      </c>
      <c r="C17" s="47"/>
      <c r="D17" s="47"/>
      <c r="E17" s="47"/>
    </row>
    <row r="18" spans="2:5" x14ac:dyDescent="0.2">
      <c r="B18" s="47" t="s">
        <v>670</v>
      </c>
      <c r="C18" s="47"/>
      <c r="D18" s="47"/>
      <c r="E18" s="47"/>
    </row>
    <row r="19" spans="2:5" x14ac:dyDescent="0.2">
      <c r="B19" s="47" t="s">
        <v>671</v>
      </c>
      <c r="C19" s="47"/>
      <c r="D19" s="47"/>
      <c r="E19" s="47"/>
    </row>
    <row r="20" spans="2:5" x14ac:dyDescent="0.2">
      <c r="B20" s="47" t="s">
        <v>672</v>
      </c>
      <c r="C20" s="47"/>
      <c r="D20" s="47"/>
      <c r="E20" s="47"/>
    </row>
    <row r="21" spans="2:5" x14ac:dyDescent="0.2">
      <c r="B21" s="47" t="s">
        <v>673</v>
      </c>
      <c r="C21" s="47"/>
      <c r="D21" s="47"/>
      <c r="E21" s="47"/>
    </row>
    <row r="22" spans="2:5" x14ac:dyDescent="0.2">
      <c r="B22" s="47" t="s">
        <v>674</v>
      </c>
      <c r="C22" s="47"/>
      <c r="D22" s="47"/>
      <c r="E22" s="47"/>
    </row>
    <row r="23" spans="2:5" x14ac:dyDescent="0.2">
      <c r="B23" s="47" t="s">
        <v>675</v>
      </c>
      <c r="C23" s="47"/>
      <c r="D23" s="47"/>
      <c r="E23" s="47"/>
    </row>
  </sheetData>
  <sheetProtection algorithmName="SHA-512" hashValue="A9ovGCfx4cR4dXfmzlDKpCGIYHDO8W1aEbMhpsnFNG4Saag4p/QWmLlsjt05/jKHFJ+80twod2Vj6xDoGwlRxA==" saltValue="jgI6CvrZYr3Cys41XzQO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2023-11-28T10:27:34Z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