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96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T475" i="1" s="1"/>
  <c r="N462" i="1"/>
  <c r="V459" i="1"/>
  <c r="V458" i="1"/>
  <c r="W457" i="1"/>
  <c r="X457" i="1" s="1"/>
  <c r="W456" i="1"/>
  <c r="W458" i="1" s="1"/>
  <c r="V454" i="1"/>
  <c r="V453" i="1"/>
  <c r="X452" i="1"/>
  <c r="W452" i="1"/>
  <c r="W453" i="1" s="1"/>
  <c r="X451" i="1"/>
  <c r="X453" i="1" s="1"/>
  <c r="W451" i="1"/>
  <c r="W454" i="1" s="1"/>
  <c r="V449" i="1"/>
  <c r="V448" i="1"/>
  <c r="W447" i="1"/>
  <c r="X447" i="1" s="1"/>
  <c r="W446" i="1"/>
  <c r="W448" i="1" s="1"/>
  <c r="V444" i="1"/>
  <c r="W443" i="1"/>
  <c r="V443" i="1"/>
  <c r="X442" i="1"/>
  <c r="W442" i="1"/>
  <c r="X441" i="1"/>
  <c r="X443" i="1" s="1"/>
  <c r="W441" i="1"/>
  <c r="W444" i="1" s="1"/>
  <c r="V437" i="1"/>
  <c r="V436" i="1"/>
  <c r="W435" i="1"/>
  <c r="W437" i="1" s="1"/>
  <c r="N435" i="1"/>
  <c r="X434" i="1"/>
  <c r="W434" i="1"/>
  <c r="W436" i="1" s="1"/>
  <c r="N434" i="1"/>
  <c r="V432" i="1"/>
  <c r="V431" i="1"/>
  <c r="X430" i="1"/>
  <c r="W430" i="1"/>
  <c r="X429" i="1"/>
  <c r="W429" i="1"/>
  <c r="X428" i="1"/>
  <c r="W428" i="1"/>
  <c r="X427" i="1"/>
  <c r="W427" i="1"/>
  <c r="N427" i="1"/>
  <c r="W426" i="1"/>
  <c r="X426" i="1" s="1"/>
  <c r="N426" i="1"/>
  <c r="X425" i="1"/>
  <c r="X431" i="1" s="1"/>
  <c r="W425" i="1"/>
  <c r="W432" i="1" s="1"/>
  <c r="N425" i="1"/>
  <c r="V423" i="1"/>
  <c r="V422" i="1"/>
  <c r="X421" i="1"/>
  <c r="W421" i="1"/>
  <c r="N421" i="1"/>
  <c r="W420" i="1"/>
  <c r="W423" i="1" s="1"/>
  <c r="N420" i="1"/>
  <c r="V418" i="1"/>
  <c r="V417" i="1"/>
  <c r="W416" i="1"/>
  <c r="X416" i="1" s="1"/>
  <c r="N416" i="1"/>
  <c r="X415" i="1"/>
  <c r="W415" i="1"/>
  <c r="N415" i="1"/>
  <c r="W414" i="1"/>
  <c r="X414" i="1" s="1"/>
  <c r="N414" i="1"/>
  <c r="X413" i="1"/>
  <c r="W413" i="1"/>
  <c r="N413" i="1"/>
  <c r="W412" i="1"/>
  <c r="X412" i="1" s="1"/>
  <c r="N412" i="1"/>
  <c r="X411" i="1"/>
  <c r="W411" i="1"/>
  <c r="N411" i="1"/>
  <c r="W410" i="1"/>
  <c r="X410" i="1" s="1"/>
  <c r="N410" i="1"/>
  <c r="X409" i="1"/>
  <c r="W409" i="1"/>
  <c r="N409" i="1"/>
  <c r="W408" i="1"/>
  <c r="X408" i="1" s="1"/>
  <c r="X417" i="1" s="1"/>
  <c r="N408" i="1"/>
  <c r="V404" i="1"/>
  <c r="V403" i="1"/>
  <c r="W402" i="1"/>
  <c r="X402" i="1" s="1"/>
  <c r="X403" i="1" s="1"/>
  <c r="N402" i="1"/>
  <c r="V400" i="1"/>
  <c r="V399" i="1"/>
  <c r="W398" i="1"/>
  <c r="X398" i="1" s="1"/>
  <c r="N398" i="1"/>
  <c r="X397" i="1"/>
  <c r="W397" i="1"/>
  <c r="N397" i="1"/>
  <c r="W396" i="1"/>
  <c r="X396" i="1" s="1"/>
  <c r="N396" i="1"/>
  <c r="X395" i="1"/>
  <c r="W395" i="1"/>
  <c r="X394" i="1"/>
  <c r="W394" i="1"/>
  <c r="N394" i="1"/>
  <c r="W393" i="1"/>
  <c r="X393" i="1" s="1"/>
  <c r="N393" i="1"/>
  <c r="X392" i="1"/>
  <c r="W392" i="1"/>
  <c r="W399" i="1" s="1"/>
  <c r="N392" i="1"/>
  <c r="V390" i="1"/>
  <c r="V389" i="1"/>
  <c r="X388" i="1"/>
  <c r="W388" i="1"/>
  <c r="N388" i="1"/>
  <c r="W387" i="1"/>
  <c r="W390" i="1" s="1"/>
  <c r="N387" i="1"/>
  <c r="V384" i="1"/>
  <c r="V383" i="1"/>
  <c r="W382" i="1"/>
  <c r="X382" i="1" s="1"/>
  <c r="W381" i="1"/>
  <c r="W383" i="1" s="1"/>
  <c r="V379" i="1"/>
  <c r="W378" i="1"/>
  <c r="V378" i="1"/>
  <c r="X377" i="1"/>
  <c r="W377" i="1"/>
  <c r="X376" i="1"/>
  <c r="W376" i="1"/>
  <c r="X375" i="1"/>
  <c r="W375" i="1"/>
  <c r="X374" i="1"/>
  <c r="X378" i="1" s="1"/>
  <c r="W374" i="1"/>
  <c r="W379" i="1" s="1"/>
  <c r="V372" i="1"/>
  <c r="V371" i="1"/>
  <c r="W370" i="1"/>
  <c r="W371" i="1" s="1"/>
  <c r="N370" i="1"/>
  <c r="V368" i="1"/>
  <c r="V367" i="1"/>
  <c r="W366" i="1"/>
  <c r="X366" i="1" s="1"/>
  <c r="N366" i="1"/>
  <c r="X365" i="1"/>
  <c r="W365" i="1"/>
  <c r="N365" i="1"/>
  <c r="W364" i="1"/>
  <c r="X364" i="1" s="1"/>
  <c r="N364" i="1"/>
  <c r="X363" i="1"/>
  <c r="X367" i="1" s="1"/>
  <c r="W363" i="1"/>
  <c r="W367" i="1" s="1"/>
  <c r="N363" i="1"/>
  <c r="V361" i="1"/>
  <c r="V360" i="1"/>
  <c r="X359" i="1"/>
  <c r="W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W348" i="1"/>
  <c r="N348" i="1"/>
  <c r="W347" i="1"/>
  <c r="W360" i="1" s="1"/>
  <c r="N347" i="1"/>
  <c r="V345" i="1"/>
  <c r="V344" i="1"/>
  <c r="W343" i="1"/>
  <c r="W345" i="1" s="1"/>
  <c r="N343" i="1"/>
  <c r="X342" i="1"/>
  <c r="W342" i="1"/>
  <c r="P475" i="1" s="1"/>
  <c r="N342" i="1"/>
  <c r="V338" i="1"/>
  <c r="W337" i="1"/>
  <c r="V337" i="1"/>
  <c r="X336" i="1"/>
  <c r="X337" i="1" s="1"/>
  <c r="W336" i="1"/>
  <c r="W338" i="1" s="1"/>
  <c r="N336" i="1"/>
  <c r="V334" i="1"/>
  <c r="V333" i="1"/>
  <c r="X332" i="1"/>
  <c r="W332" i="1"/>
  <c r="N332" i="1"/>
  <c r="W331" i="1"/>
  <c r="X331" i="1" s="1"/>
  <c r="N331" i="1"/>
  <c r="X330" i="1"/>
  <c r="W330" i="1"/>
  <c r="N330" i="1"/>
  <c r="W329" i="1"/>
  <c r="W334" i="1" s="1"/>
  <c r="N329" i="1"/>
  <c r="W327" i="1"/>
  <c r="V327" i="1"/>
  <c r="V326" i="1"/>
  <c r="W325" i="1"/>
  <c r="X325" i="1" s="1"/>
  <c r="N325" i="1"/>
  <c r="X324" i="1"/>
  <c r="W324" i="1"/>
  <c r="W326" i="1" s="1"/>
  <c r="N324" i="1"/>
  <c r="V322" i="1"/>
  <c r="V321" i="1"/>
  <c r="X320" i="1"/>
  <c r="W320" i="1"/>
  <c r="N320" i="1"/>
  <c r="W319" i="1"/>
  <c r="X319" i="1" s="1"/>
  <c r="N319" i="1"/>
  <c r="X318" i="1"/>
  <c r="W318" i="1"/>
  <c r="N318" i="1"/>
  <c r="W317" i="1"/>
  <c r="W322" i="1" s="1"/>
  <c r="N317" i="1"/>
  <c r="W314" i="1"/>
  <c r="V314" i="1"/>
  <c r="V313" i="1"/>
  <c r="W312" i="1"/>
  <c r="W313" i="1" s="1"/>
  <c r="N312" i="1"/>
  <c r="W310" i="1"/>
  <c r="V310" i="1"/>
  <c r="V309" i="1"/>
  <c r="W308" i="1"/>
  <c r="W309" i="1" s="1"/>
  <c r="N308" i="1"/>
  <c r="W306" i="1"/>
  <c r="V306" i="1"/>
  <c r="V305" i="1"/>
  <c r="W304" i="1"/>
  <c r="X304" i="1" s="1"/>
  <c r="N304" i="1"/>
  <c r="X303" i="1"/>
  <c r="W303" i="1"/>
  <c r="X302" i="1"/>
  <c r="X305" i="1" s="1"/>
  <c r="W302" i="1"/>
  <c r="W305" i="1" s="1"/>
  <c r="N302" i="1"/>
  <c r="V300" i="1"/>
  <c r="V299" i="1"/>
  <c r="X298" i="1"/>
  <c r="W298" i="1"/>
  <c r="N298" i="1"/>
  <c r="W297" i="1"/>
  <c r="X297" i="1" s="1"/>
  <c r="N297" i="1"/>
  <c r="X296" i="1"/>
  <c r="W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475" i="1" s="1"/>
  <c r="N291" i="1"/>
  <c r="V287" i="1"/>
  <c r="W286" i="1"/>
  <c r="V286" i="1"/>
  <c r="X285" i="1"/>
  <c r="X286" i="1" s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W278" i="1"/>
  <c r="V278" i="1"/>
  <c r="X277" i="1"/>
  <c r="W277" i="1"/>
  <c r="N277" i="1"/>
  <c r="W276" i="1"/>
  <c r="W279" i="1" s="1"/>
  <c r="N276" i="1"/>
  <c r="W274" i="1"/>
  <c r="V274" i="1"/>
  <c r="V273" i="1"/>
  <c r="W272" i="1"/>
  <c r="W273" i="1" s="1"/>
  <c r="N272" i="1"/>
  <c r="W269" i="1"/>
  <c r="V269" i="1"/>
  <c r="V268" i="1"/>
  <c r="W267" i="1"/>
  <c r="W268" i="1" s="1"/>
  <c r="N267" i="1"/>
  <c r="X266" i="1"/>
  <c r="W266" i="1"/>
  <c r="N266" i="1"/>
  <c r="V264" i="1"/>
  <c r="V263" i="1"/>
  <c r="X262" i="1"/>
  <c r="W262" i="1"/>
  <c r="N262" i="1"/>
  <c r="W261" i="1"/>
  <c r="X261" i="1" s="1"/>
  <c r="N261" i="1"/>
  <c r="X260" i="1"/>
  <c r="W260" i="1"/>
  <c r="N260" i="1"/>
  <c r="W259" i="1"/>
  <c r="X259" i="1" s="1"/>
  <c r="W258" i="1"/>
  <c r="X258" i="1" s="1"/>
  <c r="N258" i="1"/>
  <c r="X257" i="1"/>
  <c r="W257" i="1"/>
  <c r="N257" i="1"/>
  <c r="W256" i="1"/>
  <c r="L475" i="1" s="1"/>
  <c r="N256" i="1"/>
  <c r="V253" i="1"/>
  <c r="V252" i="1"/>
  <c r="W251" i="1"/>
  <c r="X251" i="1" s="1"/>
  <c r="N251" i="1"/>
  <c r="X250" i="1"/>
  <c r="W250" i="1"/>
  <c r="N250" i="1"/>
  <c r="W249" i="1"/>
  <c r="W252" i="1" s="1"/>
  <c r="N249" i="1"/>
  <c r="V247" i="1"/>
  <c r="V246" i="1"/>
  <c r="W245" i="1"/>
  <c r="X245" i="1" s="1"/>
  <c r="N245" i="1"/>
  <c r="X244" i="1"/>
  <c r="W244" i="1"/>
  <c r="X243" i="1"/>
  <c r="X246" i="1" s="1"/>
  <c r="W243" i="1"/>
  <c r="W246" i="1" s="1"/>
  <c r="V241" i="1"/>
  <c r="V240" i="1"/>
  <c r="W239" i="1"/>
  <c r="X239" i="1" s="1"/>
  <c r="N239" i="1"/>
  <c r="X238" i="1"/>
  <c r="W238" i="1"/>
  <c r="N238" i="1"/>
  <c r="W237" i="1"/>
  <c r="W240" i="1" s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W228" i="1"/>
  <c r="X228" i="1" s="1"/>
  <c r="W227" i="1"/>
  <c r="X227" i="1" s="1"/>
  <c r="N227" i="1"/>
  <c r="X226" i="1"/>
  <c r="W226" i="1"/>
  <c r="N226" i="1"/>
  <c r="W225" i="1"/>
  <c r="W234" i="1" s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X218" i="1"/>
  <c r="W218" i="1"/>
  <c r="W222" i="1" s="1"/>
  <c r="N218" i="1"/>
  <c r="V216" i="1"/>
  <c r="W215" i="1"/>
  <c r="V215" i="1"/>
  <c r="X214" i="1"/>
  <c r="X215" i="1" s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N197" i="1"/>
  <c r="X196" i="1"/>
  <c r="W196" i="1"/>
  <c r="W212" i="1" s="1"/>
  <c r="N196" i="1"/>
  <c r="V193" i="1"/>
  <c r="W192" i="1"/>
  <c r="V192" i="1"/>
  <c r="X191" i="1"/>
  <c r="W191" i="1"/>
  <c r="N191" i="1"/>
  <c r="W190" i="1"/>
  <c r="W193" i="1" s="1"/>
  <c r="N190" i="1"/>
  <c r="V188" i="1"/>
  <c r="V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X176" i="1"/>
  <c r="W176" i="1"/>
  <c r="X175" i="1"/>
  <c r="W175" i="1"/>
  <c r="N175" i="1"/>
  <c r="W174" i="1"/>
  <c r="X174" i="1" s="1"/>
  <c r="N174" i="1"/>
  <c r="X173" i="1"/>
  <c r="W173" i="1"/>
  <c r="X172" i="1"/>
  <c r="W172" i="1"/>
  <c r="N172" i="1"/>
  <c r="W171" i="1"/>
  <c r="X171" i="1" s="1"/>
  <c r="W170" i="1"/>
  <c r="W187" i="1" s="1"/>
  <c r="N170" i="1"/>
  <c r="V168" i="1"/>
  <c r="V167" i="1"/>
  <c r="W166" i="1"/>
  <c r="X166" i="1" s="1"/>
  <c r="N166" i="1"/>
  <c r="X165" i="1"/>
  <c r="W165" i="1"/>
  <c r="N165" i="1"/>
  <c r="W164" i="1"/>
  <c r="X164" i="1" s="1"/>
  <c r="N164" i="1"/>
  <c r="X163" i="1"/>
  <c r="X167" i="1" s="1"/>
  <c r="W163" i="1"/>
  <c r="N163" i="1"/>
  <c r="V161" i="1"/>
  <c r="W160" i="1"/>
  <c r="V160" i="1"/>
  <c r="X159" i="1"/>
  <c r="W159" i="1"/>
  <c r="N159" i="1"/>
  <c r="W158" i="1"/>
  <c r="W161" i="1" s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W142" i="1"/>
  <c r="X142" i="1" s="1"/>
  <c r="N142" i="1"/>
  <c r="X141" i="1"/>
  <c r="X149" i="1" s="1"/>
  <c r="W141" i="1"/>
  <c r="N141" i="1"/>
  <c r="V138" i="1"/>
  <c r="W137" i="1"/>
  <c r="V137" i="1"/>
  <c r="X136" i="1"/>
  <c r="W136" i="1"/>
  <c r="N136" i="1"/>
  <c r="W135" i="1"/>
  <c r="X135" i="1" s="1"/>
  <c r="N135" i="1"/>
  <c r="X134" i="1"/>
  <c r="W134" i="1"/>
  <c r="G475" i="1" s="1"/>
  <c r="N134" i="1"/>
  <c r="V130" i="1"/>
  <c r="V129" i="1"/>
  <c r="X128" i="1"/>
  <c r="W128" i="1"/>
  <c r="N128" i="1"/>
  <c r="W127" i="1"/>
  <c r="X127" i="1" s="1"/>
  <c r="N127" i="1"/>
  <c r="X126" i="1"/>
  <c r="X129" i="1" s="1"/>
  <c r="W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W122" i="1" s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W106" i="1"/>
  <c r="X106" i="1" s="1"/>
  <c r="W105" i="1"/>
  <c r="W114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3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W90" i="1" s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E475" i="1" s="1"/>
  <c r="V60" i="1"/>
  <c r="V59" i="1"/>
  <c r="X58" i="1"/>
  <c r="W58" i="1"/>
  <c r="X57" i="1"/>
  <c r="W57" i="1"/>
  <c r="N57" i="1"/>
  <c r="W56" i="1"/>
  <c r="W59" i="1" s="1"/>
  <c r="W55" i="1"/>
  <c r="N55" i="1"/>
  <c r="W52" i="1"/>
  <c r="V52" i="1"/>
  <c r="V51" i="1"/>
  <c r="W50" i="1"/>
  <c r="X50" i="1" s="1"/>
  <c r="N50" i="1"/>
  <c r="X49" i="1"/>
  <c r="W49" i="1"/>
  <c r="W51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23" i="1"/>
  <c r="W22" i="1"/>
  <c r="X22" i="1" s="1"/>
  <c r="X23" i="1" s="1"/>
  <c r="N22" i="1"/>
  <c r="H10" i="1"/>
  <c r="A9" i="1"/>
  <c r="J9" i="1" s="1"/>
  <c r="D7" i="1"/>
  <c r="O6" i="1"/>
  <c r="N2" i="1"/>
  <c r="X51" i="1" l="1"/>
  <c r="W115" i="1"/>
  <c r="X436" i="1"/>
  <c r="F9" i="1"/>
  <c r="F10" i="1"/>
  <c r="V465" i="1"/>
  <c r="X26" i="1"/>
  <c r="X32" i="1" s="1"/>
  <c r="W33" i="1"/>
  <c r="X56" i="1"/>
  <c r="X63" i="1"/>
  <c r="X79" i="1" s="1"/>
  <c r="W79" i="1"/>
  <c r="X83" i="1"/>
  <c r="X89" i="1" s="1"/>
  <c r="X92" i="1"/>
  <c r="X102" i="1" s="1"/>
  <c r="X105" i="1"/>
  <c r="X114" i="1" s="1"/>
  <c r="W149" i="1"/>
  <c r="W156" i="1"/>
  <c r="X153" i="1"/>
  <c r="X155" i="1" s="1"/>
  <c r="I475" i="1"/>
  <c r="W155" i="1"/>
  <c r="X197" i="1"/>
  <c r="W211" i="1"/>
  <c r="X222" i="1"/>
  <c r="X326" i="1"/>
  <c r="B475" i="1"/>
  <c r="W466" i="1"/>
  <c r="W467" i="1"/>
  <c r="H9" i="1"/>
  <c r="V469" i="1"/>
  <c r="W24" i="1"/>
  <c r="D475" i="1"/>
  <c r="W123" i="1"/>
  <c r="W168" i="1"/>
  <c r="X399" i="1"/>
  <c r="A10" i="1"/>
  <c r="W80" i="1"/>
  <c r="W102" i="1"/>
  <c r="W188" i="1"/>
  <c r="W23" i="1"/>
  <c r="C475" i="1"/>
  <c r="X55" i="1"/>
  <c r="X59" i="1" s="1"/>
  <c r="W60" i="1"/>
  <c r="X117" i="1"/>
  <c r="X122" i="1" s="1"/>
  <c r="F475" i="1"/>
  <c r="W130" i="1"/>
  <c r="W129" i="1"/>
  <c r="X137" i="1"/>
  <c r="W150" i="1"/>
  <c r="W167" i="1"/>
  <c r="X211" i="1"/>
  <c r="X299" i="1"/>
  <c r="W223" i="1"/>
  <c r="W241" i="1"/>
  <c r="W247" i="1"/>
  <c r="W263" i="1"/>
  <c r="W321" i="1"/>
  <c r="W333" i="1"/>
  <c r="W384" i="1"/>
  <c r="W389" i="1"/>
  <c r="W400" i="1"/>
  <c r="W404" i="1"/>
  <c r="W418" i="1"/>
  <c r="W422" i="1"/>
  <c r="W431" i="1"/>
  <c r="W449" i="1"/>
  <c r="H475" i="1"/>
  <c r="M475" i="1"/>
  <c r="Q475" i="1"/>
  <c r="X158" i="1"/>
  <c r="X160" i="1" s="1"/>
  <c r="X170" i="1"/>
  <c r="X187" i="1" s="1"/>
  <c r="X190" i="1"/>
  <c r="X192" i="1" s="1"/>
  <c r="X237" i="1"/>
  <c r="X240" i="1" s="1"/>
  <c r="X256" i="1"/>
  <c r="X263" i="1" s="1"/>
  <c r="X267" i="1"/>
  <c r="X268" i="1" s="1"/>
  <c r="X272" i="1"/>
  <c r="X273" i="1" s="1"/>
  <c r="X276" i="1"/>
  <c r="X278" i="1" s="1"/>
  <c r="W300" i="1"/>
  <c r="X308" i="1"/>
  <c r="X309" i="1" s="1"/>
  <c r="X312" i="1"/>
  <c r="X313" i="1" s="1"/>
  <c r="X317" i="1"/>
  <c r="X321" i="1" s="1"/>
  <c r="X329" i="1"/>
  <c r="X333" i="1" s="1"/>
  <c r="X343" i="1"/>
  <c r="X344" i="1" s="1"/>
  <c r="X347" i="1"/>
  <c r="X360" i="1" s="1"/>
  <c r="W361" i="1"/>
  <c r="X370" i="1"/>
  <c r="X371" i="1" s="1"/>
  <c r="X381" i="1"/>
  <c r="X383" i="1" s="1"/>
  <c r="W403" i="1"/>
  <c r="W417" i="1"/>
  <c r="X435" i="1"/>
  <c r="X446" i="1"/>
  <c r="X448" i="1" s="1"/>
  <c r="X462" i="1"/>
  <c r="X463" i="1" s="1"/>
  <c r="R475" i="1"/>
  <c r="W235" i="1"/>
  <c r="W253" i="1"/>
  <c r="W299" i="1"/>
  <c r="W368" i="1"/>
  <c r="W372" i="1"/>
  <c r="W459" i="1"/>
  <c r="W464" i="1"/>
  <c r="J475" i="1"/>
  <c r="O475" i="1"/>
  <c r="S475" i="1"/>
  <c r="W138" i="1"/>
  <c r="X225" i="1"/>
  <c r="X234" i="1" s="1"/>
  <c r="X249" i="1"/>
  <c r="X252" i="1" s="1"/>
  <c r="W264" i="1"/>
  <c r="W344" i="1"/>
  <c r="X387" i="1"/>
  <c r="X389" i="1" s="1"/>
  <c r="X420" i="1"/>
  <c r="X422" i="1" s="1"/>
  <c r="X456" i="1"/>
  <c r="X458" i="1" s="1"/>
  <c r="W463" i="1"/>
  <c r="X470" i="1" l="1"/>
  <c r="W469" i="1"/>
  <c r="W468" i="1"/>
  <c r="W465" i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<sst xmlns="http://schemas.openxmlformats.org/spreadsheetml/2006/main" count="1968" uniqueCount="671">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</sst>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35" t="s">
        <v>0</v>
      </c>
      <c r="E1" s="318"/>
      <c r="F1" s="318"/>
      <c r="G1" s="12" t="s">
        <v>1</v>
      </c>
      <c r="H1" s="435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515" t="s">
        <v>8</v>
      </c>
      <c r="B5" s="344"/>
      <c r="C5" s="333"/>
      <c r="D5" s="567"/>
      <c r="E5" s="568"/>
      <c r="F5" s="377" t="s">
        <v>9</v>
      </c>
      <c r="G5" s="333"/>
      <c r="H5" s="567"/>
      <c r="I5" s="612"/>
      <c r="J5" s="612"/>
      <c r="K5" s="612"/>
      <c r="L5" s="568"/>
      <c r="N5" s="24" t="s">
        <v>10</v>
      </c>
      <c r="O5" s="361">
        <v>45260</v>
      </c>
      <c r="P5" s="362"/>
      <c r="R5" s="352" t="s">
        <v>11</v>
      </c>
      <c r="S5" s="353"/>
      <c r="T5" s="497" t="s">
        <v>12</v>
      </c>
      <c r="U5" s="362"/>
      <c r="Z5" s="51"/>
      <c r="AA5" s="51"/>
      <c r="AB5" s="51"/>
    </row>
    <row r="6" spans="1:29" s="308" customFormat="1" ht="24" customHeight="1" x14ac:dyDescent="0.2">
      <c r="A6" s="515" t="s">
        <v>13</v>
      </c>
      <c r="B6" s="344"/>
      <c r="C6" s="333"/>
      <c r="D6" s="409" t="s">
        <v>14</v>
      </c>
      <c r="E6" s="410"/>
      <c r="F6" s="410"/>
      <c r="G6" s="410"/>
      <c r="H6" s="410"/>
      <c r="I6" s="410"/>
      <c r="J6" s="410"/>
      <c r="K6" s="410"/>
      <c r="L6" s="362"/>
      <c r="N6" s="24" t="s">
        <v>15</v>
      </c>
      <c r="O6" s="557" t="str">
        <f>IF(O5=0," ",CHOOSE(WEEKDAY(O5,2),"Понедельник","Вторник","Среда","Четверг","Пятница","Суббота","Воскресенье"))</f>
        <v>Четверг</v>
      </c>
      <c r="P6" s="324"/>
      <c r="R6" s="588" t="s">
        <v>16</v>
      </c>
      <c r="S6" s="353"/>
      <c r="T6" s="501" t="s">
        <v>17</v>
      </c>
      <c r="U6" s="502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464" t="str">
        <f>IFERROR(VLOOKUP(DeliveryAddress,Table,3,0),1)</f>
        <v>1</v>
      </c>
      <c r="E7" s="465"/>
      <c r="F7" s="465"/>
      <c r="G7" s="465"/>
      <c r="H7" s="465"/>
      <c r="I7" s="465"/>
      <c r="J7" s="465"/>
      <c r="K7" s="465"/>
      <c r="L7" s="423"/>
      <c r="N7" s="24"/>
      <c r="O7" s="42"/>
      <c r="P7" s="42"/>
      <c r="R7" s="327"/>
      <c r="S7" s="353"/>
      <c r="T7" s="503"/>
      <c r="U7" s="504"/>
      <c r="Z7" s="51"/>
      <c r="AA7" s="51"/>
      <c r="AB7" s="51"/>
    </row>
    <row r="8" spans="1:29" s="308" customFormat="1" ht="25.5" customHeight="1" x14ac:dyDescent="0.2">
      <c r="A8" s="336" t="s">
        <v>18</v>
      </c>
      <c r="B8" s="315"/>
      <c r="C8" s="316"/>
      <c r="D8" s="570"/>
      <c r="E8" s="571"/>
      <c r="F8" s="571"/>
      <c r="G8" s="571"/>
      <c r="H8" s="571"/>
      <c r="I8" s="571"/>
      <c r="J8" s="571"/>
      <c r="K8" s="571"/>
      <c r="L8" s="572"/>
      <c r="N8" s="24" t="s">
        <v>19</v>
      </c>
      <c r="O8" s="399">
        <v>0.375</v>
      </c>
      <c r="P8" s="362"/>
      <c r="R8" s="327"/>
      <c r="S8" s="353"/>
      <c r="T8" s="503"/>
      <c r="U8" s="504"/>
      <c r="Z8" s="51"/>
      <c r="AA8" s="51"/>
      <c r="AB8" s="51"/>
    </row>
    <row r="9" spans="1:29" s="308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04"/>
      <c r="E9" s="35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61"/>
      <c r="P9" s="362"/>
      <c r="R9" s="327"/>
      <c r="S9" s="353"/>
      <c r="T9" s="505"/>
      <c r="U9" s="506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04"/>
      <c r="E10" s="35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399"/>
      <c r="P10" s="362"/>
      <c r="S10" s="24" t="s">
        <v>22</v>
      </c>
      <c r="T10" s="619" t="s">
        <v>23</v>
      </c>
      <c r="U10" s="502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62"/>
      <c r="S11" s="24" t="s">
        <v>26</v>
      </c>
      <c r="T11" s="381" t="s">
        <v>27</v>
      </c>
      <c r="U11" s="382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378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33"/>
      <c r="N12" s="24" t="s">
        <v>29</v>
      </c>
      <c r="O12" s="422"/>
      <c r="P12" s="423"/>
      <c r="Q12" s="23"/>
      <c r="S12" s="24"/>
      <c r="T12" s="318"/>
      <c r="U12" s="327"/>
      <c r="Z12" s="51"/>
      <c r="AA12" s="51"/>
      <c r="AB12" s="51"/>
    </row>
    <row r="13" spans="1:29" s="308" customFormat="1" ht="23.25" customHeight="1" x14ac:dyDescent="0.2">
      <c r="A13" s="378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33"/>
      <c r="M13" s="26"/>
      <c r="N13" s="26" t="s">
        <v>31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378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33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343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33"/>
      <c r="N15" s="540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1"/>
      <c r="O16" s="541"/>
      <c r="P16" s="541"/>
      <c r="Q16" s="541"/>
      <c r="R16" s="54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35</v>
      </c>
      <c r="B17" s="319" t="s">
        <v>36</v>
      </c>
      <c r="C17" s="521" t="s">
        <v>37</v>
      </c>
      <c r="D17" s="319" t="s">
        <v>38</v>
      </c>
      <c r="E17" s="320"/>
      <c r="F17" s="319" t="s">
        <v>39</v>
      </c>
      <c r="G17" s="319" t="s">
        <v>40</v>
      </c>
      <c r="H17" s="319" t="s">
        <v>41</v>
      </c>
      <c r="I17" s="319" t="s">
        <v>42</v>
      </c>
      <c r="J17" s="319" t="s">
        <v>43</v>
      </c>
      <c r="K17" s="319" t="s">
        <v>44</v>
      </c>
      <c r="L17" s="319" t="s">
        <v>45</v>
      </c>
      <c r="M17" s="319" t="s">
        <v>46</v>
      </c>
      <c r="N17" s="319" t="s">
        <v>47</v>
      </c>
      <c r="O17" s="554"/>
      <c r="P17" s="554"/>
      <c r="Q17" s="554"/>
      <c r="R17" s="320"/>
      <c r="S17" s="332" t="s">
        <v>48</v>
      </c>
      <c r="T17" s="333"/>
      <c r="U17" s="319" t="s">
        <v>49</v>
      </c>
      <c r="V17" s="319" t="s">
        <v>50</v>
      </c>
      <c r="W17" s="602" t="s">
        <v>51</v>
      </c>
      <c r="X17" s="319" t="s">
        <v>52</v>
      </c>
      <c r="Y17" s="334" t="s">
        <v>53</v>
      </c>
      <c r="Z17" s="334" t="s">
        <v>54</v>
      </c>
      <c r="AA17" s="334" t="s">
        <v>55</v>
      </c>
      <c r="AB17" s="579"/>
      <c r="AC17" s="580"/>
      <c r="AD17" s="525"/>
      <c r="BA17" s="591" t="s">
        <v>56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5"/>
      <c r="P18" s="555"/>
      <c r="Q18" s="555"/>
      <c r="R18" s="322"/>
      <c r="S18" s="307" t="s">
        <v>57</v>
      </c>
      <c r="T18" s="307" t="s">
        <v>58</v>
      </c>
      <c r="U18" s="325"/>
      <c r="V18" s="325"/>
      <c r="W18" s="603"/>
      <c r="X18" s="325"/>
      <c r="Y18" s="335"/>
      <c r="Z18" s="335"/>
      <c r="AA18" s="581"/>
      <c r="AB18" s="582"/>
      <c r="AC18" s="583"/>
      <c r="AD18" s="526"/>
      <c r="BA18" s="327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5"/>
      <c r="Z20" s="305"/>
    </row>
    <row r="21" spans="1:53" ht="14.25" customHeight="1" x14ac:dyDescent="0.25">
      <c r="A21" s="345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3">
        <v>4607091389258</v>
      </c>
      <c r="E22" s="324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24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9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9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45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3">
        <v>4607091383881</v>
      </c>
      <c r="E26" s="324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24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3">
        <v>4607091388237</v>
      </c>
      <c r="E27" s="324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24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3">
        <v>4607091383935</v>
      </c>
      <c r="E28" s="324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24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3">
        <v>4680115881853</v>
      </c>
      <c r="E29" s="324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24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3">
        <v>4607091383911</v>
      </c>
      <c r="E30" s="324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24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3">
        <v>4607091388244</v>
      </c>
      <c r="E31" s="324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24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9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9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45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3">
        <v>4607091388503</v>
      </c>
      <c r="E35" s="324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24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8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9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9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45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3">
        <v>4607091388282</v>
      </c>
      <c r="E39" s="324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24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8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9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9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45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3">
        <v>4607091389111</v>
      </c>
      <c r="E43" s="324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24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8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9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9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407" t="s">
        <v>93</v>
      </c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8"/>
      <c r="Z46" s="48"/>
    </row>
    <row r="47" spans="1:53" ht="16.5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5"/>
      <c r="Z47" s="305"/>
    </row>
    <row r="48" spans="1:53" ht="14.25" customHeight="1" x14ac:dyDescent="0.25">
      <c r="A48" s="345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3">
        <v>4680115881440</v>
      </c>
      <c r="E49" s="324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24"/>
      <c r="S49" s="34"/>
      <c r="T49" s="34"/>
      <c r="U49" s="35" t="s">
        <v>65</v>
      </c>
      <c r="V49" s="310">
        <v>0</v>
      </c>
      <c r="W49" s="31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3">
        <v>4680115881433</v>
      </c>
      <c r="E50" s="324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24"/>
      <c r="S50" s="34"/>
      <c r="T50" s="34"/>
      <c r="U50" s="35" t="s">
        <v>65</v>
      </c>
      <c r="V50" s="310">
        <v>0</v>
      </c>
      <c r="W50" s="31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8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9"/>
      <c r="N51" s="314" t="s">
        <v>66</v>
      </c>
      <c r="O51" s="315"/>
      <c r="P51" s="315"/>
      <c r="Q51" s="315"/>
      <c r="R51" s="315"/>
      <c r="S51" s="315"/>
      <c r="T51" s="316"/>
      <c r="U51" s="37" t="s">
        <v>67</v>
      </c>
      <c r="V51" s="312">
        <f>IFERROR(V49/H49,"0")+IFERROR(V50/H50,"0")</f>
        <v>0</v>
      </c>
      <c r="W51" s="312">
        <f>IFERROR(W49/H49,"0")+IFERROR(W50/H50,"0")</f>
        <v>0</v>
      </c>
      <c r="X51" s="312">
        <f>IFERROR(IF(X49="",0,X49),"0")+IFERROR(IF(X50="",0,X50),"0")</f>
        <v>0</v>
      </c>
      <c r="Y51" s="313"/>
      <c r="Z51" s="31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9"/>
      <c r="N52" s="314" t="s">
        <v>66</v>
      </c>
      <c r="O52" s="315"/>
      <c r="P52" s="315"/>
      <c r="Q52" s="315"/>
      <c r="R52" s="315"/>
      <c r="S52" s="315"/>
      <c r="T52" s="316"/>
      <c r="U52" s="37" t="s">
        <v>65</v>
      </c>
      <c r="V52" s="312">
        <f>IFERROR(SUM(V49:V50),"0")</f>
        <v>0</v>
      </c>
      <c r="W52" s="312">
        <f>IFERROR(SUM(W49:W50),"0")</f>
        <v>0</v>
      </c>
      <c r="X52" s="37"/>
      <c r="Y52" s="313"/>
      <c r="Z52" s="313"/>
    </row>
    <row r="53" spans="1:53" ht="16.5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5"/>
      <c r="Z53" s="305"/>
    </row>
    <row r="54" spans="1:53" ht="14.25" customHeight="1" x14ac:dyDescent="0.25">
      <c r="A54" s="345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3">
        <v>4680115881426</v>
      </c>
      <c r="E55" s="324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24"/>
      <c r="S55" s="34"/>
      <c r="T55" s="34"/>
      <c r="U55" s="35" t="s">
        <v>65</v>
      </c>
      <c r="V55" s="310">
        <v>0</v>
      </c>
      <c r="W55" s="31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3">
        <v>4680115881426</v>
      </c>
      <c r="E56" s="324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18" t="s">
        <v>108</v>
      </c>
      <c r="O56" s="338"/>
      <c r="P56" s="338"/>
      <c r="Q56" s="338"/>
      <c r="R56" s="324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3">
        <v>4680115881419</v>
      </c>
      <c r="E57" s="324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24"/>
      <c r="S57" s="34"/>
      <c r="T57" s="34"/>
      <c r="U57" s="35" t="s">
        <v>65</v>
      </c>
      <c r="V57" s="310">
        <v>0</v>
      </c>
      <c r="W57" s="31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3">
        <v>4680115881525</v>
      </c>
      <c r="E58" s="324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7" t="s">
        <v>113</v>
      </c>
      <c r="O58" s="338"/>
      <c r="P58" s="338"/>
      <c r="Q58" s="338"/>
      <c r="R58" s="324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9"/>
      <c r="N59" s="314" t="s">
        <v>66</v>
      </c>
      <c r="O59" s="315"/>
      <c r="P59" s="315"/>
      <c r="Q59" s="315"/>
      <c r="R59" s="315"/>
      <c r="S59" s="315"/>
      <c r="T59" s="316"/>
      <c r="U59" s="37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9"/>
      <c r="N60" s="314" t="s">
        <v>66</v>
      </c>
      <c r="O60" s="315"/>
      <c r="P60" s="315"/>
      <c r="Q60" s="315"/>
      <c r="R60" s="315"/>
      <c r="S60" s="315"/>
      <c r="T60" s="316"/>
      <c r="U60" s="37" t="s">
        <v>65</v>
      </c>
      <c r="V60" s="312">
        <f>IFERROR(SUM(V55:V58),"0")</f>
        <v>0</v>
      </c>
      <c r="W60" s="312">
        <f>IFERROR(SUM(W55:W58),"0")</f>
        <v>0</v>
      </c>
      <c r="X60" s="37"/>
      <c r="Y60" s="313"/>
      <c r="Z60" s="313"/>
    </row>
    <row r="61" spans="1:53" ht="16.5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5"/>
      <c r="Z61" s="305"/>
    </row>
    <row r="62" spans="1:53" ht="14.25" customHeight="1" x14ac:dyDescent="0.25">
      <c r="A62" s="345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3">
        <v>4607091382945</v>
      </c>
      <c r="E63" s="324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8" t="s">
        <v>116</v>
      </c>
      <c r="O63" s="338"/>
      <c r="P63" s="338"/>
      <c r="Q63" s="338"/>
      <c r="R63" s="324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3">
        <v>4607091385670</v>
      </c>
      <c r="E64" s="324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96" t="s">
        <v>120</v>
      </c>
      <c r="O64" s="338"/>
      <c r="P64" s="338"/>
      <c r="Q64" s="338"/>
      <c r="R64" s="324"/>
      <c r="S64" s="34"/>
      <c r="T64" s="34"/>
      <c r="U64" s="35" t="s">
        <v>65</v>
      </c>
      <c r="V64" s="310">
        <v>0</v>
      </c>
      <c r="W64" s="31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3">
        <v>4680115881327</v>
      </c>
      <c r="E65" s="324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8"/>
      <c r="P65" s="338"/>
      <c r="Q65" s="338"/>
      <c r="R65" s="324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3">
        <v>4680115882133</v>
      </c>
      <c r="E66" s="324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39" t="s">
        <v>126</v>
      </c>
      <c r="O66" s="338"/>
      <c r="P66" s="338"/>
      <c r="Q66" s="338"/>
      <c r="R66" s="324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3">
        <v>4607091382952</v>
      </c>
      <c r="E67" s="324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8"/>
      <c r="P67" s="338"/>
      <c r="Q67" s="338"/>
      <c r="R67" s="324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3">
        <v>4607091385687</v>
      </c>
      <c r="E68" s="324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8"/>
      <c r="P68" s="338"/>
      <c r="Q68" s="338"/>
      <c r="R68" s="324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3">
        <v>4680115882539</v>
      </c>
      <c r="E69" s="324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24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3">
        <v>4607091384604</v>
      </c>
      <c r="E70" s="324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8"/>
      <c r="P70" s="338"/>
      <c r="Q70" s="338"/>
      <c r="R70" s="324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3">
        <v>4680115880283</v>
      </c>
      <c r="E71" s="324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8"/>
      <c r="P71" s="338"/>
      <c r="Q71" s="338"/>
      <c r="R71" s="324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3">
        <v>4680115881518</v>
      </c>
      <c r="E72" s="324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8"/>
      <c r="P72" s="338"/>
      <c r="Q72" s="338"/>
      <c r="R72" s="324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3">
        <v>4680115881303</v>
      </c>
      <c r="E73" s="324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8"/>
      <c r="P73" s="338"/>
      <c r="Q73" s="338"/>
      <c r="R73" s="324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23">
        <v>4680115882720</v>
      </c>
      <c r="E74" s="324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544" t="s">
        <v>143</v>
      </c>
      <c r="O74" s="338"/>
      <c r="P74" s="338"/>
      <c r="Q74" s="338"/>
      <c r="R74" s="324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23">
        <v>4607091388466</v>
      </c>
      <c r="E75" s="324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56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8"/>
      <c r="P75" s="338"/>
      <c r="Q75" s="338"/>
      <c r="R75" s="324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23">
        <v>4680115880269</v>
      </c>
      <c r="E76" s="324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8"/>
      <c r="P76" s="338"/>
      <c r="Q76" s="338"/>
      <c r="R76" s="324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23">
        <v>4680115880429</v>
      </c>
      <c r="E77" s="324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5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8"/>
      <c r="P77" s="338"/>
      <c r="Q77" s="338"/>
      <c r="R77" s="324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23">
        <v>4680115881457</v>
      </c>
      <c r="E78" s="324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8"/>
      <c r="P78" s="338"/>
      <c r="Q78" s="338"/>
      <c r="R78" s="324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8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9"/>
      <c r="N79" s="314" t="s">
        <v>66</v>
      </c>
      <c r="O79" s="315"/>
      <c r="P79" s="315"/>
      <c r="Q79" s="315"/>
      <c r="R79" s="315"/>
      <c r="S79" s="315"/>
      <c r="T79" s="316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7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9"/>
      <c r="N80" s="314" t="s">
        <v>66</v>
      </c>
      <c r="O80" s="315"/>
      <c r="P80" s="315"/>
      <c r="Q80" s="315"/>
      <c r="R80" s="315"/>
      <c r="S80" s="315"/>
      <c r="T80" s="316"/>
      <c r="U80" s="37" t="s">
        <v>65</v>
      </c>
      <c r="V80" s="312">
        <f>IFERROR(SUM(V63:V78),"0")</f>
        <v>0</v>
      </c>
      <c r="W80" s="312">
        <f>IFERROR(SUM(W63:W78),"0")</f>
        <v>0</v>
      </c>
      <c r="X80" s="37"/>
      <c r="Y80" s="313"/>
      <c r="Z80" s="313"/>
    </row>
    <row r="81" spans="1:53" ht="14.25" customHeight="1" x14ac:dyDescent="0.25">
      <c r="A81" s="345" t="s">
        <v>95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23">
        <v>4607091384789</v>
      </c>
      <c r="E82" s="324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80" t="s">
        <v>154</v>
      </c>
      <c r="O82" s="338"/>
      <c r="P82" s="338"/>
      <c r="Q82" s="338"/>
      <c r="R82" s="324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23">
        <v>4680115881488</v>
      </c>
      <c r="E83" s="324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8"/>
      <c r="P83" s="338"/>
      <c r="Q83" s="338"/>
      <c r="R83" s="324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23">
        <v>4607091384765</v>
      </c>
      <c r="E84" s="324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2" t="s">
        <v>159</v>
      </c>
      <c r="O84" s="338"/>
      <c r="P84" s="338"/>
      <c r="Q84" s="338"/>
      <c r="R84" s="324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23">
        <v>4680115882751</v>
      </c>
      <c r="E85" s="324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59" t="s">
        <v>162</v>
      </c>
      <c r="O85" s="338"/>
      <c r="P85" s="338"/>
      <c r="Q85" s="338"/>
      <c r="R85" s="324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23">
        <v>4680115882775</v>
      </c>
      <c r="E86" s="324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537" t="s">
        <v>166</v>
      </c>
      <c r="O86" s="338"/>
      <c r="P86" s="338"/>
      <c r="Q86" s="338"/>
      <c r="R86" s="324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23">
        <v>4680115880658</v>
      </c>
      <c r="E87" s="324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8"/>
      <c r="P87" s="338"/>
      <c r="Q87" s="338"/>
      <c r="R87" s="324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23">
        <v>4607091381962</v>
      </c>
      <c r="E88" s="324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8"/>
      <c r="P88" s="338"/>
      <c r="Q88" s="338"/>
      <c r="R88" s="324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8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9"/>
      <c r="N89" s="314" t="s">
        <v>66</v>
      </c>
      <c r="O89" s="315"/>
      <c r="P89" s="315"/>
      <c r="Q89" s="315"/>
      <c r="R89" s="315"/>
      <c r="S89" s="315"/>
      <c r="T89" s="316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9"/>
      <c r="N90" s="314" t="s">
        <v>66</v>
      </c>
      <c r="O90" s="315"/>
      <c r="P90" s="315"/>
      <c r="Q90" s="315"/>
      <c r="R90" s="315"/>
      <c r="S90" s="315"/>
      <c r="T90" s="316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45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23">
        <v>4607091387667</v>
      </c>
      <c r="E92" s="324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8"/>
      <c r="P92" s="338"/>
      <c r="Q92" s="338"/>
      <c r="R92" s="324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23">
        <v>4607091387636</v>
      </c>
      <c r="E93" s="324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8"/>
      <c r="P93" s="338"/>
      <c r="Q93" s="338"/>
      <c r="R93" s="324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23">
        <v>4607091384727</v>
      </c>
      <c r="E94" s="324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7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8"/>
      <c r="P94" s="338"/>
      <c r="Q94" s="338"/>
      <c r="R94" s="324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23">
        <v>4607091386745</v>
      </c>
      <c r="E95" s="324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8"/>
      <c r="P95" s="338"/>
      <c r="Q95" s="338"/>
      <c r="R95" s="324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23">
        <v>4607091382426</v>
      </c>
      <c r="E96" s="324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8"/>
      <c r="P96" s="338"/>
      <c r="Q96" s="338"/>
      <c r="R96" s="324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23">
        <v>4607091386547</v>
      </c>
      <c r="E97" s="324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8"/>
      <c r="P97" s="338"/>
      <c r="Q97" s="338"/>
      <c r="R97" s="324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23">
        <v>4607091384734</v>
      </c>
      <c r="E98" s="324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45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8"/>
      <c r="P98" s="338"/>
      <c r="Q98" s="338"/>
      <c r="R98" s="324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23">
        <v>4607091382464</v>
      </c>
      <c r="E99" s="324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5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8"/>
      <c r="P99" s="338"/>
      <c r="Q99" s="338"/>
      <c r="R99" s="324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23">
        <v>4680115883444</v>
      </c>
      <c r="E100" s="324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95" t="s">
        <v>189</v>
      </c>
      <c r="O100" s="338"/>
      <c r="P100" s="338"/>
      <c r="Q100" s="338"/>
      <c r="R100" s="324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23">
        <v>4680115883444</v>
      </c>
      <c r="E101" s="324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47" t="s">
        <v>189</v>
      </c>
      <c r="O101" s="338"/>
      <c r="P101" s="338"/>
      <c r="Q101" s="338"/>
      <c r="R101" s="324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8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9"/>
      <c r="N102" s="314" t="s">
        <v>66</v>
      </c>
      <c r="O102" s="315"/>
      <c r="P102" s="315"/>
      <c r="Q102" s="315"/>
      <c r="R102" s="315"/>
      <c r="S102" s="315"/>
      <c r="T102" s="316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7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9"/>
      <c r="N103" s="314" t="s">
        <v>66</v>
      </c>
      <c r="O103" s="315"/>
      <c r="P103" s="315"/>
      <c r="Q103" s="315"/>
      <c r="R103" s="315"/>
      <c r="S103" s="315"/>
      <c r="T103" s="316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45" t="s">
        <v>68</v>
      </c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23">
        <v>4607091386967</v>
      </c>
      <c r="E105" s="324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417" t="s">
        <v>193</v>
      </c>
      <c r="O105" s="338"/>
      <c r="P105" s="338"/>
      <c r="Q105" s="338"/>
      <c r="R105" s="324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23">
        <v>4607091386967</v>
      </c>
      <c r="E106" s="324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17" t="s">
        <v>195</v>
      </c>
      <c r="O106" s="338"/>
      <c r="P106" s="338"/>
      <c r="Q106" s="338"/>
      <c r="R106" s="324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23">
        <v>4607091385304</v>
      </c>
      <c r="E107" s="324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427" t="s">
        <v>198</v>
      </c>
      <c r="O107" s="338"/>
      <c r="P107" s="338"/>
      <c r="Q107" s="338"/>
      <c r="R107" s="324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23">
        <v>4607091386264</v>
      </c>
      <c r="E108" s="324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8"/>
      <c r="P108" s="338"/>
      <c r="Q108" s="338"/>
      <c r="R108" s="324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23">
        <v>4607091385731</v>
      </c>
      <c r="E109" s="324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447" t="s">
        <v>203</v>
      </c>
      <c r="O109" s="338"/>
      <c r="P109" s="338"/>
      <c r="Q109" s="338"/>
      <c r="R109" s="324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23">
        <v>4680115880214</v>
      </c>
      <c r="E110" s="324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393" t="s">
        <v>206</v>
      </c>
      <c r="O110" s="338"/>
      <c r="P110" s="338"/>
      <c r="Q110" s="338"/>
      <c r="R110" s="324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23">
        <v>4680115880894</v>
      </c>
      <c r="E111" s="324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428" t="s">
        <v>209</v>
      </c>
      <c r="O111" s="338"/>
      <c r="P111" s="338"/>
      <c r="Q111" s="338"/>
      <c r="R111" s="324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23">
        <v>4607091385427</v>
      </c>
      <c r="E112" s="324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8"/>
      <c r="P112" s="338"/>
      <c r="Q112" s="338"/>
      <c r="R112" s="324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23">
        <v>4680115882645</v>
      </c>
      <c r="E113" s="324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3" t="s">
        <v>214</v>
      </c>
      <c r="O113" s="338"/>
      <c r="P113" s="338"/>
      <c r="Q113" s="338"/>
      <c r="R113" s="324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8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9"/>
      <c r="N114" s="314" t="s">
        <v>66</v>
      </c>
      <c r="O114" s="315"/>
      <c r="P114" s="315"/>
      <c r="Q114" s="315"/>
      <c r="R114" s="315"/>
      <c r="S114" s="315"/>
      <c r="T114" s="316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7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9"/>
      <c r="N115" s="314" t="s">
        <v>66</v>
      </c>
      <c r="O115" s="315"/>
      <c r="P115" s="315"/>
      <c r="Q115" s="315"/>
      <c r="R115" s="315"/>
      <c r="S115" s="315"/>
      <c r="T115" s="316"/>
      <c r="U115" s="37" t="s">
        <v>65</v>
      </c>
      <c r="V115" s="312">
        <f>IFERROR(SUM(V105:V113),"0")</f>
        <v>0</v>
      </c>
      <c r="W115" s="312">
        <f>IFERROR(SUM(W105:W113),"0")</f>
        <v>0</v>
      </c>
      <c r="X115" s="37"/>
      <c r="Y115" s="313"/>
      <c r="Z115" s="313"/>
    </row>
    <row r="116" spans="1:53" ht="14.25" customHeight="1" x14ac:dyDescent="0.25">
      <c r="A116" s="345" t="s">
        <v>215</v>
      </c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23">
        <v>4607091383065</v>
      </c>
      <c r="E117" s="324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8"/>
      <c r="P117" s="338"/>
      <c r="Q117" s="338"/>
      <c r="R117" s="324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23">
        <v>4680115881532</v>
      </c>
      <c r="E118" s="324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5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8"/>
      <c r="P118" s="338"/>
      <c r="Q118" s="338"/>
      <c r="R118" s="324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23">
        <v>4680115882652</v>
      </c>
      <c r="E119" s="324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0" t="s">
        <v>222</v>
      </c>
      <c r="O119" s="338"/>
      <c r="P119" s="338"/>
      <c r="Q119" s="338"/>
      <c r="R119" s="324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23">
        <v>4680115880238</v>
      </c>
      <c r="E120" s="324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8"/>
      <c r="P120" s="338"/>
      <c r="Q120" s="338"/>
      <c r="R120" s="324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23">
        <v>4680115881464</v>
      </c>
      <c r="E121" s="324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467" t="s">
        <v>227</v>
      </c>
      <c r="O121" s="338"/>
      <c r="P121" s="338"/>
      <c r="Q121" s="338"/>
      <c r="R121" s="324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8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9"/>
      <c r="N122" s="314" t="s">
        <v>66</v>
      </c>
      <c r="O122" s="315"/>
      <c r="P122" s="315"/>
      <c r="Q122" s="315"/>
      <c r="R122" s="315"/>
      <c r="S122" s="315"/>
      <c r="T122" s="316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9"/>
      <c r="N123" s="314" t="s">
        <v>66</v>
      </c>
      <c r="O123" s="315"/>
      <c r="P123" s="315"/>
      <c r="Q123" s="315"/>
      <c r="R123" s="315"/>
      <c r="S123" s="315"/>
      <c r="T123" s="316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26" t="s">
        <v>228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05"/>
      <c r="Z124" s="305"/>
    </row>
    <row r="125" spans="1:53" ht="14.25" customHeight="1" x14ac:dyDescent="0.25">
      <c r="A125" s="345" t="s">
        <v>68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23">
        <v>4607091385168</v>
      </c>
      <c r="E126" s="324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529" t="s">
        <v>231</v>
      </c>
      <c r="O126" s="338"/>
      <c r="P126" s="338"/>
      <c r="Q126" s="338"/>
      <c r="R126" s="324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23">
        <v>4607091383256</v>
      </c>
      <c r="E127" s="324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8"/>
      <c r="P127" s="338"/>
      <c r="Q127" s="338"/>
      <c r="R127" s="324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23">
        <v>4607091385748</v>
      </c>
      <c r="E128" s="324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6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8"/>
      <c r="P128" s="338"/>
      <c r="Q128" s="338"/>
      <c r="R128" s="324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8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9"/>
      <c r="N129" s="314" t="s">
        <v>66</v>
      </c>
      <c r="O129" s="315"/>
      <c r="P129" s="315"/>
      <c r="Q129" s="315"/>
      <c r="R129" s="315"/>
      <c r="S129" s="315"/>
      <c r="T129" s="316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9"/>
      <c r="N130" s="314" t="s">
        <v>66</v>
      </c>
      <c r="O130" s="315"/>
      <c r="P130" s="315"/>
      <c r="Q130" s="315"/>
      <c r="R130" s="315"/>
      <c r="S130" s="315"/>
      <c r="T130" s="316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407" t="s">
        <v>236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8"/>
      <c r="Z131" s="48"/>
    </row>
    <row r="132" spans="1:53" ht="16.5" customHeight="1" x14ac:dyDescent="0.25">
      <c r="A132" s="326" t="s">
        <v>237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05"/>
      <c r="Z132" s="305"/>
    </row>
    <row r="133" spans="1:53" ht="14.25" customHeight="1" x14ac:dyDescent="0.25">
      <c r="A133" s="345" t="s">
        <v>103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23">
        <v>4607091383423</v>
      </c>
      <c r="E134" s="324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5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8"/>
      <c r="P134" s="338"/>
      <c r="Q134" s="338"/>
      <c r="R134" s="324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23">
        <v>4607091381405</v>
      </c>
      <c r="E135" s="324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8"/>
      <c r="P135" s="338"/>
      <c r="Q135" s="338"/>
      <c r="R135" s="324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23">
        <v>4607091386516</v>
      </c>
      <c r="E136" s="324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8"/>
      <c r="P136" s="338"/>
      <c r="Q136" s="338"/>
      <c r="R136" s="324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9"/>
      <c r="N137" s="314" t="s">
        <v>66</v>
      </c>
      <c r="O137" s="315"/>
      <c r="P137" s="315"/>
      <c r="Q137" s="315"/>
      <c r="R137" s="315"/>
      <c r="S137" s="315"/>
      <c r="T137" s="316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9"/>
      <c r="N138" s="314" t="s">
        <v>66</v>
      </c>
      <c r="O138" s="315"/>
      <c r="P138" s="315"/>
      <c r="Q138" s="315"/>
      <c r="R138" s="315"/>
      <c r="S138" s="315"/>
      <c r="T138" s="316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26" t="s">
        <v>244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05"/>
      <c r="Z139" s="305"/>
    </row>
    <row r="140" spans="1:53" ht="14.25" customHeight="1" x14ac:dyDescent="0.25">
      <c r="A140" s="345" t="s">
        <v>60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23">
        <v>4680115880993</v>
      </c>
      <c r="E141" s="324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8"/>
      <c r="P141" s="338"/>
      <c r="Q141" s="338"/>
      <c r="R141" s="324"/>
      <c r="S141" s="34"/>
      <c r="T141" s="34"/>
      <c r="U141" s="35" t="s">
        <v>65</v>
      </c>
      <c r="V141" s="310">
        <v>300</v>
      </c>
      <c r="W141" s="311">
        <f t="shared" ref="W141:W148" si="7">IFERROR(IF(V141="",0,CEILING((V141/$H141),1)*$H141),"")</f>
        <v>302.40000000000003</v>
      </c>
      <c r="X141" s="36">
        <f>IFERROR(IF(W141=0,"",ROUNDUP(W141/H141,0)*0.00753),"")</f>
        <v>0.54215999999999998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23">
        <v>4680115881761</v>
      </c>
      <c r="E142" s="324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8"/>
      <c r="P142" s="338"/>
      <c r="Q142" s="338"/>
      <c r="R142" s="324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23">
        <v>4680115881563</v>
      </c>
      <c r="E143" s="324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8"/>
      <c r="P143" s="338"/>
      <c r="Q143" s="338"/>
      <c r="R143" s="324"/>
      <c r="S143" s="34"/>
      <c r="T143" s="34"/>
      <c r="U143" s="35" t="s">
        <v>65</v>
      </c>
      <c r="V143" s="310">
        <v>300</v>
      </c>
      <c r="W143" s="311">
        <f t="shared" si="7"/>
        <v>302.40000000000003</v>
      </c>
      <c r="X143" s="36">
        <f>IFERROR(IF(W143=0,"",ROUNDUP(W143/H143,0)*0.00753),"")</f>
        <v>0.54215999999999998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23">
        <v>4680115880986</v>
      </c>
      <c r="E144" s="324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6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8"/>
      <c r="P144" s="338"/>
      <c r="Q144" s="338"/>
      <c r="R144" s="324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23">
        <v>4680115880207</v>
      </c>
      <c r="E145" s="324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4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8"/>
      <c r="P145" s="338"/>
      <c r="Q145" s="338"/>
      <c r="R145" s="324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23">
        <v>4680115881785</v>
      </c>
      <c r="E146" s="324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3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8"/>
      <c r="P146" s="338"/>
      <c r="Q146" s="338"/>
      <c r="R146" s="324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23">
        <v>4680115881679</v>
      </c>
      <c r="E147" s="324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8"/>
      <c r="P147" s="338"/>
      <c r="Q147" s="338"/>
      <c r="R147" s="324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23">
        <v>4680115880191</v>
      </c>
      <c r="E148" s="324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8"/>
      <c r="P148" s="338"/>
      <c r="Q148" s="338"/>
      <c r="R148" s="324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8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9"/>
      <c r="N149" s="314" t="s">
        <v>66</v>
      </c>
      <c r="O149" s="315"/>
      <c r="P149" s="315"/>
      <c r="Q149" s="315"/>
      <c r="R149" s="315"/>
      <c r="S149" s="315"/>
      <c r="T149" s="316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142.85714285714286</v>
      </c>
      <c r="W149" s="312">
        <f>IFERROR(W141/H141,"0")+IFERROR(W142/H142,"0")+IFERROR(W143/H143,"0")+IFERROR(W144/H144,"0")+IFERROR(W145/H145,"0")+IFERROR(W146/H146,"0")+IFERROR(W147/H147,"0")+IFERROR(W148/H148,"0")</f>
        <v>144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1.08432</v>
      </c>
      <c r="Y149" s="313"/>
      <c r="Z149" s="313"/>
    </row>
    <row r="150" spans="1:53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9"/>
      <c r="N150" s="314" t="s">
        <v>66</v>
      </c>
      <c r="O150" s="315"/>
      <c r="P150" s="315"/>
      <c r="Q150" s="315"/>
      <c r="R150" s="315"/>
      <c r="S150" s="315"/>
      <c r="T150" s="316"/>
      <c r="U150" s="37" t="s">
        <v>65</v>
      </c>
      <c r="V150" s="312">
        <f>IFERROR(SUM(V141:V148),"0")</f>
        <v>600</v>
      </c>
      <c r="W150" s="312">
        <f>IFERROR(SUM(W141:W148),"0")</f>
        <v>604.80000000000007</v>
      </c>
      <c r="X150" s="37"/>
      <c r="Y150" s="313"/>
      <c r="Z150" s="313"/>
    </row>
    <row r="151" spans="1:53" ht="16.5" customHeight="1" x14ac:dyDescent="0.25">
      <c r="A151" s="326" t="s">
        <v>261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05"/>
      <c r="Z151" s="305"/>
    </row>
    <row r="152" spans="1:53" ht="14.25" customHeight="1" x14ac:dyDescent="0.25">
      <c r="A152" s="345" t="s">
        <v>103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23">
        <v>4680115881402</v>
      </c>
      <c r="E153" s="324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8"/>
      <c r="P153" s="338"/>
      <c r="Q153" s="338"/>
      <c r="R153" s="324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23">
        <v>4680115881396</v>
      </c>
      <c r="E154" s="324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8"/>
      <c r="P154" s="338"/>
      <c r="Q154" s="338"/>
      <c r="R154" s="324"/>
      <c r="S154" s="34"/>
      <c r="T154" s="34"/>
      <c r="U154" s="35" t="s">
        <v>65</v>
      </c>
      <c r="V154" s="310">
        <v>100</v>
      </c>
      <c r="W154" s="311">
        <f>IFERROR(IF(V154="",0,CEILING((V154/$H154),1)*$H154),"")</f>
        <v>102.60000000000001</v>
      </c>
      <c r="X154" s="36">
        <f>IFERROR(IF(W154=0,"",ROUNDUP(W154/H154,0)*0.00753),"")</f>
        <v>0.28614000000000001</v>
      </c>
      <c r="Y154" s="56"/>
      <c r="Z154" s="57"/>
      <c r="AD154" s="58"/>
      <c r="BA154" s="137" t="s">
        <v>1</v>
      </c>
    </row>
    <row r="155" spans="1:53" x14ac:dyDescent="0.2">
      <c r="A155" s="328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9"/>
      <c r="N155" s="314" t="s">
        <v>66</v>
      </c>
      <c r="O155" s="315"/>
      <c r="P155" s="315"/>
      <c r="Q155" s="315"/>
      <c r="R155" s="315"/>
      <c r="S155" s="315"/>
      <c r="T155" s="316"/>
      <c r="U155" s="37" t="s">
        <v>67</v>
      </c>
      <c r="V155" s="312">
        <f>IFERROR(V153/H153,"0")+IFERROR(V154/H154,"0")</f>
        <v>37.037037037037038</v>
      </c>
      <c r="W155" s="312">
        <f>IFERROR(W153/H153,"0")+IFERROR(W154/H154,"0")</f>
        <v>38</v>
      </c>
      <c r="X155" s="312">
        <f>IFERROR(IF(X153="",0,X153),"0")+IFERROR(IF(X154="",0,X154),"0")</f>
        <v>0.28614000000000001</v>
      </c>
      <c r="Y155" s="313"/>
      <c r="Z155" s="313"/>
    </row>
    <row r="156" spans="1:53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9"/>
      <c r="N156" s="314" t="s">
        <v>66</v>
      </c>
      <c r="O156" s="315"/>
      <c r="P156" s="315"/>
      <c r="Q156" s="315"/>
      <c r="R156" s="315"/>
      <c r="S156" s="315"/>
      <c r="T156" s="316"/>
      <c r="U156" s="37" t="s">
        <v>65</v>
      </c>
      <c r="V156" s="312">
        <f>IFERROR(SUM(V153:V154),"0")</f>
        <v>100</v>
      </c>
      <c r="W156" s="312">
        <f>IFERROR(SUM(W153:W154),"0")</f>
        <v>102.60000000000001</v>
      </c>
      <c r="X156" s="37"/>
      <c r="Y156" s="313"/>
      <c r="Z156" s="313"/>
    </row>
    <row r="157" spans="1:53" ht="14.25" customHeight="1" x14ac:dyDescent="0.25">
      <c r="A157" s="345" t="s">
        <v>95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23">
        <v>4680115882935</v>
      </c>
      <c r="E158" s="324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494" t="s">
        <v>268</v>
      </c>
      <c r="O158" s="338"/>
      <c r="P158" s="338"/>
      <c r="Q158" s="338"/>
      <c r="R158" s="324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23">
        <v>4680115880764</v>
      </c>
      <c r="E159" s="324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8"/>
      <c r="P159" s="338"/>
      <c r="Q159" s="338"/>
      <c r="R159" s="324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8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9"/>
      <c r="N160" s="314" t="s">
        <v>66</v>
      </c>
      <c r="O160" s="315"/>
      <c r="P160" s="315"/>
      <c r="Q160" s="315"/>
      <c r="R160" s="315"/>
      <c r="S160" s="315"/>
      <c r="T160" s="316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9"/>
      <c r="N161" s="314" t="s">
        <v>66</v>
      </c>
      <c r="O161" s="315"/>
      <c r="P161" s="315"/>
      <c r="Q161" s="315"/>
      <c r="R161" s="315"/>
      <c r="S161" s="315"/>
      <c r="T161" s="316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45" t="s">
        <v>60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23">
        <v>4680115882683</v>
      </c>
      <c r="E163" s="324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8"/>
      <c r="P163" s="338"/>
      <c r="Q163" s="338"/>
      <c r="R163" s="324"/>
      <c r="S163" s="34"/>
      <c r="T163" s="34"/>
      <c r="U163" s="35" t="s">
        <v>65</v>
      </c>
      <c r="V163" s="310">
        <v>200</v>
      </c>
      <c r="W163" s="311">
        <f>IFERROR(IF(V163="",0,CEILING((V163/$H163),1)*$H163),"")</f>
        <v>205.20000000000002</v>
      </c>
      <c r="X163" s="36">
        <f>IFERROR(IF(W163=0,"",ROUNDUP(W163/H163,0)*0.00937),"")</f>
        <v>0.35605999999999999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23">
        <v>4680115882690</v>
      </c>
      <c r="E164" s="324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8"/>
      <c r="P164" s="338"/>
      <c r="Q164" s="338"/>
      <c r="R164" s="324"/>
      <c r="S164" s="34"/>
      <c r="T164" s="34"/>
      <c r="U164" s="35" t="s">
        <v>65</v>
      </c>
      <c r="V164" s="310">
        <v>200</v>
      </c>
      <c r="W164" s="311">
        <f>IFERROR(IF(V164="",0,CEILING((V164/$H164),1)*$H164),"")</f>
        <v>205.20000000000002</v>
      </c>
      <c r="X164" s="36">
        <f>IFERROR(IF(W164=0,"",ROUNDUP(W164/H164,0)*0.00937),"")</f>
        <v>0.35605999999999999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23">
        <v>4680115882669</v>
      </c>
      <c r="E165" s="324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8"/>
      <c r="P165" s="338"/>
      <c r="Q165" s="338"/>
      <c r="R165" s="324"/>
      <c r="S165" s="34"/>
      <c r="T165" s="34"/>
      <c r="U165" s="35" t="s">
        <v>65</v>
      </c>
      <c r="V165" s="310">
        <v>200</v>
      </c>
      <c r="W165" s="311">
        <f>IFERROR(IF(V165="",0,CEILING((V165/$H165),1)*$H165),"")</f>
        <v>205.20000000000002</v>
      </c>
      <c r="X165" s="36">
        <f>IFERROR(IF(W165=0,"",ROUNDUP(W165/H165,0)*0.00937),"")</f>
        <v>0.35605999999999999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23">
        <v>4680115882676</v>
      </c>
      <c r="E166" s="324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8"/>
      <c r="P166" s="338"/>
      <c r="Q166" s="338"/>
      <c r="R166" s="324"/>
      <c r="S166" s="34"/>
      <c r="T166" s="34"/>
      <c r="U166" s="35" t="s">
        <v>65</v>
      </c>
      <c r="V166" s="310">
        <v>200</v>
      </c>
      <c r="W166" s="311">
        <f>IFERROR(IF(V166="",0,CEILING((V166/$H166),1)*$H166),"")</f>
        <v>205.20000000000002</v>
      </c>
      <c r="X166" s="36">
        <f>IFERROR(IF(W166=0,"",ROUNDUP(W166/H166,0)*0.00937),"")</f>
        <v>0.35605999999999999</v>
      </c>
      <c r="Y166" s="56"/>
      <c r="Z166" s="57"/>
      <c r="AD166" s="58"/>
      <c r="BA166" s="143" t="s">
        <v>1</v>
      </c>
    </row>
    <row r="167" spans="1:53" x14ac:dyDescent="0.2">
      <c r="A167" s="328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9"/>
      <c r="N167" s="314" t="s">
        <v>66</v>
      </c>
      <c r="O167" s="315"/>
      <c r="P167" s="315"/>
      <c r="Q167" s="315"/>
      <c r="R167" s="315"/>
      <c r="S167" s="315"/>
      <c r="T167" s="316"/>
      <c r="U167" s="37" t="s">
        <v>67</v>
      </c>
      <c r="V167" s="312">
        <f>IFERROR(V163/H163,"0")+IFERROR(V164/H164,"0")+IFERROR(V165/H165,"0")+IFERROR(V166/H166,"0")</f>
        <v>148.14814814814815</v>
      </c>
      <c r="W167" s="312">
        <f>IFERROR(W163/H163,"0")+IFERROR(W164/H164,"0")+IFERROR(W165/H165,"0")+IFERROR(W166/H166,"0")</f>
        <v>152</v>
      </c>
      <c r="X167" s="312">
        <f>IFERROR(IF(X163="",0,X163),"0")+IFERROR(IF(X164="",0,X164),"0")+IFERROR(IF(X165="",0,X165),"0")+IFERROR(IF(X166="",0,X166),"0")</f>
        <v>1.42424</v>
      </c>
      <c r="Y167" s="313"/>
      <c r="Z167" s="313"/>
    </row>
    <row r="168" spans="1:53" x14ac:dyDescent="0.2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9"/>
      <c r="N168" s="314" t="s">
        <v>66</v>
      </c>
      <c r="O168" s="315"/>
      <c r="P168" s="315"/>
      <c r="Q168" s="315"/>
      <c r="R168" s="315"/>
      <c r="S168" s="315"/>
      <c r="T168" s="316"/>
      <c r="U168" s="37" t="s">
        <v>65</v>
      </c>
      <c r="V168" s="312">
        <f>IFERROR(SUM(V163:V166),"0")</f>
        <v>800</v>
      </c>
      <c r="W168" s="312">
        <f>IFERROR(SUM(W163:W166),"0")</f>
        <v>820.80000000000007</v>
      </c>
      <c r="X168" s="37"/>
      <c r="Y168" s="313"/>
      <c r="Z168" s="313"/>
    </row>
    <row r="169" spans="1:53" ht="14.25" customHeight="1" x14ac:dyDescent="0.25">
      <c r="A169" s="345" t="s">
        <v>68</v>
      </c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27"/>
      <c r="P169" s="327"/>
      <c r="Q169" s="327"/>
      <c r="R169" s="327"/>
      <c r="S169" s="327"/>
      <c r="T169" s="327"/>
      <c r="U169" s="327"/>
      <c r="V169" s="327"/>
      <c r="W169" s="327"/>
      <c r="X169" s="327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23">
        <v>4680115881556</v>
      </c>
      <c r="E170" s="324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6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8"/>
      <c r="P170" s="338"/>
      <c r="Q170" s="338"/>
      <c r="R170" s="324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23">
        <v>4680115880573</v>
      </c>
      <c r="E171" s="324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6" t="s">
        <v>283</v>
      </c>
      <c r="O171" s="338"/>
      <c r="P171" s="338"/>
      <c r="Q171" s="338"/>
      <c r="R171" s="324"/>
      <c r="S171" s="34"/>
      <c r="T171" s="34"/>
      <c r="U171" s="35" t="s">
        <v>65</v>
      </c>
      <c r="V171" s="310">
        <v>250</v>
      </c>
      <c r="W171" s="311">
        <f t="shared" si="8"/>
        <v>252.29999999999998</v>
      </c>
      <c r="X171" s="36">
        <f>IFERROR(IF(W171=0,"",ROUNDUP(W171/H171,0)*0.02175),"")</f>
        <v>0.63074999999999992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23">
        <v>4680115881594</v>
      </c>
      <c r="E172" s="324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8"/>
      <c r="P172" s="338"/>
      <c r="Q172" s="338"/>
      <c r="R172" s="324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23">
        <v>4680115881587</v>
      </c>
      <c r="E173" s="324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94" t="s">
        <v>288</v>
      </c>
      <c r="O173" s="338"/>
      <c r="P173" s="338"/>
      <c r="Q173" s="338"/>
      <c r="R173" s="324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23">
        <v>4680115880962</v>
      </c>
      <c r="E174" s="324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8"/>
      <c r="P174" s="338"/>
      <c r="Q174" s="338"/>
      <c r="R174" s="324"/>
      <c r="S174" s="34"/>
      <c r="T174" s="34"/>
      <c r="U174" s="35" t="s">
        <v>65</v>
      </c>
      <c r="V174" s="310">
        <v>250</v>
      </c>
      <c r="W174" s="311">
        <f t="shared" si="8"/>
        <v>257.39999999999998</v>
      </c>
      <c r="X174" s="36">
        <f>IFERROR(IF(W174=0,"",ROUNDUP(W174/H174,0)*0.02175),"")</f>
        <v>0.71775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23">
        <v>4680115881617</v>
      </c>
      <c r="E175" s="324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6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8"/>
      <c r="P175" s="338"/>
      <c r="Q175" s="338"/>
      <c r="R175" s="324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23">
        <v>4680115881228</v>
      </c>
      <c r="E176" s="324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85" t="s">
        <v>295</v>
      </c>
      <c r="O176" s="338"/>
      <c r="P176" s="338"/>
      <c r="Q176" s="338"/>
      <c r="R176" s="324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23">
        <v>4680115881037</v>
      </c>
      <c r="E177" s="324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2" t="s">
        <v>298</v>
      </c>
      <c r="O177" s="338"/>
      <c r="P177" s="338"/>
      <c r="Q177" s="338"/>
      <c r="R177" s="324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23">
        <v>4680115881211</v>
      </c>
      <c r="E178" s="324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8"/>
      <c r="P178" s="338"/>
      <c r="Q178" s="338"/>
      <c r="R178" s="324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23">
        <v>4680115881020</v>
      </c>
      <c r="E179" s="324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8"/>
      <c r="P179" s="338"/>
      <c r="Q179" s="338"/>
      <c r="R179" s="324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23">
        <v>4680115882195</v>
      </c>
      <c r="E180" s="324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3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8"/>
      <c r="P180" s="338"/>
      <c r="Q180" s="338"/>
      <c r="R180" s="324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23">
        <v>4680115882607</v>
      </c>
      <c r="E181" s="324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6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8"/>
      <c r="P181" s="338"/>
      <c r="Q181" s="338"/>
      <c r="R181" s="324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23">
        <v>4680115880092</v>
      </c>
      <c r="E182" s="324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3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8"/>
      <c r="P182" s="338"/>
      <c r="Q182" s="338"/>
      <c r="R182" s="324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23">
        <v>4680115880221</v>
      </c>
      <c r="E183" s="324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4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8"/>
      <c r="P183" s="338"/>
      <c r="Q183" s="338"/>
      <c r="R183" s="324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23">
        <v>4680115882942</v>
      </c>
      <c r="E184" s="324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8"/>
      <c r="P184" s="338"/>
      <c r="Q184" s="338"/>
      <c r="R184" s="324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23">
        <v>4680115880504</v>
      </c>
      <c r="E185" s="324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8"/>
      <c r="P185" s="338"/>
      <c r="Q185" s="338"/>
      <c r="R185" s="324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23">
        <v>4680115882164</v>
      </c>
      <c r="E186" s="324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8"/>
      <c r="P186" s="338"/>
      <c r="Q186" s="338"/>
      <c r="R186" s="324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8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9"/>
      <c r="N187" s="314" t="s">
        <v>66</v>
      </c>
      <c r="O187" s="315"/>
      <c r="P187" s="315"/>
      <c r="Q187" s="315"/>
      <c r="R187" s="315"/>
      <c r="S187" s="315"/>
      <c r="T187" s="316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60.786914235190096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62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1.3485</v>
      </c>
      <c r="Y187" s="313"/>
      <c r="Z187" s="313"/>
    </row>
    <row r="188" spans="1:53" x14ac:dyDescent="0.2">
      <c r="A188" s="327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9"/>
      <c r="N188" s="314" t="s">
        <v>66</v>
      </c>
      <c r="O188" s="315"/>
      <c r="P188" s="315"/>
      <c r="Q188" s="315"/>
      <c r="R188" s="315"/>
      <c r="S188" s="315"/>
      <c r="T188" s="316"/>
      <c r="U188" s="37" t="s">
        <v>65</v>
      </c>
      <c r="V188" s="312">
        <f>IFERROR(SUM(V170:V186),"0")</f>
        <v>500</v>
      </c>
      <c r="W188" s="312">
        <f>IFERROR(SUM(W170:W186),"0")</f>
        <v>509.69999999999993</v>
      </c>
      <c r="X188" s="37"/>
      <c r="Y188" s="313"/>
      <c r="Z188" s="313"/>
    </row>
    <row r="189" spans="1:53" ht="14.25" customHeight="1" x14ac:dyDescent="0.25">
      <c r="A189" s="345" t="s">
        <v>215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23">
        <v>4680115880801</v>
      </c>
      <c r="E190" s="324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8"/>
      <c r="P190" s="338"/>
      <c r="Q190" s="338"/>
      <c r="R190" s="324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23">
        <v>4680115880818</v>
      </c>
      <c r="E191" s="324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8"/>
      <c r="P191" s="338"/>
      <c r="Q191" s="338"/>
      <c r="R191" s="324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8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9"/>
      <c r="N192" s="314" t="s">
        <v>66</v>
      </c>
      <c r="O192" s="315"/>
      <c r="P192" s="315"/>
      <c r="Q192" s="315"/>
      <c r="R192" s="315"/>
      <c r="S192" s="315"/>
      <c r="T192" s="316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9"/>
      <c r="N193" s="314" t="s">
        <v>66</v>
      </c>
      <c r="O193" s="315"/>
      <c r="P193" s="315"/>
      <c r="Q193" s="315"/>
      <c r="R193" s="315"/>
      <c r="S193" s="315"/>
      <c r="T193" s="316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26" t="s">
        <v>321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05"/>
      <c r="Z194" s="305"/>
    </row>
    <row r="195" spans="1:53" ht="14.25" customHeight="1" x14ac:dyDescent="0.25">
      <c r="A195" s="345" t="s">
        <v>103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23">
        <v>4607091387445</v>
      </c>
      <c r="E196" s="324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8"/>
      <c r="P196" s="338"/>
      <c r="Q196" s="338"/>
      <c r="R196" s="324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23">
        <v>4607091386004</v>
      </c>
      <c r="E197" s="324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5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8"/>
      <c r="P197" s="338"/>
      <c r="Q197" s="338"/>
      <c r="R197" s="324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23">
        <v>4607091386004</v>
      </c>
      <c r="E198" s="324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8"/>
      <c r="P198" s="338"/>
      <c r="Q198" s="338"/>
      <c r="R198" s="324"/>
      <c r="S198" s="34"/>
      <c r="T198" s="34"/>
      <c r="U198" s="35" t="s">
        <v>65</v>
      </c>
      <c r="V198" s="310">
        <v>0</v>
      </c>
      <c r="W198" s="311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23">
        <v>4607091386073</v>
      </c>
      <c r="E199" s="324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8"/>
      <c r="P199" s="338"/>
      <c r="Q199" s="338"/>
      <c r="R199" s="324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23">
        <v>4607091387322</v>
      </c>
      <c r="E200" s="324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8"/>
      <c r="P200" s="338"/>
      <c r="Q200" s="338"/>
      <c r="R200" s="324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23">
        <v>4607091387322</v>
      </c>
      <c r="E201" s="324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8"/>
      <c r="P201" s="338"/>
      <c r="Q201" s="338"/>
      <c r="R201" s="324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23">
        <v>4607091387377</v>
      </c>
      <c r="E202" s="324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8"/>
      <c r="P202" s="338"/>
      <c r="Q202" s="338"/>
      <c r="R202" s="324"/>
      <c r="S202" s="34"/>
      <c r="T202" s="34"/>
      <c r="U202" s="35" t="s">
        <v>65</v>
      </c>
      <c r="V202" s="310">
        <v>0</v>
      </c>
      <c r="W202" s="311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23">
        <v>4607091387353</v>
      </c>
      <c r="E203" s="324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8"/>
      <c r="P203" s="338"/>
      <c r="Q203" s="338"/>
      <c r="R203" s="324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23">
        <v>4607091386011</v>
      </c>
      <c r="E204" s="324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8"/>
      <c r="P204" s="338"/>
      <c r="Q204" s="338"/>
      <c r="R204" s="324"/>
      <c r="S204" s="34"/>
      <c r="T204" s="34"/>
      <c r="U204" s="35" t="s">
        <v>65</v>
      </c>
      <c r="V204" s="310">
        <v>0</v>
      </c>
      <c r="W204" s="311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23">
        <v>4607091387308</v>
      </c>
      <c r="E205" s="324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8"/>
      <c r="P205" s="338"/>
      <c r="Q205" s="338"/>
      <c r="R205" s="324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23">
        <v>4607091387339</v>
      </c>
      <c r="E206" s="324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8"/>
      <c r="P206" s="338"/>
      <c r="Q206" s="338"/>
      <c r="R206" s="324"/>
      <c r="S206" s="34"/>
      <c r="T206" s="34"/>
      <c r="U206" s="35" t="s">
        <v>65</v>
      </c>
      <c r="V206" s="310">
        <v>0</v>
      </c>
      <c r="W206" s="311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23">
        <v>4680115882638</v>
      </c>
      <c r="E207" s="324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8"/>
      <c r="P207" s="338"/>
      <c r="Q207" s="338"/>
      <c r="R207" s="324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23">
        <v>4680115881938</v>
      </c>
      <c r="E208" s="324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8"/>
      <c r="P208" s="338"/>
      <c r="Q208" s="338"/>
      <c r="R208" s="324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23">
        <v>4607091387346</v>
      </c>
      <c r="E209" s="324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4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8"/>
      <c r="P209" s="338"/>
      <c r="Q209" s="338"/>
      <c r="R209" s="324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23">
        <v>4607091389807</v>
      </c>
      <c r="E210" s="324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8"/>
      <c r="P210" s="338"/>
      <c r="Q210" s="338"/>
      <c r="R210" s="324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8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9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9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12">
        <f>IFERROR(SUM(V196:V210),"0")</f>
        <v>0</v>
      </c>
      <c r="W212" s="312">
        <f>IFERROR(SUM(W196:W210),"0")</f>
        <v>0</v>
      </c>
      <c r="X212" s="37"/>
      <c r="Y212" s="313"/>
      <c r="Z212" s="313"/>
    </row>
    <row r="213" spans="1:53" ht="14.25" customHeight="1" x14ac:dyDescent="0.25">
      <c r="A213" s="345" t="s">
        <v>95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23">
        <v>4680115881914</v>
      </c>
      <c r="E214" s="324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8"/>
      <c r="P214" s="338"/>
      <c r="Q214" s="338"/>
      <c r="R214" s="324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8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9"/>
      <c r="N215" s="314" t="s">
        <v>66</v>
      </c>
      <c r="O215" s="315"/>
      <c r="P215" s="315"/>
      <c r="Q215" s="315"/>
      <c r="R215" s="315"/>
      <c r="S215" s="315"/>
      <c r="T215" s="316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7"/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9"/>
      <c r="N216" s="314" t="s">
        <v>66</v>
      </c>
      <c r="O216" s="315"/>
      <c r="P216" s="315"/>
      <c r="Q216" s="315"/>
      <c r="R216" s="315"/>
      <c r="S216" s="315"/>
      <c r="T216" s="316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45" t="s">
        <v>60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23">
        <v>4607091387193</v>
      </c>
      <c r="E218" s="324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8"/>
      <c r="P218" s="338"/>
      <c r="Q218" s="338"/>
      <c r="R218" s="324"/>
      <c r="S218" s="34"/>
      <c r="T218" s="34"/>
      <c r="U218" s="35" t="s">
        <v>65</v>
      </c>
      <c r="V218" s="310">
        <v>400</v>
      </c>
      <c r="W218" s="311">
        <f>IFERROR(IF(V218="",0,CEILING((V218/$H218),1)*$H218),"")</f>
        <v>403.20000000000005</v>
      </c>
      <c r="X218" s="36">
        <f>IFERROR(IF(W218=0,"",ROUNDUP(W218/H218,0)*0.00753),"")</f>
        <v>0.72287999999999997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23">
        <v>4607091387230</v>
      </c>
      <c r="E219" s="324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8"/>
      <c r="P219" s="338"/>
      <c r="Q219" s="338"/>
      <c r="R219" s="324"/>
      <c r="S219" s="34"/>
      <c r="T219" s="34"/>
      <c r="U219" s="35" t="s">
        <v>65</v>
      </c>
      <c r="V219" s="310">
        <v>200</v>
      </c>
      <c r="W219" s="311">
        <f>IFERROR(IF(V219="",0,CEILING((V219/$H219),1)*$H219),"")</f>
        <v>201.60000000000002</v>
      </c>
      <c r="X219" s="36">
        <f>IFERROR(IF(W219=0,"",ROUNDUP(W219/H219,0)*0.00753),"")</f>
        <v>0.36143999999999998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23">
        <v>4607091387285</v>
      </c>
      <c r="E220" s="324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6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8"/>
      <c r="P220" s="338"/>
      <c r="Q220" s="338"/>
      <c r="R220" s="324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23">
        <v>4607091389845</v>
      </c>
      <c r="E221" s="324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6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8"/>
      <c r="P221" s="338"/>
      <c r="Q221" s="338"/>
      <c r="R221" s="324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8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9"/>
      <c r="N222" s="314" t="s">
        <v>66</v>
      </c>
      <c r="O222" s="315"/>
      <c r="P222" s="315"/>
      <c r="Q222" s="315"/>
      <c r="R222" s="315"/>
      <c r="S222" s="315"/>
      <c r="T222" s="316"/>
      <c r="U222" s="37" t="s">
        <v>67</v>
      </c>
      <c r="V222" s="312">
        <f>IFERROR(V218/H218,"0")+IFERROR(V219/H219,"0")+IFERROR(V220/H220,"0")+IFERROR(V221/H221,"0")</f>
        <v>142.85714285714286</v>
      </c>
      <c r="W222" s="312">
        <f>IFERROR(W218/H218,"0")+IFERROR(W219/H219,"0")+IFERROR(W220/H220,"0")+IFERROR(W221/H221,"0")</f>
        <v>144</v>
      </c>
      <c r="X222" s="312">
        <f>IFERROR(IF(X218="",0,X218),"0")+IFERROR(IF(X219="",0,X219),"0")+IFERROR(IF(X220="",0,X220),"0")+IFERROR(IF(X221="",0,X221),"0")</f>
        <v>1.08432</v>
      </c>
      <c r="Y222" s="313"/>
      <c r="Z222" s="313"/>
    </row>
    <row r="223" spans="1:53" x14ac:dyDescent="0.2">
      <c r="A223" s="327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9"/>
      <c r="N223" s="314" t="s">
        <v>66</v>
      </c>
      <c r="O223" s="315"/>
      <c r="P223" s="315"/>
      <c r="Q223" s="315"/>
      <c r="R223" s="315"/>
      <c r="S223" s="315"/>
      <c r="T223" s="316"/>
      <c r="U223" s="37" t="s">
        <v>65</v>
      </c>
      <c r="V223" s="312">
        <f>IFERROR(SUM(V218:V221),"0")</f>
        <v>600</v>
      </c>
      <c r="W223" s="312">
        <f>IFERROR(SUM(W218:W221),"0")</f>
        <v>604.80000000000007</v>
      </c>
      <c r="X223" s="37"/>
      <c r="Y223" s="313"/>
      <c r="Z223" s="313"/>
    </row>
    <row r="224" spans="1:53" ht="14.25" customHeight="1" x14ac:dyDescent="0.25">
      <c r="A224" s="345" t="s">
        <v>68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23">
        <v>4607091387766</v>
      </c>
      <c r="E225" s="324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3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8"/>
      <c r="P225" s="338"/>
      <c r="Q225" s="338"/>
      <c r="R225" s="324"/>
      <c r="S225" s="34"/>
      <c r="T225" s="34"/>
      <c r="U225" s="35" t="s">
        <v>65</v>
      </c>
      <c r="V225" s="310">
        <v>0</v>
      </c>
      <c r="W225" s="311">
        <f t="shared" ref="W225:W233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23">
        <v>4607091387957</v>
      </c>
      <c r="E226" s="324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8"/>
      <c r="P226" s="338"/>
      <c r="Q226" s="338"/>
      <c r="R226" s="324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23">
        <v>4607091387964</v>
      </c>
      <c r="E227" s="324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8"/>
      <c r="P227" s="338"/>
      <c r="Q227" s="338"/>
      <c r="R227" s="324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23">
        <v>4680115883604</v>
      </c>
      <c r="E228" s="324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553" t="s">
        <v>368</v>
      </c>
      <c r="O228" s="338"/>
      <c r="P228" s="338"/>
      <c r="Q228" s="338"/>
      <c r="R228" s="324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23">
        <v>4680115883567</v>
      </c>
      <c r="E229" s="324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87" t="s">
        <v>371</v>
      </c>
      <c r="O229" s="338"/>
      <c r="P229" s="338"/>
      <c r="Q229" s="338"/>
      <c r="R229" s="324"/>
      <c r="S229" s="34"/>
      <c r="T229" s="34"/>
      <c r="U229" s="35" t="s">
        <v>65</v>
      </c>
      <c r="V229" s="310">
        <v>0</v>
      </c>
      <c r="W229" s="311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23">
        <v>4607091381672</v>
      </c>
      <c r="E230" s="324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8"/>
      <c r="P230" s="338"/>
      <c r="Q230" s="338"/>
      <c r="R230" s="324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23">
        <v>4607091387537</v>
      </c>
      <c r="E231" s="324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8"/>
      <c r="P231" s="338"/>
      <c r="Q231" s="338"/>
      <c r="R231" s="324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23">
        <v>4607091387513</v>
      </c>
      <c r="E232" s="324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8"/>
      <c r="P232" s="338"/>
      <c r="Q232" s="338"/>
      <c r="R232" s="324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23">
        <v>4680115880511</v>
      </c>
      <c r="E233" s="324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3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8"/>
      <c r="P233" s="338"/>
      <c r="Q233" s="338"/>
      <c r="R233" s="324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8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9"/>
      <c r="N234" s="314" t="s">
        <v>66</v>
      </c>
      <c r="O234" s="315"/>
      <c r="P234" s="315"/>
      <c r="Q234" s="315"/>
      <c r="R234" s="315"/>
      <c r="S234" s="315"/>
      <c r="T234" s="316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0</v>
      </c>
      <c r="W234" s="312">
        <f>IFERROR(W225/H225,"0")+IFERROR(W226/H226,"0")+IFERROR(W227/H227,"0")+IFERROR(W228/H228,"0")+IFERROR(W229/H229,"0")+IFERROR(W230/H230,"0")+IFERROR(W231/H231,"0")+IFERROR(W232/H232,"0")+IFERROR(W233/H233,"0")</f>
        <v>0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13"/>
      <c r="Z234" s="313"/>
    </row>
    <row r="235" spans="1:53" x14ac:dyDescent="0.2">
      <c r="A235" s="327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9"/>
      <c r="N235" s="314" t="s">
        <v>66</v>
      </c>
      <c r="O235" s="315"/>
      <c r="P235" s="315"/>
      <c r="Q235" s="315"/>
      <c r="R235" s="315"/>
      <c r="S235" s="315"/>
      <c r="T235" s="316"/>
      <c r="U235" s="37" t="s">
        <v>65</v>
      </c>
      <c r="V235" s="312">
        <f>IFERROR(SUM(V225:V233),"0")</f>
        <v>0</v>
      </c>
      <c r="W235" s="312">
        <f>IFERROR(SUM(W225:W233),"0")</f>
        <v>0</v>
      </c>
      <c r="X235" s="37"/>
      <c r="Y235" s="313"/>
      <c r="Z235" s="313"/>
    </row>
    <row r="236" spans="1:53" ht="14.25" customHeight="1" x14ac:dyDescent="0.25">
      <c r="A236" s="345" t="s">
        <v>215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23">
        <v>4607091380880</v>
      </c>
      <c r="E237" s="324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8"/>
      <c r="P237" s="338"/>
      <c r="Q237" s="338"/>
      <c r="R237" s="324"/>
      <c r="S237" s="34"/>
      <c r="T237" s="34"/>
      <c r="U237" s="35" t="s">
        <v>65</v>
      </c>
      <c r="V237" s="310">
        <v>0</v>
      </c>
      <c r="W237" s="311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23">
        <v>4607091384482</v>
      </c>
      <c r="E238" s="324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8"/>
      <c r="P238" s="338"/>
      <c r="Q238" s="338"/>
      <c r="R238" s="324"/>
      <c r="S238" s="34"/>
      <c r="T238" s="34"/>
      <c r="U238" s="35" t="s">
        <v>65</v>
      </c>
      <c r="V238" s="310">
        <v>700</v>
      </c>
      <c r="W238" s="311">
        <f>IFERROR(IF(V238="",0,CEILING((V238/$H238),1)*$H238),"")</f>
        <v>702</v>
      </c>
      <c r="X238" s="36">
        <f>IFERROR(IF(W238=0,"",ROUNDUP(W238/H238,0)*0.02175),"")</f>
        <v>1.9574999999999998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23">
        <v>4607091380897</v>
      </c>
      <c r="E239" s="324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8"/>
      <c r="P239" s="338"/>
      <c r="Q239" s="338"/>
      <c r="R239" s="324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8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9"/>
      <c r="N240" s="314" t="s">
        <v>66</v>
      </c>
      <c r="O240" s="315"/>
      <c r="P240" s="315"/>
      <c r="Q240" s="315"/>
      <c r="R240" s="315"/>
      <c r="S240" s="315"/>
      <c r="T240" s="316"/>
      <c r="U240" s="37" t="s">
        <v>67</v>
      </c>
      <c r="V240" s="312">
        <f>IFERROR(V237/H237,"0")+IFERROR(V238/H238,"0")+IFERROR(V239/H239,"0")</f>
        <v>89.743589743589752</v>
      </c>
      <c r="W240" s="312">
        <f>IFERROR(W237/H237,"0")+IFERROR(W238/H238,"0")+IFERROR(W239/H239,"0")</f>
        <v>90</v>
      </c>
      <c r="X240" s="312">
        <f>IFERROR(IF(X237="",0,X237),"0")+IFERROR(IF(X238="",0,X238),"0")+IFERROR(IF(X239="",0,X239),"0")</f>
        <v>1.9574999999999998</v>
      </c>
      <c r="Y240" s="313"/>
      <c r="Z240" s="313"/>
    </row>
    <row r="241" spans="1:53" x14ac:dyDescent="0.2">
      <c r="A241" s="327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9"/>
      <c r="N241" s="314" t="s">
        <v>66</v>
      </c>
      <c r="O241" s="315"/>
      <c r="P241" s="315"/>
      <c r="Q241" s="315"/>
      <c r="R241" s="315"/>
      <c r="S241" s="315"/>
      <c r="T241" s="316"/>
      <c r="U241" s="37" t="s">
        <v>65</v>
      </c>
      <c r="V241" s="312">
        <f>IFERROR(SUM(V237:V239),"0")</f>
        <v>700</v>
      </c>
      <c r="W241" s="312">
        <f>IFERROR(SUM(W237:W239),"0")</f>
        <v>702</v>
      </c>
      <c r="X241" s="37"/>
      <c r="Y241" s="313"/>
      <c r="Z241" s="313"/>
    </row>
    <row r="242" spans="1:53" ht="14.25" customHeight="1" x14ac:dyDescent="0.25">
      <c r="A242" s="345" t="s">
        <v>81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23">
        <v>4607091388374</v>
      </c>
      <c r="E243" s="324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60" t="s">
        <v>388</v>
      </c>
      <c r="O243" s="338"/>
      <c r="P243" s="338"/>
      <c r="Q243" s="338"/>
      <c r="R243" s="324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23">
        <v>4607091388381</v>
      </c>
      <c r="E244" s="324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20" t="s">
        <v>391</v>
      </c>
      <c r="O244" s="338"/>
      <c r="P244" s="338"/>
      <c r="Q244" s="338"/>
      <c r="R244" s="324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23">
        <v>4607091388404</v>
      </c>
      <c r="E245" s="324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8"/>
      <c r="P245" s="338"/>
      <c r="Q245" s="338"/>
      <c r="R245" s="324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8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9"/>
      <c r="N246" s="314" t="s">
        <v>66</v>
      </c>
      <c r="O246" s="315"/>
      <c r="P246" s="315"/>
      <c r="Q246" s="315"/>
      <c r="R246" s="315"/>
      <c r="S246" s="315"/>
      <c r="T246" s="316"/>
      <c r="U246" s="37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7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9"/>
      <c r="N247" s="314" t="s">
        <v>66</v>
      </c>
      <c r="O247" s="315"/>
      <c r="P247" s="315"/>
      <c r="Q247" s="315"/>
      <c r="R247" s="315"/>
      <c r="S247" s="315"/>
      <c r="T247" s="316"/>
      <c r="U247" s="37" t="s">
        <v>65</v>
      </c>
      <c r="V247" s="312">
        <f>IFERROR(SUM(V243:V245),"0")</f>
        <v>0</v>
      </c>
      <c r="W247" s="312">
        <f>IFERROR(SUM(W243:W245),"0")</f>
        <v>0</v>
      </c>
      <c r="X247" s="37"/>
      <c r="Y247" s="313"/>
      <c r="Z247" s="313"/>
    </row>
    <row r="248" spans="1:53" ht="14.25" customHeight="1" x14ac:dyDescent="0.25">
      <c r="A248" s="345" t="s">
        <v>394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23">
        <v>4680115881808</v>
      </c>
      <c r="E249" s="324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8"/>
      <c r="P249" s="338"/>
      <c r="Q249" s="338"/>
      <c r="R249" s="324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23">
        <v>4680115881822</v>
      </c>
      <c r="E250" s="324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8"/>
      <c r="P250" s="338"/>
      <c r="Q250" s="338"/>
      <c r="R250" s="324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23">
        <v>4680115880016</v>
      </c>
      <c r="E251" s="324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8"/>
      <c r="P251" s="338"/>
      <c r="Q251" s="338"/>
      <c r="R251" s="324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8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9"/>
      <c r="N252" s="314" t="s">
        <v>66</v>
      </c>
      <c r="O252" s="315"/>
      <c r="P252" s="315"/>
      <c r="Q252" s="315"/>
      <c r="R252" s="315"/>
      <c r="S252" s="315"/>
      <c r="T252" s="316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9"/>
      <c r="N253" s="314" t="s">
        <v>66</v>
      </c>
      <c r="O253" s="315"/>
      <c r="P253" s="315"/>
      <c r="Q253" s="315"/>
      <c r="R253" s="315"/>
      <c r="S253" s="315"/>
      <c r="T253" s="316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26" t="s">
        <v>403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05"/>
      <c r="Z254" s="305"/>
    </row>
    <row r="255" spans="1:53" ht="14.25" customHeight="1" x14ac:dyDescent="0.25">
      <c r="A255" s="345" t="s">
        <v>103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23">
        <v>4607091387421</v>
      </c>
      <c r="E256" s="324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8"/>
      <c r="P256" s="338"/>
      <c r="Q256" s="338"/>
      <c r="R256" s="324"/>
      <c r="S256" s="34"/>
      <c r="T256" s="34"/>
      <c r="U256" s="35" t="s">
        <v>65</v>
      </c>
      <c r="V256" s="310">
        <v>0</v>
      </c>
      <c r="W256" s="311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23">
        <v>4607091387421</v>
      </c>
      <c r="E257" s="324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6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8"/>
      <c r="P257" s="338"/>
      <c r="Q257" s="338"/>
      <c r="R257" s="324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23">
        <v>4607091387452</v>
      </c>
      <c r="E258" s="324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35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8"/>
      <c r="P258" s="338"/>
      <c r="Q258" s="338"/>
      <c r="R258" s="324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23">
        <v>4607091387452</v>
      </c>
      <c r="E259" s="324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460" t="s">
        <v>410</v>
      </c>
      <c r="O259" s="338"/>
      <c r="P259" s="338"/>
      <c r="Q259" s="338"/>
      <c r="R259" s="324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23">
        <v>4607091385984</v>
      </c>
      <c r="E260" s="324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8"/>
      <c r="P260" s="338"/>
      <c r="Q260" s="338"/>
      <c r="R260" s="324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23">
        <v>4607091387438</v>
      </c>
      <c r="E261" s="324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3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8"/>
      <c r="P261" s="338"/>
      <c r="Q261" s="338"/>
      <c r="R261" s="324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23">
        <v>4607091387469</v>
      </c>
      <c r="E262" s="324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8"/>
      <c r="P262" s="338"/>
      <c r="Q262" s="338"/>
      <c r="R262" s="324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8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9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9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12">
        <f>IFERROR(SUM(V256:V262),"0")</f>
        <v>0</v>
      </c>
      <c r="W264" s="312">
        <f>IFERROR(SUM(W256:W262),"0")</f>
        <v>0</v>
      </c>
      <c r="X264" s="37"/>
      <c r="Y264" s="313"/>
      <c r="Z264" s="313"/>
    </row>
    <row r="265" spans="1:53" ht="14.25" customHeight="1" x14ac:dyDescent="0.25">
      <c r="A265" s="345" t="s">
        <v>60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23">
        <v>4607091387292</v>
      </c>
      <c r="E266" s="324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8"/>
      <c r="P266" s="338"/>
      <c r="Q266" s="338"/>
      <c r="R266" s="324"/>
      <c r="S266" s="34"/>
      <c r="T266" s="34"/>
      <c r="U266" s="35" t="s">
        <v>65</v>
      </c>
      <c r="V266" s="310">
        <v>300</v>
      </c>
      <c r="W266" s="311">
        <f>IFERROR(IF(V266="",0,CEILING((V266/$H266),1)*$H266),"")</f>
        <v>302.21999999999997</v>
      </c>
      <c r="X266" s="36">
        <f>IFERROR(IF(W266=0,"",ROUNDUP(W266/H266,0)*0.00753),"")</f>
        <v>0.51956999999999998</v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23">
        <v>4607091387315</v>
      </c>
      <c r="E267" s="324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8"/>
      <c r="P267" s="338"/>
      <c r="Q267" s="338"/>
      <c r="R267" s="324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8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9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12">
        <f>IFERROR(V266/H266,"0")+IFERROR(V267/H267,"0")</f>
        <v>68.493150684931507</v>
      </c>
      <c r="W268" s="312">
        <f>IFERROR(W266/H266,"0")+IFERROR(W267/H267,"0")</f>
        <v>69</v>
      </c>
      <c r="X268" s="312">
        <f>IFERROR(IF(X266="",0,X266),"0")+IFERROR(IF(X267="",0,X267),"0")</f>
        <v>0.51956999999999998</v>
      </c>
      <c r="Y268" s="313"/>
      <c r="Z268" s="313"/>
    </row>
    <row r="269" spans="1:53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9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12">
        <f>IFERROR(SUM(V266:V267),"0")</f>
        <v>300</v>
      </c>
      <c r="W269" s="312">
        <f>IFERROR(SUM(W266:W267),"0")</f>
        <v>302.21999999999997</v>
      </c>
      <c r="X269" s="37"/>
      <c r="Y269" s="313"/>
      <c r="Z269" s="313"/>
    </row>
    <row r="270" spans="1:53" ht="16.5" customHeight="1" x14ac:dyDescent="0.25">
      <c r="A270" s="326" t="s">
        <v>421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05"/>
      <c r="Z270" s="305"/>
    </row>
    <row r="271" spans="1:53" ht="14.25" customHeight="1" x14ac:dyDescent="0.25">
      <c r="A271" s="345" t="s">
        <v>60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23">
        <v>4607091383836</v>
      </c>
      <c r="E272" s="324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3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8"/>
      <c r="P272" s="338"/>
      <c r="Q272" s="338"/>
      <c r="R272" s="324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8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9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9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45" t="s">
        <v>68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23">
        <v>4607091387919</v>
      </c>
      <c r="E276" s="324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8"/>
      <c r="P276" s="338"/>
      <c r="Q276" s="338"/>
      <c r="R276" s="324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23">
        <v>4607091383942</v>
      </c>
      <c r="E277" s="324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8"/>
      <c r="P277" s="338"/>
      <c r="Q277" s="338"/>
      <c r="R277" s="324"/>
      <c r="S277" s="34"/>
      <c r="T277" s="34"/>
      <c r="U277" s="35" t="s">
        <v>65</v>
      </c>
      <c r="V277" s="310">
        <v>84</v>
      </c>
      <c r="W277" s="311">
        <f>IFERROR(IF(V277="",0,CEILING((V277/$H277),1)*$H277),"")</f>
        <v>85.68</v>
      </c>
      <c r="X277" s="36">
        <f>IFERROR(IF(W277=0,"",ROUNDUP(W277/H277,0)*0.00753),"")</f>
        <v>0.25602000000000003</v>
      </c>
      <c r="Y277" s="56"/>
      <c r="Z277" s="57"/>
      <c r="AD277" s="58"/>
      <c r="BA277" s="212" t="s">
        <v>1</v>
      </c>
    </row>
    <row r="278" spans="1:53" x14ac:dyDescent="0.2">
      <c r="A278" s="328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9"/>
      <c r="N278" s="314" t="s">
        <v>66</v>
      </c>
      <c r="O278" s="315"/>
      <c r="P278" s="315"/>
      <c r="Q278" s="315"/>
      <c r="R278" s="315"/>
      <c r="S278" s="315"/>
      <c r="T278" s="316"/>
      <c r="U278" s="37" t="s">
        <v>67</v>
      </c>
      <c r="V278" s="312">
        <f>IFERROR(V276/H276,"0")+IFERROR(V277/H277,"0")</f>
        <v>33.333333333333336</v>
      </c>
      <c r="W278" s="312">
        <f>IFERROR(W276/H276,"0")+IFERROR(W277/H277,"0")</f>
        <v>34</v>
      </c>
      <c r="X278" s="312">
        <f>IFERROR(IF(X276="",0,X276),"0")+IFERROR(IF(X277="",0,X277),"0")</f>
        <v>0.25602000000000003</v>
      </c>
      <c r="Y278" s="313"/>
      <c r="Z278" s="313"/>
    </row>
    <row r="279" spans="1:53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9"/>
      <c r="N279" s="314" t="s">
        <v>66</v>
      </c>
      <c r="O279" s="315"/>
      <c r="P279" s="315"/>
      <c r="Q279" s="315"/>
      <c r="R279" s="315"/>
      <c r="S279" s="315"/>
      <c r="T279" s="316"/>
      <c r="U279" s="37" t="s">
        <v>65</v>
      </c>
      <c r="V279" s="312">
        <f>IFERROR(SUM(V276:V277),"0")</f>
        <v>84</v>
      </c>
      <c r="W279" s="312">
        <f>IFERROR(SUM(W276:W277),"0")</f>
        <v>85.68</v>
      </c>
      <c r="X279" s="37"/>
      <c r="Y279" s="313"/>
      <c r="Z279" s="313"/>
    </row>
    <row r="280" spans="1:53" ht="14.25" customHeight="1" x14ac:dyDescent="0.25">
      <c r="A280" s="345" t="s">
        <v>215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23">
        <v>4607091388831</v>
      </c>
      <c r="E281" s="324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4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8"/>
      <c r="P281" s="338"/>
      <c r="Q281" s="338"/>
      <c r="R281" s="324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8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9"/>
      <c r="N282" s="314" t="s">
        <v>66</v>
      </c>
      <c r="O282" s="315"/>
      <c r="P282" s="315"/>
      <c r="Q282" s="315"/>
      <c r="R282" s="315"/>
      <c r="S282" s="315"/>
      <c r="T282" s="316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9"/>
      <c r="N283" s="314" t="s">
        <v>66</v>
      </c>
      <c r="O283" s="315"/>
      <c r="P283" s="315"/>
      <c r="Q283" s="315"/>
      <c r="R283" s="315"/>
      <c r="S283" s="315"/>
      <c r="T283" s="316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45" t="s">
        <v>81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23">
        <v>4607091383102</v>
      </c>
      <c r="E285" s="324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8"/>
      <c r="P285" s="338"/>
      <c r="Q285" s="338"/>
      <c r="R285" s="324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8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9"/>
      <c r="N286" s="314" t="s">
        <v>66</v>
      </c>
      <c r="O286" s="315"/>
      <c r="P286" s="315"/>
      <c r="Q286" s="315"/>
      <c r="R286" s="315"/>
      <c r="S286" s="315"/>
      <c r="T286" s="316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9"/>
      <c r="N287" s="314" t="s">
        <v>66</v>
      </c>
      <c r="O287" s="315"/>
      <c r="P287" s="315"/>
      <c r="Q287" s="315"/>
      <c r="R287" s="315"/>
      <c r="S287" s="315"/>
      <c r="T287" s="316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407" t="s">
        <v>432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8"/>
      <c r="Z288" s="48"/>
    </row>
    <row r="289" spans="1:53" ht="16.5" customHeight="1" x14ac:dyDescent="0.25">
      <c r="A289" s="326" t="s">
        <v>433</v>
      </c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27"/>
      <c r="P289" s="327"/>
      <c r="Q289" s="327"/>
      <c r="R289" s="327"/>
      <c r="S289" s="327"/>
      <c r="T289" s="327"/>
      <c r="U289" s="327"/>
      <c r="V289" s="327"/>
      <c r="W289" s="327"/>
      <c r="X289" s="327"/>
      <c r="Y289" s="305"/>
      <c r="Z289" s="305"/>
    </row>
    <row r="290" spans="1:53" ht="14.25" customHeight="1" x14ac:dyDescent="0.25">
      <c r="A290" s="345" t="s">
        <v>103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23">
        <v>4607091383997</v>
      </c>
      <c r="E291" s="324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8"/>
      <c r="P291" s="338"/>
      <c r="Q291" s="338"/>
      <c r="R291" s="324"/>
      <c r="S291" s="34"/>
      <c r="T291" s="34"/>
      <c r="U291" s="35" t="s">
        <v>65</v>
      </c>
      <c r="V291" s="310">
        <v>2000</v>
      </c>
      <c r="W291" s="311">
        <f t="shared" ref="W291:W298" si="14">IFERROR(IF(V291="",0,CEILING((V291/$H291),1)*$H291),"")</f>
        <v>2010</v>
      </c>
      <c r="X291" s="36">
        <f>IFERROR(IF(W291=0,"",ROUNDUP(W291/H291,0)*0.02175),"")</f>
        <v>2.9144999999999999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23">
        <v>4607091383997</v>
      </c>
      <c r="E292" s="324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6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8"/>
      <c r="P292" s="338"/>
      <c r="Q292" s="338"/>
      <c r="R292" s="324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23">
        <v>4607091384130</v>
      </c>
      <c r="E293" s="324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8"/>
      <c r="P293" s="338"/>
      <c r="Q293" s="338"/>
      <c r="R293" s="324"/>
      <c r="S293" s="34"/>
      <c r="T293" s="34"/>
      <c r="U293" s="35" t="s">
        <v>65</v>
      </c>
      <c r="V293" s="310">
        <v>3000</v>
      </c>
      <c r="W293" s="311">
        <f t="shared" si="14"/>
        <v>3000</v>
      </c>
      <c r="X293" s="36">
        <f>IFERROR(IF(W293=0,"",ROUNDUP(W293/H293,0)*0.02175),"")</f>
        <v>4.3499999999999996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23">
        <v>4607091384130</v>
      </c>
      <c r="E294" s="324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8"/>
      <c r="P294" s="338"/>
      <c r="Q294" s="338"/>
      <c r="R294" s="324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23">
        <v>4607091384147</v>
      </c>
      <c r="E295" s="324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8"/>
      <c r="P295" s="338"/>
      <c r="Q295" s="338"/>
      <c r="R295" s="324"/>
      <c r="S295" s="34"/>
      <c r="T295" s="34"/>
      <c r="U295" s="35" t="s">
        <v>65</v>
      </c>
      <c r="V295" s="310">
        <v>0</v>
      </c>
      <c r="W295" s="311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23">
        <v>4607091384147</v>
      </c>
      <c r="E296" s="324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89" t="s">
        <v>443</v>
      </c>
      <c r="O296" s="338"/>
      <c r="P296" s="338"/>
      <c r="Q296" s="338"/>
      <c r="R296" s="324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23">
        <v>4607091384154</v>
      </c>
      <c r="E297" s="324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6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8"/>
      <c r="P297" s="338"/>
      <c r="Q297" s="338"/>
      <c r="R297" s="324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23">
        <v>4607091384161</v>
      </c>
      <c r="E298" s="324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8"/>
      <c r="P298" s="338"/>
      <c r="Q298" s="338"/>
      <c r="R298" s="324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8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9"/>
      <c r="N299" s="314" t="s">
        <v>66</v>
      </c>
      <c r="O299" s="315"/>
      <c r="P299" s="315"/>
      <c r="Q299" s="315"/>
      <c r="R299" s="315"/>
      <c r="S299" s="315"/>
      <c r="T299" s="316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333.33333333333337</v>
      </c>
      <c r="W299" s="312">
        <f>IFERROR(W291/H291,"0")+IFERROR(W292/H292,"0")+IFERROR(W293/H293,"0")+IFERROR(W294/H294,"0")+IFERROR(W295/H295,"0")+IFERROR(W296/H296,"0")+IFERROR(W297/H297,"0")+IFERROR(W298/H298,"0")</f>
        <v>334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7.2645</v>
      </c>
      <c r="Y299" s="313"/>
      <c r="Z299" s="313"/>
    </row>
    <row r="300" spans="1:53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9"/>
      <c r="N300" s="314" t="s">
        <v>66</v>
      </c>
      <c r="O300" s="315"/>
      <c r="P300" s="315"/>
      <c r="Q300" s="315"/>
      <c r="R300" s="315"/>
      <c r="S300" s="315"/>
      <c r="T300" s="316"/>
      <c r="U300" s="37" t="s">
        <v>65</v>
      </c>
      <c r="V300" s="312">
        <f>IFERROR(SUM(V291:V298),"0")</f>
        <v>5000</v>
      </c>
      <c r="W300" s="312">
        <f>IFERROR(SUM(W291:W298),"0")</f>
        <v>5010</v>
      </c>
      <c r="X300" s="37"/>
      <c r="Y300" s="313"/>
      <c r="Z300" s="313"/>
    </row>
    <row r="301" spans="1:53" ht="14.25" customHeight="1" x14ac:dyDescent="0.25">
      <c r="A301" s="345" t="s">
        <v>95</v>
      </c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23">
        <v>4607091383980</v>
      </c>
      <c r="E302" s="324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6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8"/>
      <c r="P302" s="338"/>
      <c r="Q302" s="338"/>
      <c r="R302" s="324"/>
      <c r="S302" s="34"/>
      <c r="T302" s="34"/>
      <c r="U302" s="35" t="s">
        <v>65</v>
      </c>
      <c r="V302" s="310">
        <v>2000</v>
      </c>
      <c r="W302" s="311">
        <f>IFERROR(IF(V302="",0,CEILING((V302/$H302),1)*$H302),"")</f>
        <v>2010</v>
      </c>
      <c r="X302" s="36">
        <f>IFERROR(IF(W302=0,"",ROUNDUP(W302/H302,0)*0.02175),"")</f>
        <v>2.9144999999999999</v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23">
        <v>4680115883314</v>
      </c>
      <c r="E303" s="324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458" t="s">
        <v>452</v>
      </c>
      <c r="O303" s="338"/>
      <c r="P303" s="338"/>
      <c r="Q303" s="338"/>
      <c r="R303" s="324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23">
        <v>4607091384178</v>
      </c>
      <c r="E304" s="324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8"/>
      <c r="P304" s="338"/>
      <c r="Q304" s="338"/>
      <c r="R304" s="324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8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9"/>
      <c r="N305" s="314" t="s">
        <v>66</v>
      </c>
      <c r="O305" s="315"/>
      <c r="P305" s="315"/>
      <c r="Q305" s="315"/>
      <c r="R305" s="315"/>
      <c r="S305" s="315"/>
      <c r="T305" s="316"/>
      <c r="U305" s="37" t="s">
        <v>67</v>
      </c>
      <c r="V305" s="312">
        <f>IFERROR(V302/H302,"0")+IFERROR(V303/H303,"0")+IFERROR(V304/H304,"0")</f>
        <v>133.33333333333334</v>
      </c>
      <c r="W305" s="312">
        <f>IFERROR(W302/H302,"0")+IFERROR(W303/H303,"0")+IFERROR(W304/H304,"0")</f>
        <v>134</v>
      </c>
      <c r="X305" s="312">
        <f>IFERROR(IF(X302="",0,X302),"0")+IFERROR(IF(X303="",0,X303),"0")+IFERROR(IF(X304="",0,X304),"0")</f>
        <v>2.9144999999999999</v>
      </c>
      <c r="Y305" s="313"/>
      <c r="Z305" s="313"/>
    </row>
    <row r="306" spans="1:53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9"/>
      <c r="N306" s="314" t="s">
        <v>66</v>
      </c>
      <c r="O306" s="315"/>
      <c r="P306" s="315"/>
      <c r="Q306" s="315"/>
      <c r="R306" s="315"/>
      <c r="S306" s="315"/>
      <c r="T306" s="316"/>
      <c r="U306" s="37" t="s">
        <v>65</v>
      </c>
      <c r="V306" s="312">
        <f>IFERROR(SUM(V302:V304),"0")</f>
        <v>2000</v>
      </c>
      <c r="W306" s="312">
        <f>IFERROR(SUM(W302:W304),"0")</f>
        <v>2010</v>
      </c>
      <c r="X306" s="37"/>
      <c r="Y306" s="313"/>
      <c r="Z306" s="313"/>
    </row>
    <row r="307" spans="1:53" ht="14.25" customHeight="1" x14ac:dyDescent="0.25">
      <c r="A307" s="345" t="s">
        <v>68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27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23">
        <v>4607091384260</v>
      </c>
      <c r="E308" s="324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5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8"/>
      <c r="P308" s="338"/>
      <c r="Q308" s="338"/>
      <c r="R308" s="324"/>
      <c r="S308" s="34"/>
      <c r="T308" s="34"/>
      <c r="U308" s="35" t="s">
        <v>65</v>
      </c>
      <c r="V308" s="310">
        <v>300</v>
      </c>
      <c r="W308" s="311">
        <f>IFERROR(IF(V308="",0,CEILING((V308/$H308),1)*$H308),"")</f>
        <v>304.2</v>
      </c>
      <c r="X308" s="36">
        <f>IFERROR(IF(W308=0,"",ROUNDUP(W308/H308,0)*0.02175),"")</f>
        <v>0.84824999999999995</v>
      </c>
      <c r="Y308" s="56"/>
      <c r="Z308" s="57"/>
      <c r="AD308" s="58"/>
      <c r="BA308" s="226" t="s">
        <v>1</v>
      </c>
    </row>
    <row r="309" spans="1:53" x14ac:dyDescent="0.2">
      <c r="A309" s="328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9"/>
      <c r="N309" s="314" t="s">
        <v>66</v>
      </c>
      <c r="O309" s="315"/>
      <c r="P309" s="315"/>
      <c r="Q309" s="315"/>
      <c r="R309" s="315"/>
      <c r="S309" s="315"/>
      <c r="T309" s="316"/>
      <c r="U309" s="37" t="s">
        <v>67</v>
      </c>
      <c r="V309" s="312">
        <f>IFERROR(V308/H308,"0")</f>
        <v>38.46153846153846</v>
      </c>
      <c r="W309" s="312">
        <f>IFERROR(W308/H308,"0")</f>
        <v>39</v>
      </c>
      <c r="X309" s="312">
        <f>IFERROR(IF(X308="",0,X308),"0")</f>
        <v>0.84824999999999995</v>
      </c>
      <c r="Y309" s="313"/>
      <c r="Z309" s="313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9"/>
      <c r="N310" s="314" t="s">
        <v>66</v>
      </c>
      <c r="O310" s="315"/>
      <c r="P310" s="315"/>
      <c r="Q310" s="315"/>
      <c r="R310" s="315"/>
      <c r="S310" s="315"/>
      <c r="T310" s="316"/>
      <c r="U310" s="37" t="s">
        <v>65</v>
      </c>
      <c r="V310" s="312">
        <f>IFERROR(SUM(V308:V308),"0")</f>
        <v>300</v>
      </c>
      <c r="W310" s="312">
        <f>IFERROR(SUM(W308:W308),"0")</f>
        <v>304.2</v>
      </c>
      <c r="X310" s="37"/>
      <c r="Y310" s="313"/>
      <c r="Z310" s="313"/>
    </row>
    <row r="311" spans="1:53" ht="14.25" customHeight="1" x14ac:dyDescent="0.25">
      <c r="A311" s="345" t="s">
        <v>215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23">
        <v>4607091384673</v>
      </c>
      <c r="E312" s="324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3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8"/>
      <c r="P312" s="338"/>
      <c r="Q312" s="338"/>
      <c r="R312" s="324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8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9"/>
      <c r="N313" s="314" t="s">
        <v>66</v>
      </c>
      <c r="O313" s="315"/>
      <c r="P313" s="315"/>
      <c r="Q313" s="315"/>
      <c r="R313" s="315"/>
      <c r="S313" s="315"/>
      <c r="T313" s="316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9"/>
      <c r="N314" s="314" t="s">
        <v>66</v>
      </c>
      <c r="O314" s="315"/>
      <c r="P314" s="315"/>
      <c r="Q314" s="315"/>
      <c r="R314" s="315"/>
      <c r="S314" s="315"/>
      <c r="T314" s="316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26" t="s">
        <v>459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05"/>
      <c r="Z315" s="305"/>
    </row>
    <row r="316" spans="1:53" ht="14.25" customHeight="1" x14ac:dyDescent="0.25">
      <c r="A316" s="345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23">
        <v>4607091384185</v>
      </c>
      <c r="E317" s="324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8"/>
      <c r="P317" s="338"/>
      <c r="Q317" s="338"/>
      <c r="R317" s="324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23">
        <v>4607091384192</v>
      </c>
      <c r="E318" s="324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53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8"/>
      <c r="P318" s="338"/>
      <c r="Q318" s="338"/>
      <c r="R318" s="324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23">
        <v>4680115881907</v>
      </c>
      <c r="E319" s="324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8"/>
      <c r="P319" s="338"/>
      <c r="Q319" s="338"/>
      <c r="R319" s="324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23">
        <v>4607091384680</v>
      </c>
      <c r="E320" s="324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8"/>
      <c r="P320" s="338"/>
      <c r="Q320" s="338"/>
      <c r="R320" s="324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8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9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9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45" t="s">
        <v>60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23">
        <v>4607091384802</v>
      </c>
      <c r="E324" s="324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4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8"/>
      <c r="P324" s="338"/>
      <c r="Q324" s="338"/>
      <c r="R324" s="324"/>
      <c r="S324" s="34"/>
      <c r="T324" s="34"/>
      <c r="U324" s="35" t="s">
        <v>65</v>
      </c>
      <c r="V324" s="310">
        <v>200</v>
      </c>
      <c r="W324" s="311">
        <f>IFERROR(IF(V324="",0,CEILING((V324/$H324),1)*$H324),"")</f>
        <v>201.48</v>
      </c>
      <c r="X324" s="36">
        <f>IFERROR(IF(W324=0,"",ROUNDUP(W324/H324,0)*0.00753),"")</f>
        <v>0.34638000000000002</v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23">
        <v>4607091384826</v>
      </c>
      <c r="E325" s="324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3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8"/>
      <c r="P325" s="338"/>
      <c r="Q325" s="338"/>
      <c r="R325" s="324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8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9"/>
      <c r="N326" s="314" t="s">
        <v>66</v>
      </c>
      <c r="O326" s="315"/>
      <c r="P326" s="315"/>
      <c r="Q326" s="315"/>
      <c r="R326" s="315"/>
      <c r="S326" s="315"/>
      <c r="T326" s="316"/>
      <c r="U326" s="37" t="s">
        <v>67</v>
      </c>
      <c r="V326" s="312">
        <f>IFERROR(V324/H324,"0")+IFERROR(V325/H325,"0")</f>
        <v>45.662100456621005</v>
      </c>
      <c r="W326" s="312">
        <f>IFERROR(W324/H324,"0")+IFERROR(W325/H325,"0")</f>
        <v>46</v>
      </c>
      <c r="X326" s="312">
        <f>IFERROR(IF(X324="",0,X324),"0")+IFERROR(IF(X325="",0,X325),"0")</f>
        <v>0.34638000000000002</v>
      </c>
      <c r="Y326" s="313"/>
      <c r="Z326" s="313"/>
    </row>
    <row r="327" spans="1:53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9"/>
      <c r="N327" s="314" t="s">
        <v>66</v>
      </c>
      <c r="O327" s="315"/>
      <c r="P327" s="315"/>
      <c r="Q327" s="315"/>
      <c r="R327" s="315"/>
      <c r="S327" s="315"/>
      <c r="T327" s="316"/>
      <c r="U327" s="37" t="s">
        <v>65</v>
      </c>
      <c r="V327" s="312">
        <f>IFERROR(SUM(V324:V325),"0")</f>
        <v>200</v>
      </c>
      <c r="W327" s="312">
        <f>IFERROR(SUM(W324:W325),"0")</f>
        <v>201.48</v>
      </c>
      <c r="X327" s="37"/>
      <c r="Y327" s="313"/>
      <c r="Z327" s="313"/>
    </row>
    <row r="328" spans="1:53" ht="14.25" customHeight="1" x14ac:dyDescent="0.25">
      <c r="A328" s="345" t="s">
        <v>68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23">
        <v>4607091384246</v>
      </c>
      <c r="E329" s="324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8"/>
      <c r="P329" s="338"/>
      <c r="Q329" s="338"/>
      <c r="R329" s="324"/>
      <c r="S329" s="34"/>
      <c r="T329" s="34"/>
      <c r="U329" s="35" t="s">
        <v>65</v>
      </c>
      <c r="V329" s="310">
        <v>450</v>
      </c>
      <c r="W329" s="311">
        <f>IFERROR(IF(V329="",0,CEILING((V329/$H329),1)*$H329),"")</f>
        <v>452.4</v>
      </c>
      <c r="X329" s="36">
        <f>IFERROR(IF(W329=0,"",ROUNDUP(W329/H329,0)*0.02175),"")</f>
        <v>1.2614999999999998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23">
        <v>4680115881976</v>
      </c>
      <c r="E330" s="324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6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8"/>
      <c r="P330" s="338"/>
      <c r="Q330" s="338"/>
      <c r="R330" s="324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23">
        <v>4607091384253</v>
      </c>
      <c r="E331" s="324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48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8"/>
      <c r="P331" s="338"/>
      <c r="Q331" s="338"/>
      <c r="R331" s="324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23">
        <v>4680115881969</v>
      </c>
      <c r="E332" s="324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4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8"/>
      <c r="P332" s="338"/>
      <c r="Q332" s="338"/>
      <c r="R332" s="324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8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9"/>
      <c r="N333" s="314" t="s">
        <v>66</v>
      </c>
      <c r="O333" s="315"/>
      <c r="P333" s="315"/>
      <c r="Q333" s="315"/>
      <c r="R333" s="315"/>
      <c r="S333" s="315"/>
      <c r="T333" s="316"/>
      <c r="U333" s="37" t="s">
        <v>67</v>
      </c>
      <c r="V333" s="312">
        <f>IFERROR(V329/H329,"0")+IFERROR(V330/H330,"0")+IFERROR(V331/H331,"0")+IFERROR(V332/H332,"0")</f>
        <v>57.692307692307693</v>
      </c>
      <c r="W333" s="312">
        <f>IFERROR(W329/H329,"0")+IFERROR(W330/H330,"0")+IFERROR(W331/H331,"0")+IFERROR(W332/H332,"0")</f>
        <v>58</v>
      </c>
      <c r="X333" s="312">
        <f>IFERROR(IF(X329="",0,X329),"0")+IFERROR(IF(X330="",0,X330),"0")+IFERROR(IF(X331="",0,X331),"0")+IFERROR(IF(X332="",0,X332),"0")</f>
        <v>1.2614999999999998</v>
      </c>
      <c r="Y333" s="313"/>
      <c r="Z333" s="313"/>
    </row>
    <row r="334" spans="1:53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29"/>
      <c r="N334" s="314" t="s">
        <v>66</v>
      </c>
      <c r="O334" s="315"/>
      <c r="P334" s="315"/>
      <c r="Q334" s="315"/>
      <c r="R334" s="315"/>
      <c r="S334" s="315"/>
      <c r="T334" s="316"/>
      <c r="U334" s="37" t="s">
        <v>65</v>
      </c>
      <c r="V334" s="312">
        <f>IFERROR(SUM(V329:V332),"0")</f>
        <v>450</v>
      </c>
      <c r="W334" s="312">
        <f>IFERROR(SUM(W329:W332),"0")</f>
        <v>452.4</v>
      </c>
      <c r="X334" s="37"/>
      <c r="Y334" s="313"/>
      <c r="Z334" s="313"/>
    </row>
    <row r="335" spans="1:53" ht="14.25" customHeight="1" x14ac:dyDescent="0.25">
      <c r="A335" s="345" t="s">
        <v>215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23">
        <v>4607091389357</v>
      </c>
      <c r="E336" s="324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8"/>
      <c r="P336" s="338"/>
      <c r="Q336" s="338"/>
      <c r="R336" s="324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8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9"/>
      <c r="N337" s="314" t="s">
        <v>66</v>
      </c>
      <c r="O337" s="315"/>
      <c r="P337" s="315"/>
      <c r="Q337" s="315"/>
      <c r="R337" s="315"/>
      <c r="S337" s="315"/>
      <c r="T337" s="316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9"/>
      <c r="N338" s="314" t="s">
        <v>66</v>
      </c>
      <c r="O338" s="315"/>
      <c r="P338" s="315"/>
      <c r="Q338" s="315"/>
      <c r="R338" s="315"/>
      <c r="S338" s="315"/>
      <c r="T338" s="316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407" t="s">
        <v>482</v>
      </c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  <c r="V339" s="408"/>
      <c r="W339" s="408"/>
      <c r="X339" s="408"/>
      <c r="Y339" s="48"/>
      <c r="Z339" s="48"/>
    </row>
    <row r="340" spans="1:53" ht="16.5" customHeight="1" x14ac:dyDescent="0.25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05"/>
      <c r="Z340" s="305"/>
    </row>
    <row r="341" spans="1:53" ht="14.25" customHeight="1" x14ac:dyDescent="0.25">
      <c r="A341" s="345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27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23">
        <v>4607091389708</v>
      </c>
      <c r="E342" s="324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8"/>
      <c r="P342" s="338"/>
      <c r="Q342" s="338"/>
      <c r="R342" s="324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23">
        <v>4607091389692</v>
      </c>
      <c r="E343" s="324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8"/>
      <c r="P343" s="338"/>
      <c r="Q343" s="338"/>
      <c r="R343" s="324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8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9"/>
      <c r="N344" s="314" t="s">
        <v>66</v>
      </c>
      <c r="O344" s="315"/>
      <c r="P344" s="315"/>
      <c r="Q344" s="315"/>
      <c r="R344" s="315"/>
      <c r="S344" s="315"/>
      <c r="T344" s="316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9"/>
      <c r="N345" s="314" t="s">
        <v>66</v>
      </c>
      <c r="O345" s="315"/>
      <c r="P345" s="315"/>
      <c r="Q345" s="315"/>
      <c r="R345" s="315"/>
      <c r="S345" s="315"/>
      <c r="T345" s="316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45" t="s">
        <v>60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23">
        <v>4607091389753</v>
      </c>
      <c r="E347" s="324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8"/>
      <c r="P347" s="338"/>
      <c r="Q347" s="338"/>
      <c r="R347" s="324"/>
      <c r="S347" s="34"/>
      <c r="T347" s="34"/>
      <c r="U347" s="35" t="s">
        <v>65</v>
      </c>
      <c r="V347" s="310">
        <v>500</v>
      </c>
      <c r="W347" s="311">
        <f t="shared" ref="W347:W359" si="15">IFERROR(IF(V347="",0,CEILING((V347/$H347),1)*$H347),"")</f>
        <v>504</v>
      </c>
      <c r="X347" s="36">
        <f>IFERROR(IF(W347=0,"",ROUNDUP(W347/H347,0)*0.00753),"")</f>
        <v>0.90360000000000007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23">
        <v>4607091389760</v>
      </c>
      <c r="E348" s="324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8"/>
      <c r="P348" s="338"/>
      <c r="Q348" s="338"/>
      <c r="R348" s="324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23">
        <v>4607091389746</v>
      </c>
      <c r="E349" s="324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8"/>
      <c r="P349" s="338"/>
      <c r="Q349" s="338"/>
      <c r="R349" s="324"/>
      <c r="S349" s="34"/>
      <c r="T349" s="34"/>
      <c r="U349" s="35" t="s">
        <v>65</v>
      </c>
      <c r="V349" s="310">
        <v>600</v>
      </c>
      <c r="W349" s="311">
        <f t="shared" si="15"/>
        <v>600.6</v>
      </c>
      <c r="X349" s="36">
        <f>IFERROR(IF(W349=0,"",ROUNDUP(W349/H349,0)*0.00753),"")</f>
        <v>1.0767900000000001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23">
        <v>4680115882928</v>
      </c>
      <c r="E350" s="324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8"/>
      <c r="P350" s="338"/>
      <c r="Q350" s="338"/>
      <c r="R350" s="324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23">
        <v>4680115883147</v>
      </c>
      <c r="E351" s="324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4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8"/>
      <c r="P351" s="338"/>
      <c r="Q351" s="338"/>
      <c r="R351" s="324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23">
        <v>4607091384338</v>
      </c>
      <c r="E352" s="324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5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8"/>
      <c r="P352" s="338"/>
      <c r="Q352" s="338"/>
      <c r="R352" s="324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23">
        <v>4680115883154</v>
      </c>
      <c r="E353" s="324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4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8"/>
      <c r="P353" s="338"/>
      <c r="Q353" s="338"/>
      <c r="R353" s="324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23">
        <v>4607091389524</v>
      </c>
      <c r="E354" s="324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8"/>
      <c r="P354" s="338"/>
      <c r="Q354" s="338"/>
      <c r="R354" s="324"/>
      <c r="S354" s="34"/>
      <c r="T354" s="34"/>
      <c r="U354" s="35" t="s">
        <v>65</v>
      </c>
      <c r="V354" s="310">
        <v>0</v>
      </c>
      <c r="W354" s="311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23">
        <v>4680115883161</v>
      </c>
      <c r="E355" s="324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8"/>
      <c r="P355" s="338"/>
      <c r="Q355" s="338"/>
      <c r="R355" s="324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23">
        <v>4607091384345</v>
      </c>
      <c r="E356" s="324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8"/>
      <c r="P356" s="338"/>
      <c r="Q356" s="338"/>
      <c r="R356" s="324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23">
        <v>4680115883178</v>
      </c>
      <c r="E357" s="324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6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8"/>
      <c r="P357" s="338"/>
      <c r="Q357" s="338"/>
      <c r="R357" s="324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23">
        <v>4607091389531</v>
      </c>
      <c r="E358" s="324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8"/>
      <c r="P358" s="338"/>
      <c r="Q358" s="338"/>
      <c r="R358" s="324"/>
      <c r="S358" s="34"/>
      <c r="T358" s="34"/>
      <c r="U358" s="35" t="s">
        <v>65</v>
      </c>
      <c r="V358" s="310">
        <v>0</v>
      </c>
      <c r="W358" s="311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23">
        <v>4680115883185</v>
      </c>
      <c r="E359" s="324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606" t="s">
        <v>514</v>
      </c>
      <c r="O359" s="338"/>
      <c r="P359" s="338"/>
      <c r="Q359" s="338"/>
      <c r="R359" s="324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8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7"/>
      <c r="M360" s="329"/>
      <c r="N360" s="314" t="s">
        <v>66</v>
      </c>
      <c r="O360" s="315"/>
      <c r="P360" s="315"/>
      <c r="Q360" s="315"/>
      <c r="R360" s="315"/>
      <c r="S360" s="315"/>
      <c r="T360" s="316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261.90476190476193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263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1.9803900000000003</v>
      </c>
      <c r="Y360" s="313"/>
      <c r="Z360" s="313"/>
    </row>
    <row r="361" spans="1:53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7"/>
      <c r="M361" s="329"/>
      <c r="N361" s="314" t="s">
        <v>66</v>
      </c>
      <c r="O361" s="315"/>
      <c r="P361" s="315"/>
      <c r="Q361" s="315"/>
      <c r="R361" s="315"/>
      <c r="S361" s="315"/>
      <c r="T361" s="316"/>
      <c r="U361" s="37" t="s">
        <v>65</v>
      </c>
      <c r="V361" s="312">
        <f>IFERROR(SUM(V347:V359),"0")</f>
        <v>1100</v>
      </c>
      <c r="W361" s="312">
        <f>IFERROR(SUM(W347:W359),"0")</f>
        <v>1104.5999999999999</v>
      </c>
      <c r="X361" s="37"/>
      <c r="Y361" s="313"/>
      <c r="Z361" s="313"/>
    </row>
    <row r="362" spans="1:53" ht="14.25" customHeight="1" x14ac:dyDescent="0.25">
      <c r="A362" s="345" t="s">
        <v>68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27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23">
        <v>4607091389685</v>
      </c>
      <c r="E363" s="324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5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8"/>
      <c r="P363" s="338"/>
      <c r="Q363" s="338"/>
      <c r="R363" s="324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23">
        <v>4607091389654</v>
      </c>
      <c r="E364" s="324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8"/>
      <c r="P364" s="338"/>
      <c r="Q364" s="338"/>
      <c r="R364" s="324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23">
        <v>4607091384352</v>
      </c>
      <c r="E365" s="324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8"/>
      <c r="P365" s="338"/>
      <c r="Q365" s="338"/>
      <c r="R365" s="324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23">
        <v>4607091389661</v>
      </c>
      <c r="E366" s="324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6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8"/>
      <c r="P366" s="338"/>
      <c r="Q366" s="338"/>
      <c r="R366" s="324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8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9"/>
      <c r="N367" s="314" t="s">
        <v>66</v>
      </c>
      <c r="O367" s="315"/>
      <c r="P367" s="315"/>
      <c r="Q367" s="315"/>
      <c r="R367" s="315"/>
      <c r="S367" s="315"/>
      <c r="T367" s="316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7"/>
      <c r="M368" s="329"/>
      <c r="N368" s="314" t="s">
        <v>66</v>
      </c>
      <c r="O368" s="315"/>
      <c r="P368" s="315"/>
      <c r="Q368" s="315"/>
      <c r="R368" s="315"/>
      <c r="S368" s="315"/>
      <c r="T368" s="316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45" t="s">
        <v>215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27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23">
        <v>4680115881648</v>
      </c>
      <c r="E370" s="324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3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8"/>
      <c r="P370" s="338"/>
      <c r="Q370" s="338"/>
      <c r="R370" s="324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8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9"/>
      <c r="N371" s="314" t="s">
        <v>66</v>
      </c>
      <c r="O371" s="315"/>
      <c r="P371" s="315"/>
      <c r="Q371" s="315"/>
      <c r="R371" s="315"/>
      <c r="S371" s="315"/>
      <c r="T371" s="316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9"/>
      <c r="N372" s="314" t="s">
        <v>66</v>
      </c>
      <c r="O372" s="315"/>
      <c r="P372" s="315"/>
      <c r="Q372" s="315"/>
      <c r="R372" s="315"/>
      <c r="S372" s="315"/>
      <c r="T372" s="316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45" t="s">
        <v>81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27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23">
        <v>4680115884359</v>
      </c>
      <c r="E374" s="324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99" t="s">
        <v>529</v>
      </c>
      <c r="O374" s="338"/>
      <c r="P374" s="338"/>
      <c r="Q374" s="338"/>
      <c r="R374" s="324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23">
        <v>4680115884335</v>
      </c>
      <c r="E375" s="324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371" t="s">
        <v>534</v>
      </c>
      <c r="O375" s="338"/>
      <c r="P375" s="338"/>
      <c r="Q375" s="338"/>
      <c r="R375" s="324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23">
        <v>4680115884113</v>
      </c>
      <c r="E376" s="324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533" t="s">
        <v>537</v>
      </c>
      <c r="O376" s="338"/>
      <c r="P376" s="338"/>
      <c r="Q376" s="338"/>
      <c r="R376" s="324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23">
        <v>4680115884342</v>
      </c>
      <c r="E377" s="324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373" t="s">
        <v>540</v>
      </c>
      <c r="O377" s="338"/>
      <c r="P377" s="338"/>
      <c r="Q377" s="338"/>
      <c r="R377" s="324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8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9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7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9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45" t="s">
        <v>90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23">
        <v>4680115884090</v>
      </c>
      <c r="E381" s="324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623" t="s">
        <v>543</v>
      </c>
      <c r="O381" s="338"/>
      <c r="P381" s="338"/>
      <c r="Q381" s="338"/>
      <c r="R381" s="324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23">
        <v>4680115882997</v>
      </c>
      <c r="E382" s="324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468" t="s">
        <v>546</v>
      </c>
      <c r="O382" s="338"/>
      <c r="P382" s="338"/>
      <c r="Q382" s="338"/>
      <c r="R382" s="324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8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9"/>
      <c r="N383" s="314" t="s">
        <v>66</v>
      </c>
      <c r="O383" s="315"/>
      <c r="P383" s="315"/>
      <c r="Q383" s="315"/>
      <c r="R383" s="315"/>
      <c r="S383" s="315"/>
      <c r="T383" s="316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29"/>
      <c r="N384" s="314" t="s">
        <v>66</v>
      </c>
      <c r="O384" s="315"/>
      <c r="P384" s="315"/>
      <c r="Q384" s="315"/>
      <c r="R384" s="315"/>
      <c r="S384" s="315"/>
      <c r="T384" s="316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26" t="s">
        <v>547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5"/>
      <c r="Z385" s="305"/>
    </row>
    <row r="386" spans="1:53" ht="14.25" customHeight="1" x14ac:dyDescent="0.25">
      <c r="A386" s="345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23">
        <v>4607091389388</v>
      </c>
      <c r="E387" s="324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8"/>
      <c r="P387" s="338"/>
      <c r="Q387" s="338"/>
      <c r="R387" s="324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23">
        <v>4607091389364</v>
      </c>
      <c r="E388" s="324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3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8"/>
      <c r="P388" s="338"/>
      <c r="Q388" s="338"/>
      <c r="R388" s="324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8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9"/>
      <c r="N389" s="314" t="s">
        <v>66</v>
      </c>
      <c r="O389" s="315"/>
      <c r="P389" s="315"/>
      <c r="Q389" s="315"/>
      <c r="R389" s="315"/>
      <c r="S389" s="315"/>
      <c r="T389" s="316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9"/>
      <c r="N390" s="314" t="s">
        <v>66</v>
      </c>
      <c r="O390" s="315"/>
      <c r="P390" s="315"/>
      <c r="Q390" s="315"/>
      <c r="R390" s="315"/>
      <c r="S390" s="315"/>
      <c r="T390" s="316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45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23">
        <v>4607091389739</v>
      </c>
      <c r="E392" s="324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8"/>
      <c r="P392" s="338"/>
      <c r="Q392" s="338"/>
      <c r="R392" s="324"/>
      <c r="S392" s="34"/>
      <c r="T392" s="34"/>
      <c r="U392" s="35" t="s">
        <v>65</v>
      </c>
      <c r="V392" s="310">
        <v>1000</v>
      </c>
      <c r="W392" s="311">
        <f t="shared" ref="W392:W398" si="17">IFERROR(IF(V392="",0,CEILING((V392/$H392),1)*$H392),"")</f>
        <v>1003.8000000000001</v>
      </c>
      <c r="X392" s="36">
        <f>IFERROR(IF(W392=0,"",ROUNDUP(W392/H392,0)*0.00753),"")</f>
        <v>1.7996700000000001</v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23">
        <v>4680115883048</v>
      </c>
      <c r="E393" s="324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8"/>
      <c r="P393" s="338"/>
      <c r="Q393" s="338"/>
      <c r="R393" s="324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23">
        <v>4607091389425</v>
      </c>
      <c r="E394" s="324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8"/>
      <c r="P394" s="338"/>
      <c r="Q394" s="338"/>
      <c r="R394" s="324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23">
        <v>4680115882911</v>
      </c>
      <c r="E395" s="324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646" t="s">
        <v>560</v>
      </c>
      <c r="O395" s="338"/>
      <c r="P395" s="338"/>
      <c r="Q395" s="338"/>
      <c r="R395" s="324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23">
        <v>4680115880771</v>
      </c>
      <c r="E396" s="324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8"/>
      <c r="P396" s="338"/>
      <c r="Q396" s="338"/>
      <c r="R396" s="324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23">
        <v>4607091389500</v>
      </c>
      <c r="E397" s="324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8"/>
      <c r="P397" s="338"/>
      <c r="Q397" s="338"/>
      <c r="R397" s="324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23">
        <v>4680115881983</v>
      </c>
      <c r="E398" s="324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8"/>
      <c r="P398" s="338"/>
      <c r="Q398" s="338"/>
      <c r="R398" s="324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8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9"/>
      <c r="N399" s="314" t="s">
        <v>66</v>
      </c>
      <c r="O399" s="315"/>
      <c r="P399" s="315"/>
      <c r="Q399" s="315"/>
      <c r="R399" s="315"/>
      <c r="S399" s="315"/>
      <c r="T399" s="316"/>
      <c r="U399" s="37" t="s">
        <v>67</v>
      </c>
      <c r="V399" s="312">
        <f>IFERROR(V392/H392,"0")+IFERROR(V393/H393,"0")+IFERROR(V394/H394,"0")+IFERROR(V395/H395,"0")+IFERROR(V396/H396,"0")+IFERROR(V397/H397,"0")+IFERROR(V398/H398,"0")</f>
        <v>238.09523809523807</v>
      </c>
      <c r="W399" s="312">
        <f>IFERROR(W392/H392,"0")+IFERROR(W393/H393,"0")+IFERROR(W394/H394,"0")+IFERROR(W395/H395,"0")+IFERROR(W396/H396,"0")+IFERROR(W397/H397,"0")+IFERROR(W398/H398,"0")</f>
        <v>239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1.7996700000000001</v>
      </c>
      <c r="Y399" s="313"/>
      <c r="Z399" s="313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9"/>
      <c r="N400" s="314" t="s">
        <v>66</v>
      </c>
      <c r="O400" s="315"/>
      <c r="P400" s="315"/>
      <c r="Q400" s="315"/>
      <c r="R400" s="315"/>
      <c r="S400" s="315"/>
      <c r="T400" s="316"/>
      <c r="U400" s="37" t="s">
        <v>65</v>
      </c>
      <c r="V400" s="312">
        <f>IFERROR(SUM(V392:V398),"0")</f>
        <v>1000</v>
      </c>
      <c r="W400" s="312">
        <f>IFERROR(SUM(W392:W398),"0")</f>
        <v>1003.8000000000001</v>
      </c>
      <c r="X400" s="37"/>
      <c r="Y400" s="313"/>
      <c r="Z400" s="313"/>
    </row>
    <row r="401" spans="1:53" ht="14.25" customHeight="1" x14ac:dyDescent="0.25">
      <c r="A401" s="345" t="s">
        <v>90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23">
        <v>4680115882980</v>
      </c>
      <c r="E402" s="324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57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8"/>
      <c r="P402" s="338"/>
      <c r="Q402" s="338"/>
      <c r="R402" s="324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8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9"/>
      <c r="N403" s="314" t="s">
        <v>66</v>
      </c>
      <c r="O403" s="315"/>
      <c r="P403" s="315"/>
      <c r="Q403" s="315"/>
      <c r="R403" s="315"/>
      <c r="S403" s="315"/>
      <c r="T403" s="316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9"/>
      <c r="N404" s="314" t="s">
        <v>66</v>
      </c>
      <c r="O404" s="315"/>
      <c r="P404" s="315"/>
      <c r="Q404" s="315"/>
      <c r="R404" s="315"/>
      <c r="S404" s="315"/>
      <c r="T404" s="316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407" t="s">
        <v>569</v>
      </c>
      <c r="B405" s="408"/>
      <c r="C405" s="408"/>
      <c r="D405" s="408"/>
      <c r="E405" s="408"/>
      <c r="F405" s="408"/>
      <c r="G405" s="408"/>
      <c r="H405" s="408"/>
      <c r="I405" s="408"/>
      <c r="J405" s="408"/>
      <c r="K405" s="408"/>
      <c r="L405" s="408"/>
      <c r="M405" s="408"/>
      <c r="N405" s="408"/>
      <c r="O405" s="408"/>
      <c r="P405" s="408"/>
      <c r="Q405" s="408"/>
      <c r="R405" s="408"/>
      <c r="S405" s="408"/>
      <c r="T405" s="408"/>
      <c r="U405" s="408"/>
      <c r="V405" s="408"/>
      <c r="W405" s="408"/>
      <c r="X405" s="408"/>
      <c r="Y405" s="48"/>
      <c r="Z405" s="48"/>
    </row>
    <row r="406" spans="1:53" ht="16.5" customHeight="1" x14ac:dyDescent="0.25">
      <c r="A406" s="326" t="s">
        <v>569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05"/>
      <c r="Z406" s="305"/>
    </row>
    <row r="407" spans="1:53" ht="14.25" customHeight="1" x14ac:dyDescent="0.25">
      <c r="A407" s="345" t="s">
        <v>103</v>
      </c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27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23">
        <v>4607091389067</v>
      </c>
      <c r="E408" s="324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8"/>
      <c r="P408" s="338"/>
      <c r="Q408" s="338"/>
      <c r="R408" s="324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23">
        <v>4607091383522</v>
      </c>
      <c r="E409" s="324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8"/>
      <c r="P409" s="338"/>
      <c r="Q409" s="338"/>
      <c r="R409" s="324"/>
      <c r="S409" s="34"/>
      <c r="T409" s="34"/>
      <c r="U409" s="35" t="s">
        <v>65</v>
      </c>
      <c r="V409" s="310">
        <v>0</v>
      </c>
      <c r="W409" s="311">
        <f t="shared" si="18"/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23">
        <v>4607091384437</v>
      </c>
      <c r="E410" s="324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44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8"/>
      <c r="P410" s="338"/>
      <c r="Q410" s="338"/>
      <c r="R410" s="324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23">
        <v>4607091389104</v>
      </c>
      <c r="E411" s="324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3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8"/>
      <c r="P411" s="338"/>
      <c r="Q411" s="338"/>
      <c r="R411" s="324"/>
      <c r="S411" s="34"/>
      <c r="T411" s="34"/>
      <c r="U411" s="35" t="s">
        <v>65</v>
      </c>
      <c r="V411" s="310">
        <v>0</v>
      </c>
      <c r="W411" s="311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23">
        <v>4680115880603</v>
      </c>
      <c r="E412" s="324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58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8"/>
      <c r="P412" s="338"/>
      <c r="Q412" s="338"/>
      <c r="R412" s="324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23">
        <v>4607091389999</v>
      </c>
      <c r="E413" s="324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8"/>
      <c r="P413" s="338"/>
      <c r="Q413" s="338"/>
      <c r="R413" s="324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23">
        <v>4680115882782</v>
      </c>
      <c r="E414" s="324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4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8"/>
      <c r="P414" s="338"/>
      <c r="Q414" s="338"/>
      <c r="R414" s="324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23">
        <v>4607091389098</v>
      </c>
      <c r="E415" s="324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6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8"/>
      <c r="P415" s="338"/>
      <c r="Q415" s="338"/>
      <c r="R415" s="324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23">
        <v>4607091389982</v>
      </c>
      <c r="E416" s="324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8"/>
      <c r="P416" s="338"/>
      <c r="Q416" s="338"/>
      <c r="R416" s="324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8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9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7"/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9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12">
        <f>IFERROR(SUM(V408:V416),"0")</f>
        <v>0</v>
      </c>
      <c r="W418" s="312">
        <f>IFERROR(SUM(W408:W416),"0")</f>
        <v>0</v>
      </c>
      <c r="X418" s="37"/>
      <c r="Y418" s="313"/>
      <c r="Z418" s="313"/>
    </row>
    <row r="419" spans="1:53" ht="14.25" customHeight="1" x14ac:dyDescent="0.25">
      <c r="A419" s="345" t="s">
        <v>95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23">
        <v>4607091388930</v>
      </c>
      <c r="E420" s="324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8"/>
      <c r="P420" s="338"/>
      <c r="Q420" s="338"/>
      <c r="R420" s="324"/>
      <c r="S420" s="34"/>
      <c r="T420" s="34"/>
      <c r="U420" s="35" t="s">
        <v>65</v>
      </c>
      <c r="V420" s="310">
        <v>700</v>
      </c>
      <c r="W420" s="311">
        <f>IFERROR(IF(V420="",0,CEILING((V420/$H420),1)*$H420),"")</f>
        <v>702.24</v>
      </c>
      <c r="X420" s="36">
        <f>IFERROR(IF(W420=0,"",ROUNDUP(W420/H420,0)*0.01196),"")</f>
        <v>1.5906800000000001</v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23">
        <v>4680115880054</v>
      </c>
      <c r="E421" s="324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8"/>
      <c r="P421" s="338"/>
      <c r="Q421" s="338"/>
      <c r="R421" s="324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8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29"/>
      <c r="N422" s="314" t="s">
        <v>66</v>
      </c>
      <c r="O422" s="315"/>
      <c r="P422" s="315"/>
      <c r="Q422" s="315"/>
      <c r="R422" s="315"/>
      <c r="S422" s="315"/>
      <c r="T422" s="316"/>
      <c r="U422" s="37" t="s">
        <v>67</v>
      </c>
      <c r="V422" s="312">
        <f>IFERROR(V420/H420,"0")+IFERROR(V421/H421,"0")</f>
        <v>132.57575757575756</v>
      </c>
      <c r="W422" s="312">
        <f>IFERROR(W420/H420,"0")+IFERROR(W421/H421,"0")</f>
        <v>133</v>
      </c>
      <c r="X422" s="312">
        <f>IFERROR(IF(X420="",0,X420),"0")+IFERROR(IF(X421="",0,X421),"0")</f>
        <v>1.5906800000000001</v>
      </c>
      <c r="Y422" s="313"/>
      <c r="Z422" s="313"/>
    </row>
    <row r="423" spans="1:53" x14ac:dyDescent="0.2">
      <c r="A423" s="327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9"/>
      <c r="N423" s="314" t="s">
        <v>66</v>
      </c>
      <c r="O423" s="315"/>
      <c r="P423" s="315"/>
      <c r="Q423" s="315"/>
      <c r="R423" s="315"/>
      <c r="S423" s="315"/>
      <c r="T423" s="316"/>
      <c r="U423" s="37" t="s">
        <v>65</v>
      </c>
      <c r="V423" s="312">
        <f>IFERROR(SUM(V420:V421),"0")</f>
        <v>700</v>
      </c>
      <c r="W423" s="312">
        <f>IFERROR(SUM(W420:W421),"0")</f>
        <v>702.24</v>
      </c>
      <c r="X423" s="37"/>
      <c r="Y423" s="313"/>
      <c r="Z423" s="313"/>
    </row>
    <row r="424" spans="1:53" ht="14.25" customHeight="1" x14ac:dyDescent="0.25">
      <c r="A424" s="345" t="s">
        <v>60</v>
      </c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27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23">
        <v>4680115883116</v>
      </c>
      <c r="E425" s="324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8"/>
      <c r="P425" s="338"/>
      <c r="Q425" s="338"/>
      <c r="R425" s="324"/>
      <c r="S425" s="34"/>
      <c r="T425" s="34"/>
      <c r="U425" s="35" t="s">
        <v>65</v>
      </c>
      <c r="V425" s="310">
        <v>300</v>
      </c>
      <c r="W425" s="311">
        <f t="shared" ref="W425:W430" si="19">IFERROR(IF(V425="",0,CEILING((V425/$H425),1)*$H425),"")</f>
        <v>300.96000000000004</v>
      </c>
      <c r="X425" s="36">
        <f>IFERROR(IF(W425=0,"",ROUNDUP(W425/H425,0)*0.01196),"")</f>
        <v>0.68171999999999999</v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23">
        <v>4680115883093</v>
      </c>
      <c r="E426" s="324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8"/>
      <c r="P426" s="338"/>
      <c r="Q426" s="338"/>
      <c r="R426" s="324"/>
      <c r="S426" s="34"/>
      <c r="T426" s="34"/>
      <c r="U426" s="35" t="s">
        <v>65</v>
      </c>
      <c r="V426" s="310">
        <v>100</v>
      </c>
      <c r="W426" s="311">
        <f t="shared" si="19"/>
        <v>100.32000000000001</v>
      </c>
      <c r="X426" s="36">
        <f>IFERROR(IF(W426=0,"",ROUNDUP(W426/H426,0)*0.01196),"")</f>
        <v>0.22724</v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23">
        <v>4680115883109</v>
      </c>
      <c r="E427" s="324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5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8"/>
      <c r="P427" s="338"/>
      <c r="Q427" s="338"/>
      <c r="R427" s="324"/>
      <c r="S427" s="34"/>
      <c r="T427" s="34"/>
      <c r="U427" s="35" t="s">
        <v>65</v>
      </c>
      <c r="V427" s="310">
        <v>300</v>
      </c>
      <c r="W427" s="311">
        <f t="shared" si="19"/>
        <v>300.96000000000004</v>
      </c>
      <c r="X427" s="36">
        <f>IFERROR(IF(W427=0,"",ROUNDUP(W427/H427,0)*0.01196),"")</f>
        <v>0.68171999999999999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23">
        <v>4680115882072</v>
      </c>
      <c r="E428" s="324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611" t="s">
        <v>600</v>
      </c>
      <c r="O428" s="338"/>
      <c r="P428" s="338"/>
      <c r="Q428" s="338"/>
      <c r="R428" s="324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23">
        <v>4680115882102</v>
      </c>
      <c r="E429" s="324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635" t="s">
        <v>603</v>
      </c>
      <c r="O429" s="338"/>
      <c r="P429" s="338"/>
      <c r="Q429" s="338"/>
      <c r="R429" s="324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23">
        <v>4680115882096</v>
      </c>
      <c r="E430" s="324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397" t="s">
        <v>606</v>
      </c>
      <c r="O430" s="338"/>
      <c r="P430" s="338"/>
      <c r="Q430" s="338"/>
      <c r="R430" s="324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8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9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12">
        <f>IFERROR(V425/H425,"0")+IFERROR(V426/H426,"0")+IFERROR(V427/H427,"0")+IFERROR(V428/H428,"0")+IFERROR(V429/H429,"0")+IFERROR(V430/H430,"0")</f>
        <v>132.57575757575756</v>
      </c>
      <c r="W431" s="312">
        <f>IFERROR(W425/H425,"0")+IFERROR(W426/H426,"0")+IFERROR(W427/H427,"0")+IFERROR(W428/H428,"0")+IFERROR(W429/H429,"0")+IFERROR(W430/H430,"0")</f>
        <v>133</v>
      </c>
      <c r="X431" s="312">
        <f>IFERROR(IF(X425="",0,X425),"0")+IFERROR(IF(X426="",0,X426),"0")+IFERROR(IF(X427="",0,X427),"0")+IFERROR(IF(X428="",0,X428),"0")+IFERROR(IF(X429="",0,X429),"0")+IFERROR(IF(X430="",0,X430),"0")</f>
        <v>1.5906799999999999</v>
      </c>
      <c r="Y431" s="313"/>
      <c r="Z431" s="313"/>
    </row>
    <row r="432" spans="1:53" x14ac:dyDescent="0.2">
      <c r="A432" s="327"/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9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12">
        <f>IFERROR(SUM(V425:V430),"0")</f>
        <v>700</v>
      </c>
      <c r="W432" s="312">
        <f>IFERROR(SUM(W425:W430),"0")</f>
        <v>702.24</v>
      </c>
      <c r="X432" s="37"/>
      <c r="Y432" s="313"/>
      <c r="Z432" s="313"/>
    </row>
    <row r="433" spans="1:53" ht="14.25" customHeight="1" x14ac:dyDescent="0.25">
      <c r="A433" s="345" t="s">
        <v>68</v>
      </c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27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23">
        <v>4607091383409</v>
      </c>
      <c r="E434" s="324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8"/>
      <c r="P434" s="338"/>
      <c r="Q434" s="338"/>
      <c r="R434" s="324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23">
        <v>4607091383416</v>
      </c>
      <c r="E435" s="324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3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8"/>
      <c r="P435" s="338"/>
      <c r="Q435" s="338"/>
      <c r="R435" s="324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8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9"/>
      <c r="N436" s="314" t="s">
        <v>66</v>
      </c>
      <c r="O436" s="315"/>
      <c r="P436" s="315"/>
      <c r="Q436" s="315"/>
      <c r="R436" s="315"/>
      <c r="S436" s="315"/>
      <c r="T436" s="316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7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9"/>
      <c r="N437" s="314" t="s">
        <v>66</v>
      </c>
      <c r="O437" s="315"/>
      <c r="P437" s="315"/>
      <c r="Q437" s="315"/>
      <c r="R437" s="315"/>
      <c r="S437" s="315"/>
      <c r="T437" s="316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407" t="s">
        <v>611</v>
      </c>
      <c r="B438" s="408"/>
      <c r="C438" s="408"/>
      <c r="D438" s="408"/>
      <c r="E438" s="408"/>
      <c r="F438" s="408"/>
      <c r="G438" s="408"/>
      <c r="H438" s="408"/>
      <c r="I438" s="408"/>
      <c r="J438" s="408"/>
      <c r="K438" s="408"/>
      <c r="L438" s="408"/>
      <c r="M438" s="408"/>
      <c r="N438" s="408"/>
      <c r="O438" s="408"/>
      <c r="P438" s="408"/>
      <c r="Q438" s="408"/>
      <c r="R438" s="408"/>
      <c r="S438" s="408"/>
      <c r="T438" s="408"/>
      <c r="U438" s="408"/>
      <c r="V438" s="408"/>
      <c r="W438" s="408"/>
      <c r="X438" s="408"/>
      <c r="Y438" s="48"/>
      <c r="Z438" s="48"/>
    </row>
    <row r="439" spans="1:53" ht="16.5" customHeight="1" x14ac:dyDescent="0.25">
      <c r="A439" s="326" t="s">
        <v>612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05"/>
      <c r="Z439" s="305"/>
    </row>
    <row r="440" spans="1:53" ht="14.25" customHeight="1" x14ac:dyDescent="0.25">
      <c r="A440" s="345" t="s">
        <v>103</v>
      </c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27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23">
        <v>4640242180441</v>
      </c>
      <c r="E441" s="324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376" t="s">
        <v>615</v>
      </c>
      <c r="O441" s="338"/>
      <c r="P441" s="338"/>
      <c r="Q441" s="338"/>
      <c r="R441" s="324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23">
        <v>4640242180564</v>
      </c>
      <c r="E442" s="324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424" t="s">
        <v>618</v>
      </c>
      <c r="O442" s="338"/>
      <c r="P442" s="338"/>
      <c r="Q442" s="338"/>
      <c r="R442" s="324"/>
      <c r="S442" s="34"/>
      <c r="T442" s="34"/>
      <c r="U442" s="35" t="s">
        <v>65</v>
      </c>
      <c r="V442" s="310">
        <v>300</v>
      </c>
      <c r="W442" s="311">
        <f>IFERROR(IF(V442="",0,CEILING((V442/$H442),1)*$H442),"")</f>
        <v>300</v>
      </c>
      <c r="X442" s="36">
        <f>IFERROR(IF(W442=0,"",ROUNDUP(W442/H442,0)*0.02175),"")</f>
        <v>0.54374999999999996</v>
      </c>
      <c r="Y442" s="56"/>
      <c r="Z442" s="57"/>
      <c r="AD442" s="58"/>
      <c r="BA442" s="295" t="s">
        <v>1</v>
      </c>
    </row>
    <row r="443" spans="1:53" x14ac:dyDescent="0.2">
      <c r="A443" s="328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9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12">
        <f>IFERROR(V441/H441,"0")+IFERROR(V442/H442,"0")</f>
        <v>25</v>
      </c>
      <c r="W443" s="312">
        <f>IFERROR(W441/H441,"0")+IFERROR(W442/H442,"0")</f>
        <v>25</v>
      </c>
      <c r="X443" s="312">
        <f>IFERROR(IF(X441="",0,X441),"0")+IFERROR(IF(X442="",0,X442),"0")</f>
        <v>0.54374999999999996</v>
      </c>
      <c r="Y443" s="313"/>
      <c r="Z443" s="313"/>
    </row>
    <row r="444" spans="1:53" x14ac:dyDescent="0.2">
      <c r="A444" s="327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9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12">
        <f>IFERROR(SUM(V441:V442),"0")</f>
        <v>300</v>
      </c>
      <c r="W444" s="312">
        <f>IFERROR(SUM(W441:W442),"0")</f>
        <v>300</v>
      </c>
      <c r="X444" s="37"/>
      <c r="Y444" s="313"/>
      <c r="Z444" s="313"/>
    </row>
    <row r="445" spans="1:53" ht="14.25" customHeight="1" x14ac:dyDescent="0.25">
      <c r="A445" s="345" t="s">
        <v>95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23">
        <v>4640242180526</v>
      </c>
      <c r="E446" s="324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477" t="s">
        <v>621</v>
      </c>
      <c r="O446" s="338"/>
      <c r="P446" s="338"/>
      <c r="Q446" s="338"/>
      <c r="R446" s="324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23">
        <v>4640242180519</v>
      </c>
      <c r="E447" s="324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534" t="s">
        <v>624</v>
      </c>
      <c r="O447" s="338"/>
      <c r="P447" s="338"/>
      <c r="Q447" s="338"/>
      <c r="R447" s="324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8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9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7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9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45" t="s">
        <v>60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23">
        <v>4640242180816</v>
      </c>
      <c r="E451" s="324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493" t="s">
        <v>627</v>
      </c>
      <c r="O451" s="338"/>
      <c r="P451" s="338"/>
      <c r="Q451" s="338"/>
      <c r="R451" s="324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23">
        <v>4640242180595</v>
      </c>
      <c r="E452" s="324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510" t="s">
        <v>630</v>
      </c>
      <c r="O452" s="338"/>
      <c r="P452" s="338"/>
      <c r="Q452" s="338"/>
      <c r="R452" s="324"/>
      <c r="S452" s="34"/>
      <c r="T452" s="34"/>
      <c r="U452" s="35" t="s">
        <v>65</v>
      </c>
      <c r="V452" s="310">
        <v>100</v>
      </c>
      <c r="W452" s="311">
        <f>IFERROR(IF(V452="",0,CEILING((V452/$H452),1)*$H452),"")</f>
        <v>100.80000000000001</v>
      </c>
      <c r="X452" s="36">
        <f>IFERROR(IF(W452=0,"",ROUNDUP(W452/H452,0)*0.00753),"")</f>
        <v>0.18071999999999999</v>
      </c>
      <c r="Y452" s="56"/>
      <c r="Z452" s="57"/>
      <c r="AD452" s="58"/>
      <c r="BA452" s="299" t="s">
        <v>1</v>
      </c>
    </row>
    <row r="453" spans="1:53" x14ac:dyDescent="0.2">
      <c r="A453" s="328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9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12">
        <f>IFERROR(V451/H451,"0")+IFERROR(V452/H452,"0")</f>
        <v>23.80952380952381</v>
      </c>
      <c r="W453" s="312">
        <f>IFERROR(W451/H451,"0")+IFERROR(W452/H452,"0")</f>
        <v>24</v>
      </c>
      <c r="X453" s="312">
        <f>IFERROR(IF(X451="",0,X451),"0")+IFERROR(IF(X452="",0,X452),"0")</f>
        <v>0.18071999999999999</v>
      </c>
      <c r="Y453" s="313"/>
      <c r="Z453" s="313"/>
    </row>
    <row r="454" spans="1:53" x14ac:dyDescent="0.2">
      <c r="A454" s="327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9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12">
        <f>IFERROR(SUM(V451:V452),"0")</f>
        <v>100</v>
      </c>
      <c r="W454" s="312">
        <f>IFERROR(SUM(W451:W452),"0")</f>
        <v>100.80000000000001</v>
      </c>
      <c r="X454" s="37"/>
      <c r="Y454" s="313"/>
      <c r="Z454" s="313"/>
    </row>
    <row r="455" spans="1:53" ht="14.25" customHeight="1" x14ac:dyDescent="0.25">
      <c r="A455" s="345" t="s">
        <v>68</v>
      </c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7"/>
      <c r="N455" s="327"/>
      <c r="O455" s="327"/>
      <c r="P455" s="327"/>
      <c r="Q455" s="327"/>
      <c r="R455" s="327"/>
      <c r="S455" s="327"/>
      <c r="T455" s="327"/>
      <c r="U455" s="327"/>
      <c r="V455" s="327"/>
      <c r="W455" s="327"/>
      <c r="X455" s="327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23">
        <v>4640242180540</v>
      </c>
      <c r="E456" s="324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513" t="s">
        <v>633</v>
      </c>
      <c r="O456" s="338"/>
      <c r="P456" s="338"/>
      <c r="Q456" s="338"/>
      <c r="R456" s="324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23">
        <v>4640242180557</v>
      </c>
      <c r="E457" s="324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621" t="s">
        <v>636</v>
      </c>
      <c r="O457" s="338"/>
      <c r="P457" s="338"/>
      <c r="Q457" s="338"/>
      <c r="R457" s="324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8"/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9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7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9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26" t="s">
        <v>637</v>
      </c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7"/>
      <c r="N460" s="327"/>
      <c r="O460" s="327"/>
      <c r="P460" s="327"/>
      <c r="Q460" s="327"/>
      <c r="R460" s="327"/>
      <c r="S460" s="327"/>
      <c r="T460" s="327"/>
      <c r="U460" s="327"/>
      <c r="V460" s="327"/>
      <c r="W460" s="327"/>
      <c r="X460" s="327"/>
      <c r="Y460" s="305"/>
      <c r="Z460" s="305"/>
    </row>
    <row r="461" spans="1:53" ht="14.25" customHeight="1" x14ac:dyDescent="0.25">
      <c r="A461" s="345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23">
        <v>4680115880870</v>
      </c>
      <c r="E462" s="324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6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8"/>
      <c r="P462" s="338"/>
      <c r="Q462" s="338"/>
      <c r="R462" s="324"/>
      <c r="S462" s="34"/>
      <c r="T462" s="34"/>
      <c r="U462" s="35" t="s">
        <v>65</v>
      </c>
      <c r="V462" s="310">
        <v>0</v>
      </c>
      <c r="W462" s="311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2" t="s">
        <v>1</v>
      </c>
    </row>
    <row r="463" spans="1:53" x14ac:dyDescent="0.2">
      <c r="A463" s="328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9"/>
      <c r="N463" s="314" t="s">
        <v>66</v>
      </c>
      <c r="O463" s="315"/>
      <c r="P463" s="315"/>
      <c r="Q463" s="315"/>
      <c r="R463" s="315"/>
      <c r="S463" s="315"/>
      <c r="T463" s="316"/>
      <c r="U463" s="37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9"/>
      <c r="N464" s="314" t="s">
        <v>66</v>
      </c>
      <c r="O464" s="315"/>
      <c r="P464" s="315"/>
      <c r="Q464" s="315"/>
      <c r="R464" s="315"/>
      <c r="S464" s="315"/>
      <c r="T464" s="316"/>
      <c r="U464" s="37" t="s">
        <v>65</v>
      </c>
      <c r="V464" s="312">
        <f>IFERROR(SUM(V462:V462),"0")</f>
        <v>0</v>
      </c>
      <c r="W464" s="312">
        <f>IFERROR(SUM(W462:W462),"0")</f>
        <v>0</v>
      </c>
      <c r="X464" s="37"/>
      <c r="Y464" s="313"/>
      <c r="Z464" s="313"/>
    </row>
    <row r="465" spans="1:29" ht="15" customHeight="1" x14ac:dyDescent="0.2">
      <c r="A465" s="429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53"/>
      <c r="N465" s="360" t="s">
        <v>640</v>
      </c>
      <c r="O465" s="344"/>
      <c r="P465" s="344"/>
      <c r="Q465" s="344"/>
      <c r="R465" s="344"/>
      <c r="S465" s="344"/>
      <c r="T465" s="333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15534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15624.359999999999</v>
      </c>
      <c r="X465" s="37"/>
      <c r="Y465" s="313"/>
      <c r="Z465" s="313"/>
    </row>
    <row r="466" spans="1:29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53"/>
      <c r="N466" s="360" t="s">
        <v>641</v>
      </c>
      <c r="O466" s="344"/>
      <c r="P466" s="344"/>
      <c r="Q466" s="344"/>
      <c r="R466" s="344"/>
      <c r="S466" s="344"/>
      <c r="T466" s="333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16270.300819574415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16365.364000000001</v>
      </c>
      <c r="X466" s="37"/>
      <c r="Y466" s="313"/>
      <c r="Z466" s="313"/>
    </row>
    <row r="467" spans="1:29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53"/>
      <c r="N467" s="360" t="s">
        <v>642</v>
      </c>
      <c r="O467" s="344"/>
      <c r="P467" s="344"/>
      <c r="Q467" s="344"/>
      <c r="R467" s="344"/>
      <c r="S467" s="344"/>
      <c r="T467" s="333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25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25</v>
      </c>
      <c r="X467" s="37"/>
      <c r="Y467" s="313"/>
      <c r="Z467" s="313"/>
    </row>
    <row r="468" spans="1:29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53"/>
      <c r="N468" s="360" t="s">
        <v>644</v>
      </c>
      <c r="O468" s="344"/>
      <c r="P468" s="344"/>
      <c r="Q468" s="344"/>
      <c r="R468" s="344"/>
      <c r="S468" s="344"/>
      <c r="T468" s="333"/>
      <c r="U468" s="37" t="s">
        <v>65</v>
      </c>
      <c r="V468" s="312">
        <f>GrossWeightTotal+PalletQtyTotal*25</f>
        <v>16895.300819574415</v>
      </c>
      <c r="W468" s="312">
        <f>GrossWeightTotalR+PalletQtyTotalR*25</f>
        <v>16990.364000000001</v>
      </c>
      <c r="X468" s="37"/>
      <c r="Y468" s="313"/>
      <c r="Z468" s="313"/>
    </row>
    <row r="469" spans="1:29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3"/>
      <c r="N469" s="360" t="s">
        <v>645</v>
      </c>
      <c r="O469" s="344"/>
      <c r="P469" s="344"/>
      <c r="Q469" s="344"/>
      <c r="R469" s="344"/>
      <c r="S469" s="344"/>
      <c r="T469" s="333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2145.7001111346885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2161</v>
      </c>
      <c r="X469" s="37"/>
      <c r="Y469" s="313"/>
      <c r="Z469" s="313"/>
    </row>
    <row r="470" spans="1:29" ht="14.25" customHeight="1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3"/>
      <c r="N470" s="360" t="s">
        <v>646</v>
      </c>
      <c r="O470" s="344"/>
      <c r="P470" s="344"/>
      <c r="Q470" s="344"/>
      <c r="R470" s="344"/>
      <c r="S470" s="344"/>
      <c r="T470" s="333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28.281629999999996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30" t="s">
        <v>93</v>
      </c>
      <c r="D472" s="348"/>
      <c r="E472" s="348"/>
      <c r="F472" s="349"/>
      <c r="G472" s="330" t="s">
        <v>236</v>
      </c>
      <c r="H472" s="348"/>
      <c r="I472" s="348"/>
      <c r="J472" s="348"/>
      <c r="K472" s="348"/>
      <c r="L472" s="348"/>
      <c r="M472" s="349"/>
      <c r="N472" s="330" t="s">
        <v>432</v>
      </c>
      <c r="O472" s="349"/>
      <c r="P472" s="330" t="s">
        <v>482</v>
      </c>
      <c r="Q472" s="349"/>
      <c r="R472" s="303" t="s">
        <v>569</v>
      </c>
      <c r="S472" s="330" t="s">
        <v>611</v>
      </c>
      <c r="T472" s="349"/>
      <c r="U472" s="304"/>
      <c r="Z472" s="52"/>
      <c r="AC472" s="304"/>
    </row>
    <row r="473" spans="1:29" ht="14.25" customHeight="1" thickTop="1" x14ac:dyDescent="0.2">
      <c r="A473" s="577" t="s">
        <v>649</v>
      </c>
      <c r="B473" s="330" t="s">
        <v>59</v>
      </c>
      <c r="C473" s="330" t="s">
        <v>94</v>
      </c>
      <c r="D473" s="330" t="s">
        <v>102</v>
      </c>
      <c r="E473" s="330" t="s">
        <v>93</v>
      </c>
      <c r="F473" s="330" t="s">
        <v>228</v>
      </c>
      <c r="G473" s="330" t="s">
        <v>237</v>
      </c>
      <c r="H473" s="330" t="s">
        <v>244</v>
      </c>
      <c r="I473" s="330" t="s">
        <v>261</v>
      </c>
      <c r="J473" s="330" t="s">
        <v>321</v>
      </c>
      <c r="K473" s="304"/>
      <c r="L473" s="330" t="s">
        <v>403</v>
      </c>
      <c r="M473" s="330" t="s">
        <v>421</v>
      </c>
      <c r="N473" s="330" t="s">
        <v>433</v>
      </c>
      <c r="O473" s="330" t="s">
        <v>459</v>
      </c>
      <c r="P473" s="330" t="s">
        <v>483</v>
      </c>
      <c r="Q473" s="330" t="s">
        <v>547</v>
      </c>
      <c r="R473" s="330" t="s">
        <v>569</v>
      </c>
      <c r="S473" s="330" t="s">
        <v>612</v>
      </c>
      <c r="T473" s="330" t="s">
        <v>637</v>
      </c>
      <c r="U473" s="304"/>
      <c r="Z473" s="52"/>
      <c r="AC473" s="304"/>
    </row>
    <row r="474" spans="1:29" ht="13.5" customHeight="1" thickBot="1" x14ac:dyDescent="0.25">
      <c r="A474" s="578"/>
      <c r="B474" s="331"/>
      <c r="C474" s="331"/>
      <c r="D474" s="331"/>
      <c r="E474" s="331"/>
      <c r="F474" s="331"/>
      <c r="G474" s="331"/>
      <c r="H474" s="331"/>
      <c r="I474" s="331"/>
      <c r="J474" s="331"/>
      <c r="K474" s="304"/>
      <c r="L474" s="331"/>
      <c r="M474" s="331"/>
      <c r="N474" s="331"/>
      <c r="O474" s="331"/>
      <c r="P474" s="331"/>
      <c r="Q474" s="331"/>
      <c r="R474" s="331"/>
      <c r="S474" s="331"/>
      <c r="T474" s="331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0</v>
      </c>
      <c r="D475" s="46">
        <f>IFERROR(W55*1,"0")+IFERROR(W56*1,"0")+IFERROR(W57*1,"0")+IFERROR(W58*1,"0")</f>
        <v>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604.80000000000007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1433.1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1306.8000000000002</v>
      </c>
      <c r="K475" s="304"/>
      <c r="L475" s="46">
        <f>IFERROR(W256*1,"0")+IFERROR(W257*1,"0")+IFERROR(W258*1,"0")+IFERROR(W259*1,"0")+IFERROR(W260*1,"0")+IFERROR(W261*1,"0")+IFERROR(W262*1,"0")+IFERROR(W266*1,"0")+IFERROR(W267*1,"0")</f>
        <v>302.21999999999997</v>
      </c>
      <c r="M475" s="46">
        <f>IFERROR(W272*1,"0")+IFERROR(W276*1,"0")+IFERROR(W277*1,"0")+IFERROR(W281*1,"0")+IFERROR(W285*1,"0")</f>
        <v>85.68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7324.2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653.88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1104.5999999999999</v>
      </c>
      <c r="Q475" s="46">
        <f>IFERROR(W387*1,"0")+IFERROR(W388*1,"0")+IFERROR(W392*1,"0")+IFERROR(W393*1,"0")+IFERROR(W394*1,"0")+IFERROR(W395*1,"0")+IFERROR(W396*1,"0")+IFERROR(W397*1,"0")+IFERROR(W398*1,"0")+IFERROR(W402*1,"0")</f>
        <v>1003.8000000000001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1404.48</v>
      </c>
      <c r="S475" s="46">
        <f>IFERROR(W441*1,"0")+IFERROR(W442*1,"0")+IFERROR(W446*1,"0")+IFERROR(W447*1,"0")+IFERROR(W451*1,"0")+IFERROR(W452*1,"0")+IFERROR(W456*1,"0")+IFERROR(W457*1,"0")</f>
        <v>400.8</v>
      </c>
      <c r="T475" s="46">
        <f>IFERROR(W462*1,"0")</f>
        <v>0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A36:M37"/>
    <mergeCell ref="A133:X133"/>
    <mergeCell ref="N168:T168"/>
    <mergeCell ref="N24:T24"/>
    <mergeCell ref="A369:X369"/>
    <mergeCell ref="D178:E178"/>
    <mergeCell ref="N330:R330"/>
    <mergeCell ref="N97:R97"/>
    <mergeCell ref="N395:R395"/>
    <mergeCell ref="D267:E267"/>
    <mergeCell ref="A385:X385"/>
    <mergeCell ref="D121:E121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D295:E295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415:R415"/>
    <mergeCell ref="N50:R50"/>
    <mergeCell ref="N221:R221"/>
    <mergeCell ref="N292:R292"/>
    <mergeCell ref="D31:E31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249:R249"/>
    <mergeCell ref="N320:R320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144:R144"/>
    <mergeCell ref="N302:R302"/>
    <mergeCell ref="D174:E174"/>
    <mergeCell ref="D410:E410"/>
    <mergeCell ref="A419:X419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O5:P5"/>
    <mergeCell ref="N143:R143"/>
    <mergeCell ref="D49:E49"/>
    <mergeCell ref="N370:R370"/>
    <mergeCell ref="F17:F1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A15:L15"/>
    <mergeCell ref="N23:T23"/>
    <mergeCell ref="A48:X48"/>
    <mergeCell ref="N261:R261"/>
    <mergeCell ref="N388:R388"/>
    <mergeCell ref="D120:E120"/>
    <mergeCell ref="A195:X195"/>
    <mergeCell ref="N297:R297"/>
    <mergeCell ref="N435:R435"/>
    <mergeCell ref="D107:E107"/>
    <mergeCell ref="D163:E163"/>
    <mergeCell ref="A116:X11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2023-11-28T10:13:32Z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