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заказа'!$B$146:$B$146</definedName>
    <definedName name="ProductId53">'Бланк заказа'!$B$151:$B$151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заказа'!$B$159:$B$159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заказа'!$B$171:$B$171</definedName>
    <definedName name="ProductId62">'Бланк заказа'!$B$176:$B$176</definedName>
    <definedName name="ProductId63">'Бланк заказа'!$B$181:$B$181</definedName>
    <definedName name="ProductId64">'Бланк заказа'!$B$187:$B$187</definedName>
    <definedName name="ProductId65">'Бланк заказа'!$B$192:$B$192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заказа'!$B$200:$B$200</definedName>
    <definedName name="ProductId7">'Бланк заказа'!$B$37:$B$37</definedName>
    <definedName name="ProductId70">'Бланк заказа'!$B$205:$B$205</definedName>
    <definedName name="ProductId71">'Бланк заказа'!$B$210:$B$210</definedName>
    <definedName name="ProductId72">'Бланк заказа'!$B$211:$B$211</definedName>
    <definedName name="ProductId73">'Бланк заказа'!$B$217:$B$217</definedName>
    <definedName name="ProductId74">'Бланк заказа'!$B$223:$B$223</definedName>
    <definedName name="ProductId75">'Бланк заказа'!$B$228:$B$228</definedName>
    <definedName name="ProductId76">'Бланк заказа'!$B$234:$B$234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заказа'!$B$39:$B$39</definedName>
    <definedName name="ProductId90">'Бланк заказа'!$B$257:$B$257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заказа'!$V$57:$V$57</definedName>
    <definedName name="SalesQty2">'Бланк заказа'!$V$28:$V$28</definedName>
    <definedName name="SalesQty20">'Бланк заказа'!$V$62:$V$62</definedName>
    <definedName name="SalesQty21">'Бланк заказа'!$V$63:$V$63</definedName>
    <definedName name="SalesQty22">'Бланк заказа'!$V$68:$V$68</definedName>
    <definedName name="SalesQty23">'Бланк заказа'!$V$73:$V$73</definedName>
    <definedName name="SalesQty24">'Бланк заказа'!$V$74:$V$74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заказа'!$V$85:$V$85</definedName>
    <definedName name="SalesQty32">'Бланк заказа'!$V$90:$V$90</definedName>
    <definedName name="SalesQty33">'Бланк заказа'!$V$91:$V$91</definedName>
    <definedName name="SalesQty34">'Бланк заказа'!$V$92:$V$92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заказа'!$V$145:$V$145</definedName>
    <definedName name="SalesQty52">'Бланк заказа'!$V$146:$V$146</definedName>
    <definedName name="SalesQty53">'Бланк заказа'!$V$151:$V$151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заказа'!$V$159:$V$159</definedName>
    <definedName name="SalesQty58">'Бланк заказа'!$V$163:$V$163</definedName>
    <definedName name="SalesQty59">'Бланк заказа'!$V$164:$V$164</definedName>
    <definedName name="SalesQty6">'Бланк заказа'!$V$36:$V$36</definedName>
    <definedName name="SalesQty60">'Бланк заказа'!$V$170:$V$170</definedName>
    <definedName name="SalesQty61">'Бланк заказа'!$V$171:$V$171</definedName>
    <definedName name="SalesQty62">'Бланк заказа'!$V$176:$V$176</definedName>
    <definedName name="SalesQty63">'Бланк заказа'!$V$181:$V$181</definedName>
    <definedName name="SalesQty64">'Бланк заказа'!$V$187:$V$187</definedName>
    <definedName name="SalesQty65">'Бланк заказа'!$V$192:$V$192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заказа'!$V$200:$V$200</definedName>
    <definedName name="SalesQty7">'Бланк заказа'!$V$37:$V$37</definedName>
    <definedName name="SalesQty70">'Бланк заказа'!$V$205:$V$205</definedName>
    <definedName name="SalesQty71">'Бланк заказа'!$V$210:$V$210</definedName>
    <definedName name="SalesQty72">'Бланк заказа'!$V$211:$V$211</definedName>
    <definedName name="SalesQty73">'Бланк заказа'!$V$217:$V$217</definedName>
    <definedName name="SalesQty74">'Бланк заказа'!$V$223:$V$223</definedName>
    <definedName name="SalesQty75">'Бланк заказа'!$V$228:$V$228</definedName>
    <definedName name="SalesQty76">'Бланк заказа'!$V$234:$V$234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89">'Бланк заказа'!$V$256:$V$256</definedName>
    <definedName name="SalesQty9">'Бланк заказа'!$V$39:$V$39</definedName>
    <definedName name="SalesQty90">'Бланк заказа'!$V$257:$V$257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заказа'!$W$57:$W$57</definedName>
    <definedName name="SalesRoundBox2">'Бланк заказа'!$W$28:$W$28</definedName>
    <definedName name="SalesRoundBox20">'Бланк заказа'!$W$62:$W$62</definedName>
    <definedName name="SalesRoundBox21">'Бланк заказа'!$W$63:$W$63</definedName>
    <definedName name="SalesRoundBox22">'Бланк заказа'!$W$68:$W$68</definedName>
    <definedName name="SalesRoundBox23">'Бланк заказа'!$W$73:$W$73</definedName>
    <definedName name="SalesRoundBox24">'Бланк заказа'!$W$74:$W$74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заказа'!$W$85:$W$85</definedName>
    <definedName name="SalesRoundBox32">'Бланк заказа'!$W$90:$W$90</definedName>
    <definedName name="SalesRoundBox33">'Бланк заказа'!$W$91:$W$91</definedName>
    <definedName name="SalesRoundBox34">'Бланк заказа'!$W$92:$W$92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заказа'!$W$145:$W$145</definedName>
    <definedName name="SalesRoundBox52">'Бланк заказа'!$W$146:$W$146</definedName>
    <definedName name="SalesRoundBox53">'Бланк заказа'!$W$151:$W$151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заказа'!$W$159:$W$159</definedName>
    <definedName name="SalesRoundBox58">'Бланк заказа'!$W$163:$W$163</definedName>
    <definedName name="SalesRoundBox59">'Бланк заказа'!$W$164:$W$164</definedName>
    <definedName name="SalesRoundBox6">'Бланк заказа'!$W$36:$W$36</definedName>
    <definedName name="SalesRoundBox60">'Бланк заказа'!$W$170:$W$170</definedName>
    <definedName name="SalesRoundBox61">'Бланк заказа'!$W$171:$W$171</definedName>
    <definedName name="SalesRoundBox62">'Бланк заказа'!$W$176:$W$176</definedName>
    <definedName name="SalesRoundBox63">'Бланк заказа'!$W$181:$W$181</definedName>
    <definedName name="SalesRoundBox64">'Бланк заказа'!$W$187:$W$187</definedName>
    <definedName name="SalesRoundBox65">'Бланк заказа'!$W$192:$W$192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заказа'!$W$200:$W$200</definedName>
    <definedName name="SalesRoundBox7">'Бланк заказа'!$W$37:$W$37</definedName>
    <definedName name="SalesRoundBox70">'Бланк заказа'!$W$205:$W$205</definedName>
    <definedName name="SalesRoundBox71">'Бланк заказа'!$W$210:$W$210</definedName>
    <definedName name="SalesRoundBox72">'Бланк заказа'!$W$211:$W$211</definedName>
    <definedName name="SalesRoundBox73">'Бланк заказа'!$W$217:$W$217</definedName>
    <definedName name="SalesRoundBox74">'Бланк заказа'!$W$223:$W$223</definedName>
    <definedName name="SalesRoundBox75">'Бланк заказа'!$W$228:$W$228</definedName>
    <definedName name="SalesRoundBox76">'Бланк заказа'!$W$234:$W$234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89">'Бланк заказа'!$W$256:$W$256</definedName>
    <definedName name="SalesRoundBox9">'Бланк заказа'!$W$39:$W$39</definedName>
    <definedName name="SalesRoundBox90">'Бланк заказа'!$W$257:$W$257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заказа'!$U$57:$U$57</definedName>
    <definedName name="UnitOfMeasure2">'Бланк заказа'!$U$28:$U$28</definedName>
    <definedName name="UnitOfMeasure20">'Бланк заказа'!$U$62:$U$62</definedName>
    <definedName name="UnitOfMeasure21">'Бланк заказа'!$U$63:$U$63</definedName>
    <definedName name="UnitOfMeasure22">'Бланк заказа'!$U$68:$U$68</definedName>
    <definedName name="UnitOfMeasure23">'Бланк заказа'!$U$73:$U$73</definedName>
    <definedName name="UnitOfMeasure24">'Бланк заказа'!$U$74:$U$74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заказа'!$U$85:$U$85</definedName>
    <definedName name="UnitOfMeasure32">'Бланк заказа'!$U$90:$U$90</definedName>
    <definedName name="UnitOfMeasure33">'Бланк заказа'!$U$91:$U$91</definedName>
    <definedName name="UnitOfMeasure34">'Бланк заказа'!$U$92:$U$92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заказа'!$U$145:$U$145</definedName>
    <definedName name="UnitOfMeasure52">'Бланк заказа'!$U$146:$U$146</definedName>
    <definedName name="UnitOfMeasure53">'Бланк заказа'!$U$151:$U$151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заказа'!$U$159:$U$159</definedName>
    <definedName name="UnitOfMeasure58">'Бланк заказа'!$U$163:$U$163</definedName>
    <definedName name="UnitOfMeasure59">'Бланк заказа'!$U$164:$U$164</definedName>
    <definedName name="UnitOfMeasure6">'Бланк заказа'!$U$36:$U$36</definedName>
    <definedName name="UnitOfMeasure60">'Бланк заказа'!$U$170:$U$170</definedName>
    <definedName name="UnitOfMeasure61">'Бланк заказа'!$U$171:$U$171</definedName>
    <definedName name="UnitOfMeasure62">'Бланк заказа'!$U$176:$U$176</definedName>
    <definedName name="UnitOfMeasure63">'Бланк заказа'!$U$181:$U$181</definedName>
    <definedName name="UnitOfMeasure64">'Бланк заказа'!$U$187:$U$187</definedName>
    <definedName name="UnitOfMeasure65">'Бланк заказа'!$U$192:$U$192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заказа'!$U$200:$U$200</definedName>
    <definedName name="UnitOfMeasure7">'Бланк заказа'!$U$37:$U$37</definedName>
    <definedName name="UnitOfMeasure70">'Бланк заказа'!$U$205:$U$205</definedName>
    <definedName name="UnitOfMeasure71">'Бланк заказа'!$U$210:$U$210</definedName>
    <definedName name="UnitOfMeasure72">'Бланк заказа'!$U$211:$U$211</definedName>
    <definedName name="UnitOfMeasure73">'Бланк заказа'!$U$217:$U$217</definedName>
    <definedName name="UnitOfMeasure74">'Бланк заказа'!$U$223:$U$223</definedName>
    <definedName name="UnitOfMeasure75">'Бланк заказа'!$U$228:$U$228</definedName>
    <definedName name="UnitOfMeasure76">'Бланк заказа'!$U$234:$U$234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89">'Бланк заказа'!$U$256:$U$256</definedName>
    <definedName name="UnitOfMeasure9">'Бланк заказа'!$U$39:$U$39</definedName>
    <definedName name="UnitOfMeasure90">'Бланк заказа'!$U$257:$U$257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J270" i="1"/>
  <c r="I270" i="1"/>
  <c r="H270" i="1"/>
  <c r="G270" i="1"/>
  <c r="F270" i="1"/>
  <c r="E270" i="1"/>
  <c r="D270" i="1"/>
  <c r="C270" i="1"/>
  <c r="B270" i="1"/>
  <c r="V262" i="1"/>
  <c r="V261" i="1"/>
  <c r="V263" i="1" s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X258" i="1" s="1"/>
  <c r="W250" i="1"/>
  <c r="W258" i="1" s="1"/>
  <c r="X249" i="1"/>
  <c r="W249" i="1"/>
  <c r="V247" i="1"/>
  <c r="V246" i="1"/>
  <c r="X245" i="1"/>
  <c r="W245" i="1"/>
  <c r="X244" i="1"/>
  <c r="W244" i="1"/>
  <c r="X243" i="1"/>
  <c r="W243" i="1"/>
  <c r="X242" i="1"/>
  <c r="X246" i="1" s="1"/>
  <c r="W242" i="1"/>
  <c r="W246" i="1" s="1"/>
  <c r="W240" i="1"/>
  <c r="V240" i="1"/>
  <c r="X239" i="1"/>
  <c r="W239" i="1"/>
  <c r="V239" i="1"/>
  <c r="X238" i="1"/>
  <c r="W238" i="1"/>
  <c r="W236" i="1"/>
  <c r="V236" i="1"/>
  <c r="W235" i="1"/>
  <c r="V235" i="1"/>
  <c r="X234" i="1"/>
  <c r="X235" i="1" s="1"/>
  <c r="W234" i="1"/>
  <c r="V230" i="1"/>
  <c r="X229" i="1"/>
  <c r="V229" i="1"/>
  <c r="X228" i="1"/>
  <c r="W228" i="1"/>
  <c r="W229" i="1" s="1"/>
  <c r="N228" i="1"/>
  <c r="V225" i="1"/>
  <c r="X224" i="1"/>
  <c r="V224" i="1"/>
  <c r="X223" i="1"/>
  <c r="W223" i="1"/>
  <c r="W224" i="1" s="1"/>
  <c r="N223" i="1"/>
  <c r="V219" i="1"/>
  <c r="X218" i="1"/>
  <c r="V218" i="1"/>
  <c r="X217" i="1"/>
  <c r="W217" i="1"/>
  <c r="W218" i="1" s="1"/>
  <c r="N217" i="1"/>
  <c r="V213" i="1"/>
  <c r="X212" i="1"/>
  <c r="V212" i="1"/>
  <c r="X211" i="1"/>
  <c r="W211" i="1"/>
  <c r="N211" i="1"/>
  <c r="X210" i="1"/>
  <c r="W210" i="1"/>
  <c r="W212" i="1" s="1"/>
  <c r="N210" i="1"/>
  <c r="V207" i="1"/>
  <c r="X206" i="1"/>
  <c r="W206" i="1"/>
  <c r="V206" i="1"/>
  <c r="X205" i="1"/>
  <c r="W205" i="1"/>
  <c r="W207" i="1" s="1"/>
  <c r="V202" i="1"/>
  <c r="V201" i="1"/>
  <c r="X200" i="1"/>
  <c r="W200" i="1"/>
  <c r="N200" i="1"/>
  <c r="X199" i="1"/>
  <c r="W199" i="1"/>
  <c r="N199" i="1"/>
  <c r="X198" i="1"/>
  <c r="W198" i="1"/>
  <c r="W202" i="1" s="1"/>
  <c r="N198" i="1"/>
  <c r="X197" i="1"/>
  <c r="X201" i="1" s="1"/>
  <c r="W197" i="1"/>
  <c r="W201" i="1" s="1"/>
  <c r="N197" i="1"/>
  <c r="V194" i="1"/>
  <c r="X193" i="1"/>
  <c r="W193" i="1"/>
  <c r="V193" i="1"/>
  <c r="X192" i="1"/>
  <c r="W192" i="1"/>
  <c r="W194" i="1" s="1"/>
  <c r="W189" i="1"/>
  <c r="V189" i="1"/>
  <c r="X188" i="1"/>
  <c r="W188" i="1"/>
  <c r="V188" i="1"/>
  <c r="X187" i="1"/>
  <c r="W187" i="1"/>
  <c r="N187" i="1"/>
  <c r="W183" i="1"/>
  <c r="V183" i="1"/>
  <c r="X182" i="1"/>
  <c r="W182" i="1"/>
  <c r="V182" i="1"/>
  <c r="X181" i="1"/>
  <c r="W181" i="1"/>
  <c r="W178" i="1"/>
  <c r="V178" i="1"/>
  <c r="W177" i="1"/>
  <c r="V177" i="1"/>
  <c r="X176" i="1"/>
  <c r="X177" i="1" s="1"/>
  <c r="W176" i="1"/>
  <c r="N176" i="1"/>
  <c r="V173" i="1"/>
  <c r="V172" i="1"/>
  <c r="X171" i="1"/>
  <c r="W171" i="1"/>
  <c r="N171" i="1"/>
  <c r="X170" i="1"/>
  <c r="X172" i="1" s="1"/>
  <c r="W170" i="1"/>
  <c r="W172" i="1" s="1"/>
  <c r="N170" i="1"/>
  <c r="V166" i="1"/>
  <c r="X165" i="1"/>
  <c r="V165" i="1"/>
  <c r="X164" i="1"/>
  <c r="W164" i="1"/>
  <c r="N164" i="1"/>
  <c r="X163" i="1"/>
  <c r="W163" i="1"/>
  <c r="W165" i="1" s="1"/>
  <c r="N163" i="1"/>
  <c r="V161" i="1"/>
  <c r="V160" i="1"/>
  <c r="X159" i="1"/>
  <c r="W159" i="1"/>
  <c r="N159" i="1"/>
  <c r="X158" i="1"/>
  <c r="W158" i="1"/>
  <c r="N158" i="1"/>
  <c r="X157" i="1"/>
  <c r="W157" i="1"/>
  <c r="N157" i="1"/>
  <c r="X156" i="1"/>
  <c r="X160" i="1" s="1"/>
  <c r="W156" i="1"/>
  <c r="W161" i="1" s="1"/>
  <c r="N156" i="1"/>
  <c r="V153" i="1"/>
  <c r="X152" i="1"/>
  <c r="V152" i="1"/>
  <c r="X151" i="1"/>
  <c r="W151" i="1"/>
  <c r="W152" i="1" s="1"/>
  <c r="N151" i="1"/>
  <c r="V148" i="1"/>
  <c r="X147" i="1"/>
  <c r="V147" i="1"/>
  <c r="X146" i="1"/>
  <c r="W146" i="1"/>
  <c r="N146" i="1"/>
  <c r="X145" i="1"/>
  <c r="W145" i="1"/>
  <c r="W147" i="1" s="1"/>
  <c r="N145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X101" i="1" s="1"/>
  <c r="W97" i="1"/>
  <c r="W101" i="1" s="1"/>
  <c r="V94" i="1"/>
  <c r="V93" i="1"/>
  <c r="X92" i="1"/>
  <c r="W92" i="1"/>
  <c r="N92" i="1"/>
  <c r="X91" i="1"/>
  <c r="W91" i="1"/>
  <c r="N91" i="1"/>
  <c r="X90" i="1"/>
  <c r="X93" i="1" s="1"/>
  <c r="W90" i="1"/>
  <c r="W93" i="1" s="1"/>
  <c r="N90" i="1"/>
  <c r="V87" i="1"/>
  <c r="V86" i="1"/>
  <c r="X85" i="1"/>
  <c r="W85" i="1"/>
  <c r="N85" i="1"/>
  <c r="X84" i="1"/>
  <c r="W84" i="1"/>
  <c r="N84" i="1"/>
  <c r="X83" i="1"/>
  <c r="W83" i="1"/>
  <c r="N83" i="1"/>
  <c r="X82" i="1"/>
  <c r="X86" i="1" s="1"/>
  <c r="W82" i="1"/>
  <c r="N82" i="1"/>
  <c r="X81" i="1"/>
  <c r="W81" i="1"/>
  <c r="N81" i="1"/>
  <c r="X80" i="1"/>
  <c r="W80" i="1"/>
  <c r="N80" i="1"/>
  <c r="X79" i="1"/>
  <c r="W79" i="1"/>
  <c r="W86" i="1" s="1"/>
  <c r="N79" i="1"/>
  <c r="W76" i="1"/>
  <c r="V76" i="1"/>
  <c r="W75" i="1"/>
  <c r="V75" i="1"/>
  <c r="X74" i="1"/>
  <c r="W74" i="1"/>
  <c r="N74" i="1"/>
  <c r="X73" i="1"/>
  <c r="X75" i="1" s="1"/>
  <c r="W73" i="1"/>
  <c r="N73" i="1"/>
  <c r="W70" i="1"/>
  <c r="V70" i="1"/>
  <c r="W69" i="1"/>
  <c r="V69" i="1"/>
  <c r="X68" i="1"/>
  <c r="X69" i="1" s="1"/>
  <c r="W68" i="1"/>
  <c r="N68" i="1"/>
  <c r="V65" i="1"/>
  <c r="V64" i="1"/>
  <c r="X63" i="1"/>
  <c r="W63" i="1"/>
  <c r="X62" i="1"/>
  <c r="X64" i="1" s="1"/>
  <c r="W62" i="1"/>
  <c r="W64" i="1" s="1"/>
  <c r="V59" i="1"/>
  <c r="V58" i="1"/>
  <c r="X57" i="1"/>
  <c r="W57" i="1"/>
  <c r="N57" i="1"/>
  <c r="X56" i="1"/>
  <c r="W56" i="1"/>
  <c r="X55" i="1"/>
  <c r="W55" i="1"/>
  <c r="X54" i="1"/>
  <c r="W54" i="1"/>
  <c r="N54" i="1"/>
  <c r="X53" i="1"/>
  <c r="W53" i="1"/>
  <c r="X52" i="1"/>
  <c r="W52" i="1"/>
  <c r="X51" i="1"/>
  <c r="X58" i="1" s="1"/>
  <c r="W51" i="1"/>
  <c r="W58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60" i="1" s="1"/>
  <c r="V32" i="1"/>
  <c r="X31" i="1"/>
  <c r="W31" i="1"/>
  <c r="N31" i="1"/>
  <c r="X30" i="1"/>
  <c r="W30" i="1"/>
  <c r="W261" i="1" s="1"/>
  <c r="W263" i="1" s="1"/>
  <c r="N30" i="1"/>
  <c r="X29" i="1"/>
  <c r="W29" i="1"/>
  <c r="W33" i="1" s="1"/>
  <c r="N29" i="1"/>
  <c r="X28" i="1"/>
  <c r="X32" i="1" s="1"/>
  <c r="W28" i="1"/>
  <c r="W32" i="1" s="1"/>
  <c r="N28" i="1"/>
  <c r="W24" i="1"/>
  <c r="V24" i="1"/>
  <c r="X23" i="1"/>
  <c r="W23" i="1"/>
  <c r="V23" i="1"/>
  <c r="V264" i="1" s="1"/>
  <c r="X22" i="1"/>
  <c r="W22" i="1"/>
  <c r="W262" i="1" s="1"/>
  <c r="N22" i="1"/>
  <c r="H10" i="1"/>
  <c r="J9" i="1"/>
  <c r="H9" i="1"/>
  <c r="A9" i="1"/>
  <c r="F10" i="1" s="1"/>
  <c r="D7" i="1"/>
  <c r="O6" i="1"/>
  <c r="N2" i="1"/>
  <c r="X265" i="1" l="1"/>
  <c r="W59" i="1"/>
  <c r="W94" i="1"/>
  <c r="W121" i="1"/>
  <c r="W160" i="1"/>
  <c r="W264" i="1" s="1"/>
  <c r="W259" i="1"/>
  <c r="W41" i="1"/>
  <c r="W260" i="1" s="1"/>
  <c r="W65" i="1"/>
  <c r="W102" i="1"/>
  <c r="W173" i="1"/>
  <c r="W247" i="1"/>
  <c r="A10" i="1"/>
  <c r="W87" i="1"/>
  <c r="W148" i="1"/>
  <c r="W153" i="1"/>
  <c r="W166" i="1"/>
  <c r="W213" i="1"/>
  <c r="W219" i="1"/>
  <c r="W225" i="1"/>
  <c r="W230" i="1"/>
  <c r="F9" i="1"/>
  <c r="B273" i="1" l="1"/>
  <c r="A273" i="1"/>
  <c r="C273" i="1"/>
</calcChain>
</file>

<file path=xl/sharedStrings.xml><?xml version="1.0" encoding="utf-8"?>
<sst xmlns="http://schemas.openxmlformats.org/spreadsheetml/2006/main" count="935" uniqueCount="358">
  <si>
    <t xml:space="preserve">  БЛАНК ЗАКАЗА </t>
  </si>
  <si>
    <t>ЗПФ</t>
  </si>
  <si>
    <t>на отгрузку продукции с ООО Трейд-Сервис с</t>
  </si>
  <si>
    <t>02.11.2023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</si>
  <si>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</si>
  <si>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</si>
  <si>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</si>
  <si>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</si>
  <si>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</si>
  <si>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</si>
  <si>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</si>
  <si>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</si>
  <si>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</si>
  <si>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</si>
  <si>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</si>
  <si>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</si>
  <si>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</si>
  <si>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</si>
  <si>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</si>
  <si>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</si>
  <si>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</si>
  <si>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</si>
  <si>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</si>
  <si>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</si>
  <si>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</si>
  <si>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</si>
  <si>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</si>
  <si>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</si>
  <si>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</si>
  <si>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</si>
  <si>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</si>
  <si>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</si>
  <si>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</si>
  <si>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</si>
  <si>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</si>
  <si>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</si>
  <si>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</si>
  <si>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</si>
  <si>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</si>
  <si>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</si>
  <si>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</si>
  <si>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</si>
  <si>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</si>
  <si>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</si>
  <si>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</si>
  <si>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</si>
  <si>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</si>
  <si>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</si>
  <si>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</si>
  <si>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</si>
  <si>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</si>
  <si>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</si>
  <si>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</si>
  <si>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</si>
  <si>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</si>
  <si>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</si>
  <si>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</si>
  <si>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</si>
  <si>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</si>
  <si>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</si>
  <si>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</si>
  <si>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</si>
  <si>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</si>
  <si>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</si>
  <si>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</si>
  <si>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</si>
  <si>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</si>
  <si>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</si>
  <si>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</si>
  <si>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</si>
  <si>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</si>
  <si>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</si>
  <si>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</si>
  <si>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</si>
  <si>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</si>
  <si>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</si>
  <si>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</si>
  <si>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</si>
  <si>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</si>
  <si>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</si>
  <si>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</si>
  <si>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</si>
  <si>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</si>
  <si>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</si>
  <si>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</si>
  <si>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</si>
  <si>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</si>
  <si>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</si>
  <si>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</si>
  <si>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</si>
  <si>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</si>
  <si>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</si>
  <si>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</si>
  <si>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</si>
  <si>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</si>
  <si>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</si>
  <si>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</si>
  <si>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</si>
  <si>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</si>
  <si>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</si>
  <si>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</si>
  <si>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</si>
  <si>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</si>
  <si>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</si>
  <si>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</si>
  <si>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</si>
  <si>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</si>
  <si>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</si>
  <si>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</si>
  <si>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</si>
  <si>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</si>
  <si>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</si>
  <si>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</si>
  <si>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</si>
  <si>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</si>
  <si>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</si>
  <si>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</si>
  <si>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</si>
  <si>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</si>
  <si>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</si>
  <si>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</si>
  <si>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</si>
  <si>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</si>
  <si>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</si>
  <si>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</si>
  <si>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</si>
  <si>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</si>
  <si>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</si>
  <si>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</si>
  <si>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</si>
  <si>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</si>
  <si>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</si>
  <si>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</si>
  <si>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</si>
  <si>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</si>
  <si>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</si>
  <si>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</si>
  <si>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</si>
  <si>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</si>
  <si>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</si>
  <si>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</si>
  <si>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</si>
  <si>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</si>
  <si>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</si>
  <si>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</si>
  <si>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</si>
  <si>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</si>
  <si>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</si>
  <si>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</si>
  <si>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</si>
  <si>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</si>
  <si>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</si>
  <si>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</si>
  <si>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</si>
  <si>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</si>
  <si>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</si>
  <si>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</si>
  <si>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</si>
  <si>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</si>
  <si>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</si>
  <si>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</si>
  <si>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</si>
  <si>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</si>
  <si>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</si>
  <si>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</si>
  <si>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</si>
  <si>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</si>
  <si>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</si>
  <si>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</si>
  <si>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</si>
  <si>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</si>
  <si>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</si>
  <si>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</si>
  <si>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</si>
  <si>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</si>
  <si>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</si>
  <si>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</si>
  <si>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</si>
  <si>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</si>
  <si>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</si>
  <si>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</si>
  <si>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</si>
  <si>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</si>
  <si>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</si>
  <si>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</si>
  <si>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</si>
  <si>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</si>
  <si>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</si>
  <si>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</si>
  <si>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</si>
  <si>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</si>
  <si>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</si>
  <si>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</si>
  <si>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</si>
  <si>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</si>
  <si>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</si>
  <si>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</si>
  <si>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</si>
  <si>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</si>
  <si>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</si>
  <si>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</si>
  <si>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</si>
  <si>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</si>
  <si>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</si>
  <si>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</si>
  <si>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</si>
  <si>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</si>
  <si>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SU002045</t>
  </si>
  <si>
    <t>P002166</t>
  </si>
  <si>
    <t>SU002046</t>
  </si>
  <si>
    <t>P002167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</si>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</sst>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7" customWidth="1"/>
    <col min="17" max="17" width="6.140625" style="15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7" customWidth="1"/>
    <col min="23" max="23" width="11" style="157" customWidth="1"/>
    <col min="24" max="24" width="10" style="157" customWidth="1"/>
    <col min="25" max="25" width="11.5703125" style="157" customWidth="1"/>
    <col min="26" max="26" width="10.42578125" style="15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7" customWidth="1"/>
    <col min="31" max="31" width="9.140625" style="157" customWidth="1"/>
    <col min="32" max="16384" width="9.140625" style="157"/>
  </cols>
  <sheetData>
    <row r="1" spans="1:29" s="152" customFormat="1" ht="45" customHeight="1" x14ac:dyDescent="0.2">
      <c r="A1" s="41"/>
      <c r="B1" s="41"/>
      <c r="C1" s="41"/>
      <c r="D1" s="231" t="s">
        <v>0</v>
      </c>
      <c r="E1" s="232"/>
      <c r="F1" s="232"/>
      <c r="G1" s="12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0" t="s">
        <v>3</v>
      </c>
      <c r="Q1" s="232"/>
      <c r="R1" s="23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2" customFormat="1" ht="23.45" customHeight="1" x14ac:dyDescent="0.2">
      <c r="A5" s="249" t="s">
        <v>8</v>
      </c>
      <c r="B5" s="178"/>
      <c r="C5" s="179"/>
      <c r="D5" s="188"/>
      <c r="E5" s="190"/>
      <c r="F5" s="317" t="s">
        <v>9</v>
      </c>
      <c r="G5" s="179"/>
      <c r="H5" s="188"/>
      <c r="I5" s="189"/>
      <c r="J5" s="189"/>
      <c r="K5" s="189"/>
      <c r="L5" s="190"/>
      <c r="N5" s="24" t="s">
        <v>10</v>
      </c>
      <c r="O5" s="294">
        <v>45261</v>
      </c>
      <c r="P5" s="222"/>
      <c r="R5" s="329" t="s">
        <v>11</v>
      </c>
      <c r="S5" s="205"/>
      <c r="T5" s="268" t="s">
        <v>12</v>
      </c>
      <c r="U5" s="222"/>
      <c r="Z5" s="51"/>
      <c r="AA5" s="51"/>
      <c r="AB5" s="51"/>
    </row>
    <row r="6" spans="1:29" s="152" customFormat="1" ht="24" customHeight="1" x14ac:dyDescent="0.2">
      <c r="A6" s="249" t="s">
        <v>13</v>
      </c>
      <c r="B6" s="178"/>
      <c r="C6" s="179"/>
      <c r="D6" s="306" t="s">
        <v>14</v>
      </c>
      <c r="E6" s="307"/>
      <c r="F6" s="307"/>
      <c r="G6" s="307"/>
      <c r="H6" s="307"/>
      <c r="I6" s="307"/>
      <c r="J6" s="307"/>
      <c r="K6" s="307"/>
      <c r="L6" s="222"/>
      <c r="N6" s="24" t="s">
        <v>15</v>
      </c>
      <c r="O6" s="243" t="str">
        <f>IF(O5=0," ",CHOOSE(WEEKDAY(O5,2),"Понедельник","Вторник","Среда","Четверг","Пятница","Суббота","Воскресенье"))</f>
        <v>Пятница</v>
      </c>
      <c r="P6" s="166"/>
      <c r="R6" s="204" t="s">
        <v>16</v>
      </c>
      <c r="S6" s="205"/>
      <c r="T6" s="269" t="s">
        <v>17</v>
      </c>
      <c r="U6" s="200"/>
      <c r="Z6" s="51"/>
      <c r="AA6" s="51"/>
      <c r="AB6" s="51"/>
    </row>
    <row r="7" spans="1:29" s="152" customFormat="1" ht="21.75" hidden="1" customHeight="1" x14ac:dyDescent="0.2">
      <c r="A7" s="55"/>
      <c r="B7" s="55"/>
      <c r="C7" s="55"/>
      <c r="D7" s="281" t="str">
        <f>IFERROR(VLOOKUP(DeliveryAddress,Table,3,0),1)</f>
        <v>1</v>
      </c>
      <c r="E7" s="282"/>
      <c r="F7" s="282"/>
      <c r="G7" s="282"/>
      <c r="H7" s="282"/>
      <c r="I7" s="282"/>
      <c r="J7" s="282"/>
      <c r="K7" s="282"/>
      <c r="L7" s="283"/>
      <c r="N7" s="24"/>
      <c r="O7" s="42"/>
      <c r="P7" s="42"/>
      <c r="R7" s="168"/>
      <c r="S7" s="205"/>
      <c r="T7" s="270"/>
      <c r="U7" s="271"/>
      <c r="Z7" s="51"/>
      <c r="AA7" s="51"/>
      <c r="AB7" s="51"/>
    </row>
    <row r="8" spans="1:29" s="152" customFormat="1" ht="25.5" customHeight="1" x14ac:dyDescent="0.2">
      <c r="A8" s="335" t="s">
        <v>18</v>
      </c>
      <c r="B8" s="172"/>
      <c r="C8" s="173"/>
      <c r="D8" s="224" t="s">
        <v>19</v>
      </c>
      <c r="E8" s="225"/>
      <c r="F8" s="225"/>
      <c r="G8" s="225"/>
      <c r="H8" s="225"/>
      <c r="I8" s="225"/>
      <c r="J8" s="225"/>
      <c r="K8" s="225"/>
      <c r="L8" s="226"/>
      <c r="N8" s="24" t="s">
        <v>20</v>
      </c>
      <c r="O8" s="221">
        <v>0.33333333333333331</v>
      </c>
      <c r="P8" s="222"/>
      <c r="R8" s="168"/>
      <c r="S8" s="205"/>
      <c r="T8" s="270"/>
      <c r="U8" s="271"/>
      <c r="Z8" s="51"/>
      <c r="AA8" s="51"/>
      <c r="AB8" s="51"/>
    </row>
    <row r="9" spans="1:29" s="152" customFormat="1" ht="39.950000000000003" customHeight="1" x14ac:dyDescent="0.2">
      <c r="A9" s="2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58"/>
      <c r="E9" s="176"/>
      <c r="F9" s="2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21</v>
      </c>
      <c r="O9" s="294"/>
      <c r="P9" s="222"/>
      <c r="R9" s="168"/>
      <c r="S9" s="205"/>
      <c r="T9" s="272"/>
      <c r="U9" s="273"/>
      <c r="V9" s="43"/>
      <c r="W9" s="43"/>
      <c r="X9" s="43"/>
      <c r="Y9" s="43"/>
      <c r="Z9" s="51"/>
      <c r="AA9" s="51"/>
      <c r="AB9" s="51"/>
    </row>
    <row r="10" spans="1:29" s="152" customFormat="1" ht="26.45" customHeight="1" x14ac:dyDescent="0.2">
      <c r="A10" s="2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58"/>
      <c r="E10" s="176"/>
      <c r="F10" s="2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300" t="str">
        <f>IFERROR(VLOOKUP($D$10,Proxy,2,FALSE),"")</f>
        <v/>
      </c>
      <c r="I10" s="168"/>
      <c r="J10" s="168"/>
      <c r="K10" s="168"/>
      <c r="L10" s="168"/>
      <c r="N10" s="26" t="s">
        <v>22</v>
      </c>
      <c r="O10" s="221"/>
      <c r="P10" s="222"/>
      <c r="S10" s="24" t="s">
        <v>23</v>
      </c>
      <c r="T10" s="199" t="s">
        <v>24</v>
      </c>
      <c r="U10" s="200"/>
      <c r="V10" s="44"/>
      <c r="W10" s="44"/>
      <c r="X10" s="44"/>
      <c r="Y10" s="44"/>
      <c r="Z10" s="51"/>
      <c r="AA10" s="51"/>
      <c r="AB10" s="51"/>
    </row>
    <row r="11" spans="1:29" s="15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221"/>
      <c r="P11" s="222"/>
      <c r="S11" s="24" t="s">
        <v>27</v>
      </c>
      <c r="T11" s="308" t="s">
        <v>28</v>
      </c>
      <c r="U11" s="309"/>
      <c r="V11" s="45"/>
      <c r="W11" s="45"/>
      <c r="X11" s="45"/>
      <c r="Y11" s="45"/>
      <c r="Z11" s="51"/>
      <c r="AA11" s="51"/>
      <c r="AB11" s="51"/>
    </row>
    <row r="12" spans="1:29" s="152" customFormat="1" ht="18.600000000000001" customHeight="1" x14ac:dyDescent="0.2">
      <c r="A12" s="316" t="s">
        <v>29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9"/>
      <c r="N12" s="24" t="s">
        <v>30</v>
      </c>
      <c r="O12" s="305"/>
      <c r="P12" s="283"/>
      <c r="Q12" s="23"/>
      <c r="S12" s="24"/>
      <c r="T12" s="232"/>
      <c r="U12" s="168"/>
      <c r="Z12" s="51"/>
      <c r="AA12" s="51"/>
      <c r="AB12" s="51"/>
    </row>
    <row r="13" spans="1:29" s="152" customFormat="1" ht="23.25" customHeight="1" x14ac:dyDescent="0.2">
      <c r="A13" s="316" t="s">
        <v>31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9"/>
      <c r="M13" s="26"/>
      <c r="N13" s="26" t="s">
        <v>32</v>
      </c>
      <c r="O13" s="308"/>
      <c r="P13" s="309"/>
      <c r="Q13" s="23"/>
      <c r="V13" s="49"/>
      <c r="W13" s="49"/>
      <c r="X13" s="49"/>
      <c r="Y13" s="49"/>
      <c r="Z13" s="51"/>
      <c r="AA13" s="51"/>
      <c r="AB13" s="51"/>
    </row>
    <row r="14" spans="1:29" s="152" customFormat="1" ht="18.600000000000001" customHeight="1" x14ac:dyDescent="0.2">
      <c r="A14" s="316" t="s">
        <v>33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9"/>
      <c r="V14" s="50"/>
      <c r="W14" s="50"/>
      <c r="X14" s="50"/>
      <c r="Y14" s="50"/>
      <c r="Z14" s="51"/>
      <c r="AA14" s="51"/>
      <c r="AB14" s="51"/>
    </row>
    <row r="15" spans="1:29" s="152" customFormat="1" ht="22.5" customHeight="1" x14ac:dyDescent="0.2">
      <c r="A15" s="326" t="s">
        <v>34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9"/>
      <c r="N15" s="262" t="s">
        <v>35</v>
      </c>
      <c r="O15" s="232"/>
      <c r="P15" s="232"/>
      <c r="Q15" s="232"/>
      <c r="R15" s="23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63"/>
      <c r="O16" s="263"/>
      <c r="P16" s="263"/>
      <c r="Q16" s="263"/>
      <c r="R16" s="2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2" t="s">
        <v>36</v>
      </c>
      <c r="B17" s="192" t="s">
        <v>37</v>
      </c>
      <c r="C17" s="257" t="s">
        <v>38</v>
      </c>
      <c r="D17" s="192" t="s">
        <v>39</v>
      </c>
      <c r="E17" s="237"/>
      <c r="F17" s="192" t="s">
        <v>40</v>
      </c>
      <c r="G17" s="192" t="s">
        <v>41</v>
      </c>
      <c r="H17" s="192" t="s">
        <v>42</v>
      </c>
      <c r="I17" s="192" t="s">
        <v>43</v>
      </c>
      <c r="J17" s="192" t="s">
        <v>44</v>
      </c>
      <c r="K17" s="192" t="s">
        <v>45</v>
      </c>
      <c r="L17" s="192" t="s">
        <v>46</v>
      </c>
      <c r="M17" s="192" t="s">
        <v>47</v>
      </c>
      <c r="N17" s="192" t="s">
        <v>48</v>
      </c>
      <c r="O17" s="236"/>
      <c r="P17" s="236"/>
      <c r="Q17" s="236"/>
      <c r="R17" s="237"/>
      <c r="S17" s="334" t="s">
        <v>49</v>
      </c>
      <c r="T17" s="179"/>
      <c r="U17" s="192" t="s">
        <v>50</v>
      </c>
      <c r="V17" s="192" t="s">
        <v>51</v>
      </c>
      <c r="W17" s="202" t="s">
        <v>52</v>
      </c>
      <c r="X17" s="192" t="s">
        <v>53</v>
      </c>
      <c r="Y17" s="210" t="s">
        <v>54</v>
      </c>
      <c r="Z17" s="210" t="s">
        <v>55</v>
      </c>
      <c r="AA17" s="210" t="s">
        <v>56</v>
      </c>
      <c r="AB17" s="211"/>
      <c r="AC17" s="212"/>
      <c r="AD17" s="251"/>
      <c r="BA17" s="208" t="s">
        <v>57</v>
      </c>
    </row>
    <row r="18" spans="1:53" ht="14.25" customHeight="1" x14ac:dyDescent="0.2">
      <c r="A18" s="193"/>
      <c r="B18" s="193"/>
      <c r="C18" s="193"/>
      <c r="D18" s="238"/>
      <c r="E18" s="240"/>
      <c r="F18" s="193"/>
      <c r="G18" s="193"/>
      <c r="H18" s="193"/>
      <c r="I18" s="193"/>
      <c r="J18" s="193"/>
      <c r="K18" s="193"/>
      <c r="L18" s="193"/>
      <c r="M18" s="193"/>
      <c r="N18" s="238"/>
      <c r="O18" s="239"/>
      <c r="P18" s="239"/>
      <c r="Q18" s="239"/>
      <c r="R18" s="240"/>
      <c r="S18" s="153" t="s">
        <v>58</v>
      </c>
      <c r="T18" s="153" t="s">
        <v>59</v>
      </c>
      <c r="U18" s="193"/>
      <c r="V18" s="193"/>
      <c r="W18" s="203"/>
      <c r="X18" s="193"/>
      <c r="Y18" s="296"/>
      <c r="Z18" s="296"/>
      <c r="AA18" s="213"/>
      <c r="AB18" s="214"/>
      <c r="AC18" s="215"/>
      <c r="AD18" s="252"/>
      <c r="BA18" s="168"/>
    </row>
    <row r="19" spans="1:53" ht="27.75" customHeight="1" x14ac:dyDescent="0.2">
      <c r="A19" s="229" t="s">
        <v>60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48"/>
      <c r="Z19" s="48"/>
    </row>
    <row r="20" spans="1:53" ht="16.5" customHeight="1" x14ac:dyDescent="0.25">
      <c r="A20" s="174" t="s">
        <v>60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4"/>
      <c r="Z20" s="154"/>
    </row>
    <row r="21" spans="1:53" ht="14.25" customHeight="1" x14ac:dyDescent="0.25">
      <c r="A21" s="167" t="s">
        <v>61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5"/>
      <c r="Z21" s="155"/>
    </row>
    <row r="22" spans="1:53" ht="27" customHeight="1" x14ac:dyDescent="0.25">
      <c r="A22" s="54" t="s">
        <v>62</v>
      </c>
      <c r="B22" s="54" t="s">
        <v>63</v>
      </c>
      <c r="C22" s="31">
        <v>4301070826</v>
      </c>
      <c r="D22" s="165">
        <v>4607111035752</v>
      </c>
      <c r="E22" s="166"/>
      <c r="F22" s="158">
        <v>0.43</v>
      </c>
      <c r="G22" s="32">
        <v>16</v>
      </c>
      <c r="H22" s="158">
        <v>6.88</v>
      </c>
      <c r="I22" s="158">
        <v>7.2539999999999996</v>
      </c>
      <c r="J22" s="32">
        <v>84</v>
      </c>
      <c r="K22" s="32" t="s">
        <v>64</v>
      </c>
      <c r="L22" s="33" t="s">
        <v>65</v>
      </c>
      <c r="M22" s="32">
        <v>90</v>
      </c>
      <c r="N22" s="29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83"/>
      <c r="P22" s="183"/>
      <c r="Q22" s="183"/>
      <c r="R22" s="166"/>
      <c r="S22" s="34"/>
      <c r="T22" s="34"/>
      <c r="U22" s="35" t="s">
        <v>66</v>
      </c>
      <c r="V22" s="159">
        <v>0</v>
      </c>
      <c r="W22" s="160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0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1"/>
      <c r="N23" s="171" t="s">
        <v>67</v>
      </c>
      <c r="O23" s="172"/>
      <c r="P23" s="172"/>
      <c r="Q23" s="172"/>
      <c r="R23" s="172"/>
      <c r="S23" s="172"/>
      <c r="T23" s="173"/>
      <c r="U23" s="37" t="s">
        <v>66</v>
      </c>
      <c r="V23" s="161">
        <f>IFERROR(SUM(V22:V22),"0")</f>
        <v>0</v>
      </c>
      <c r="W23" s="161">
        <f>IFERROR(SUM(W22:W22),"0")</f>
        <v>0</v>
      </c>
      <c r="X23" s="161">
        <f>IFERROR(IF(X22="",0,X22),"0")</f>
        <v>0</v>
      </c>
      <c r="Y23" s="162"/>
      <c r="Z23" s="162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1"/>
      <c r="N24" s="171" t="s">
        <v>67</v>
      </c>
      <c r="O24" s="172"/>
      <c r="P24" s="172"/>
      <c r="Q24" s="172"/>
      <c r="R24" s="172"/>
      <c r="S24" s="172"/>
      <c r="T24" s="173"/>
      <c r="U24" s="37" t="s">
        <v>68</v>
      </c>
      <c r="V24" s="161">
        <f>IFERROR(SUMPRODUCT(V22:V22*H22:H22),"0")</f>
        <v>0</v>
      </c>
      <c r="W24" s="161">
        <f>IFERROR(SUMPRODUCT(W22:W22*H22:H22),"0")</f>
        <v>0</v>
      </c>
      <c r="X24" s="37"/>
      <c r="Y24" s="162"/>
      <c r="Z24" s="162"/>
    </row>
    <row r="25" spans="1:53" ht="27.75" customHeight="1" x14ac:dyDescent="0.2">
      <c r="A25" s="229" t="s">
        <v>69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48"/>
      <c r="Z25" s="48"/>
    </row>
    <row r="26" spans="1:53" ht="16.5" customHeight="1" x14ac:dyDescent="0.25">
      <c r="A26" s="174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4"/>
      <c r="Z26" s="154"/>
    </row>
    <row r="27" spans="1:53" ht="14.25" customHeight="1" x14ac:dyDescent="0.25">
      <c r="A27" s="16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5"/>
      <c r="Z27" s="155"/>
    </row>
    <row r="28" spans="1:53" ht="27" customHeight="1" x14ac:dyDescent="0.25">
      <c r="A28" s="54" t="s">
        <v>72</v>
      </c>
      <c r="B28" s="54" t="s">
        <v>73</v>
      </c>
      <c r="C28" s="31">
        <v>4301132066</v>
      </c>
      <c r="D28" s="165">
        <v>4607111036520</v>
      </c>
      <c r="E28" s="166"/>
      <c r="F28" s="158">
        <v>0.25</v>
      </c>
      <c r="G28" s="32">
        <v>6</v>
      </c>
      <c r="H28" s="158">
        <v>1.5</v>
      </c>
      <c r="I28" s="158">
        <v>1.9218</v>
      </c>
      <c r="J28" s="32">
        <v>126</v>
      </c>
      <c r="K28" s="32" t="s">
        <v>74</v>
      </c>
      <c r="L28" s="33" t="s">
        <v>65</v>
      </c>
      <c r="M28" s="32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3"/>
      <c r="P28" s="183"/>
      <c r="Q28" s="183"/>
      <c r="R28" s="166"/>
      <c r="S28" s="34"/>
      <c r="T28" s="34"/>
      <c r="U28" s="35" t="s">
        <v>66</v>
      </c>
      <c r="V28" s="159">
        <v>0</v>
      </c>
      <c r="W28" s="160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75</v>
      </c>
    </row>
    <row r="29" spans="1:53" ht="27" customHeight="1" x14ac:dyDescent="0.25">
      <c r="A29" s="54" t="s">
        <v>76</v>
      </c>
      <c r="B29" s="54" t="s">
        <v>77</v>
      </c>
      <c r="C29" s="31">
        <v>4301132063</v>
      </c>
      <c r="D29" s="165">
        <v>4607111036605</v>
      </c>
      <c r="E29" s="166"/>
      <c r="F29" s="158">
        <v>0.25</v>
      </c>
      <c r="G29" s="32">
        <v>6</v>
      </c>
      <c r="H29" s="158">
        <v>1.5</v>
      </c>
      <c r="I29" s="158">
        <v>1.9218</v>
      </c>
      <c r="J29" s="32">
        <v>126</v>
      </c>
      <c r="K29" s="32" t="s">
        <v>74</v>
      </c>
      <c r="L29" s="33" t="s">
        <v>65</v>
      </c>
      <c r="M29" s="32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3"/>
      <c r="P29" s="183"/>
      <c r="Q29" s="183"/>
      <c r="R29" s="166"/>
      <c r="S29" s="34"/>
      <c r="T29" s="34"/>
      <c r="U29" s="35" t="s">
        <v>66</v>
      </c>
      <c r="V29" s="159">
        <v>0</v>
      </c>
      <c r="W29" s="160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75</v>
      </c>
    </row>
    <row r="30" spans="1:53" ht="27" customHeight="1" x14ac:dyDescent="0.25">
      <c r="A30" s="54" t="s">
        <v>78</v>
      </c>
      <c r="B30" s="54" t="s">
        <v>79</v>
      </c>
      <c r="C30" s="31">
        <v>4301132064</v>
      </c>
      <c r="D30" s="165">
        <v>4607111036537</v>
      </c>
      <c r="E30" s="166"/>
      <c r="F30" s="158">
        <v>0.25</v>
      </c>
      <c r="G30" s="32">
        <v>6</v>
      </c>
      <c r="H30" s="158">
        <v>1.5</v>
      </c>
      <c r="I30" s="158">
        <v>1.9218</v>
      </c>
      <c r="J30" s="32">
        <v>126</v>
      </c>
      <c r="K30" s="32" t="s">
        <v>74</v>
      </c>
      <c r="L30" s="33" t="s">
        <v>65</v>
      </c>
      <c r="M30" s="32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3"/>
      <c r="P30" s="183"/>
      <c r="Q30" s="183"/>
      <c r="R30" s="166"/>
      <c r="S30" s="34"/>
      <c r="T30" s="34"/>
      <c r="U30" s="35" t="s">
        <v>66</v>
      </c>
      <c r="V30" s="159">
        <v>300</v>
      </c>
      <c r="W30" s="160">
        <f>IFERROR(IF(V30="","",V30),"")</f>
        <v>300</v>
      </c>
      <c r="X30" s="36">
        <f>IFERROR(IF(V30="","",V30*0.00936),"")</f>
        <v>2.8080000000000003</v>
      </c>
      <c r="Y30" s="56"/>
      <c r="Z30" s="57"/>
      <c r="AD30" s="61"/>
      <c r="BA30" s="65" t="s">
        <v>75</v>
      </c>
    </row>
    <row r="31" spans="1:53" ht="27" customHeight="1" x14ac:dyDescent="0.25">
      <c r="A31" s="54" t="s">
        <v>80</v>
      </c>
      <c r="B31" s="54" t="s">
        <v>81</v>
      </c>
      <c r="C31" s="31">
        <v>4301132065</v>
      </c>
      <c r="D31" s="165">
        <v>4607111036599</v>
      </c>
      <c r="E31" s="166"/>
      <c r="F31" s="158">
        <v>0.25</v>
      </c>
      <c r="G31" s="32">
        <v>6</v>
      </c>
      <c r="H31" s="158">
        <v>1.5</v>
      </c>
      <c r="I31" s="158">
        <v>1.9218</v>
      </c>
      <c r="J31" s="32">
        <v>126</v>
      </c>
      <c r="K31" s="32" t="s">
        <v>74</v>
      </c>
      <c r="L31" s="33" t="s">
        <v>65</v>
      </c>
      <c r="M31" s="32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3"/>
      <c r="P31" s="183"/>
      <c r="Q31" s="183"/>
      <c r="R31" s="166"/>
      <c r="S31" s="34"/>
      <c r="T31" s="34"/>
      <c r="U31" s="35" t="s">
        <v>66</v>
      </c>
      <c r="V31" s="159">
        <v>0</v>
      </c>
      <c r="W31" s="160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75</v>
      </c>
    </row>
    <row r="32" spans="1:53" x14ac:dyDescent="0.2">
      <c r="A32" s="180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1"/>
      <c r="N32" s="171" t="s">
        <v>67</v>
      </c>
      <c r="O32" s="172"/>
      <c r="P32" s="172"/>
      <c r="Q32" s="172"/>
      <c r="R32" s="172"/>
      <c r="S32" s="172"/>
      <c r="T32" s="173"/>
      <c r="U32" s="37" t="s">
        <v>66</v>
      </c>
      <c r="V32" s="161">
        <f>IFERROR(SUM(V28:V31),"0")</f>
        <v>300</v>
      </c>
      <c r="W32" s="161">
        <f>IFERROR(SUM(W28:W31),"0")</f>
        <v>300</v>
      </c>
      <c r="X32" s="161">
        <f>IFERROR(IF(X28="",0,X28),"0")+IFERROR(IF(X29="",0,X29),"0")+IFERROR(IF(X30="",0,X30),"0")+IFERROR(IF(X31="",0,X31),"0")</f>
        <v>2.8080000000000003</v>
      </c>
      <c r="Y32" s="162"/>
      <c r="Z32" s="162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1"/>
      <c r="N33" s="171" t="s">
        <v>67</v>
      </c>
      <c r="O33" s="172"/>
      <c r="P33" s="172"/>
      <c r="Q33" s="172"/>
      <c r="R33" s="172"/>
      <c r="S33" s="172"/>
      <c r="T33" s="173"/>
      <c r="U33" s="37" t="s">
        <v>68</v>
      </c>
      <c r="V33" s="161">
        <f>IFERROR(SUMPRODUCT(V28:V31*H28:H31),"0")</f>
        <v>450</v>
      </c>
      <c r="W33" s="161">
        <f>IFERROR(SUMPRODUCT(W28:W31*H28:H31),"0")</f>
        <v>450</v>
      </c>
      <c r="X33" s="37"/>
      <c r="Y33" s="162"/>
      <c r="Z33" s="162"/>
    </row>
    <row r="34" spans="1:53" ht="16.5" customHeight="1" x14ac:dyDescent="0.25">
      <c r="A34" s="174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4"/>
      <c r="Z34" s="154"/>
    </row>
    <row r="35" spans="1:53" ht="14.25" customHeight="1" x14ac:dyDescent="0.25">
      <c r="A35" s="167" t="s">
        <v>61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5"/>
      <c r="Z35" s="155"/>
    </row>
    <row r="36" spans="1:53" ht="27" customHeight="1" x14ac:dyDescent="0.25">
      <c r="A36" s="54" t="s">
        <v>83</v>
      </c>
      <c r="B36" s="54" t="s">
        <v>84</v>
      </c>
      <c r="C36" s="31">
        <v>4301070865</v>
      </c>
      <c r="D36" s="165">
        <v>4607111036285</v>
      </c>
      <c r="E36" s="166"/>
      <c r="F36" s="158">
        <v>0.75</v>
      </c>
      <c r="G36" s="32">
        <v>8</v>
      </c>
      <c r="H36" s="158">
        <v>6</v>
      </c>
      <c r="I36" s="158">
        <v>6.27</v>
      </c>
      <c r="J36" s="32">
        <v>84</v>
      </c>
      <c r="K36" s="32" t="s">
        <v>64</v>
      </c>
      <c r="L36" s="33" t="s">
        <v>65</v>
      </c>
      <c r="M36" s="32">
        <v>180</v>
      </c>
      <c r="N36" s="2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3"/>
      <c r="P36" s="183"/>
      <c r="Q36" s="183"/>
      <c r="R36" s="166"/>
      <c r="S36" s="34"/>
      <c r="T36" s="34"/>
      <c r="U36" s="35" t="s">
        <v>66</v>
      </c>
      <c r="V36" s="159">
        <v>0</v>
      </c>
      <c r="W36" s="160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85</v>
      </c>
      <c r="B37" s="54" t="s">
        <v>86</v>
      </c>
      <c r="C37" s="31">
        <v>4301070861</v>
      </c>
      <c r="D37" s="165">
        <v>4607111036308</v>
      </c>
      <c r="E37" s="166"/>
      <c r="F37" s="158">
        <v>0.75</v>
      </c>
      <c r="G37" s="32">
        <v>8</v>
      </c>
      <c r="H37" s="158">
        <v>6</v>
      </c>
      <c r="I37" s="158">
        <v>6.27</v>
      </c>
      <c r="J37" s="32">
        <v>84</v>
      </c>
      <c r="K37" s="32" t="s">
        <v>64</v>
      </c>
      <c r="L37" s="33" t="s">
        <v>65</v>
      </c>
      <c r="M37" s="32">
        <v>180</v>
      </c>
      <c r="N37" s="325" t="s">
        <v>87</v>
      </c>
      <c r="O37" s="183"/>
      <c r="P37" s="183"/>
      <c r="Q37" s="183"/>
      <c r="R37" s="166"/>
      <c r="S37" s="34"/>
      <c r="T37" s="34"/>
      <c r="U37" s="35" t="s">
        <v>66</v>
      </c>
      <c r="V37" s="159">
        <v>0</v>
      </c>
      <c r="W37" s="160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88</v>
      </c>
      <c r="B38" s="54" t="s">
        <v>89</v>
      </c>
      <c r="C38" s="31">
        <v>4301070884</v>
      </c>
      <c r="D38" s="165">
        <v>4607111036315</v>
      </c>
      <c r="E38" s="166"/>
      <c r="F38" s="158">
        <v>0.75</v>
      </c>
      <c r="G38" s="32">
        <v>8</v>
      </c>
      <c r="H38" s="158">
        <v>6</v>
      </c>
      <c r="I38" s="158">
        <v>6.27</v>
      </c>
      <c r="J38" s="32">
        <v>84</v>
      </c>
      <c r="K38" s="32" t="s">
        <v>64</v>
      </c>
      <c r="L38" s="33" t="s">
        <v>65</v>
      </c>
      <c r="M38" s="32">
        <v>180</v>
      </c>
      <c r="N38" s="33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3"/>
      <c r="P38" s="183"/>
      <c r="Q38" s="183"/>
      <c r="R38" s="166"/>
      <c r="S38" s="34"/>
      <c r="T38" s="34"/>
      <c r="U38" s="35" t="s">
        <v>66</v>
      </c>
      <c r="V38" s="159">
        <v>0</v>
      </c>
      <c r="W38" s="160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90</v>
      </c>
      <c r="B39" s="54" t="s">
        <v>91</v>
      </c>
      <c r="C39" s="31">
        <v>4301070864</v>
      </c>
      <c r="D39" s="165">
        <v>4607111036292</v>
      </c>
      <c r="E39" s="166"/>
      <c r="F39" s="158">
        <v>0.75</v>
      </c>
      <c r="G39" s="32">
        <v>8</v>
      </c>
      <c r="H39" s="158">
        <v>6</v>
      </c>
      <c r="I39" s="158">
        <v>6.27</v>
      </c>
      <c r="J39" s="32">
        <v>84</v>
      </c>
      <c r="K39" s="32" t="s">
        <v>64</v>
      </c>
      <c r="L39" s="33" t="s">
        <v>65</v>
      </c>
      <c r="M39" s="32">
        <v>180</v>
      </c>
      <c r="N39" s="2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3"/>
      <c r="P39" s="183"/>
      <c r="Q39" s="183"/>
      <c r="R39" s="166"/>
      <c r="S39" s="34"/>
      <c r="T39" s="34"/>
      <c r="U39" s="35" t="s">
        <v>66</v>
      </c>
      <c r="V39" s="159">
        <v>75</v>
      </c>
      <c r="W39" s="160">
        <f>IFERROR(IF(V39="","",V39),"")</f>
        <v>75</v>
      </c>
      <c r="X39" s="36">
        <f>IFERROR(IF(V39="","",V39*0.0155),"")</f>
        <v>1.1625000000000001</v>
      </c>
      <c r="Y39" s="56"/>
      <c r="Z39" s="57"/>
      <c r="AD39" s="61"/>
      <c r="BA39" s="70" t="s">
        <v>1</v>
      </c>
    </row>
    <row r="40" spans="1:53" x14ac:dyDescent="0.2">
      <c r="A40" s="180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1"/>
      <c r="N40" s="171" t="s">
        <v>67</v>
      </c>
      <c r="O40" s="172"/>
      <c r="P40" s="172"/>
      <c r="Q40" s="172"/>
      <c r="R40" s="172"/>
      <c r="S40" s="172"/>
      <c r="T40" s="173"/>
      <c r="U40" s="37" t="s">
        <v>66</v>
      </c>
      <c r="V40" s="161">
        <f>IFERROR(SUM(V36:V39),"0")</f>
        <v>75</v>
      </c>
      <c r="W40" s="161">
        <f>IFERROR(SUM(W36:W39),"0")</f>
        <v>75</v>
      </c>
      <c r="X40" s="161">
        <f>IFERROR(IF(X36="",0,X36),"0")+IFERROR(IF(X37="",0,X37),"0")+IFERROR(IF(X38="",0,X38),"0")+IFERROR(IF(X39="",0,X39),"0")</f>
        <v>1.1625000000000001</v>
      </c>
      <c r="Y40" s="162"/>
      <c r="Z40" s="162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1"/>
      <c r="N41" s="171" t="s">
        <v>67</v>
      </c>
      <c r="O41" s="172"/>
      <c r="P41" s="172"/>
      <c r="Q41" s="172"/>
      <c r="R41" s="172"/>
      <c r="S41" s="172"/>
      <c r="T41" s="173"/>
      <c r="U41" s="37" t="s">
        <v>68</v>
      </c>
      <c r="V41" s="161">
        <f>IFERROR(SUMPRODUCT(V36:V39*H36:H39),"0")</f>
        <v>450</v>
      </c>
      <c r="W41" s="161">
        <f>IFERROR(SUMPRODUCT(W36:W39*H36:H39),"0")</f>
        <v>450</v>
      </c>
      <c r="X41" s="37"/>
      <c r="Y41" s="162"/>
      <c r="Z41" s="162"/>
    </row>
    <row r="42" spans="1:53" ht="16.5" customHeight="1" x14ac:dyDescent="0.25">
      <c r="A42" s="174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4"/>
      <c r="Z42" s="154"/>
    </row>
    <row r="43" spans="1:53" ht="14.25" customHeight="1" x14ac:dyDescent="0.25">
      <c r="A43" s="16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5"/>
      <c r="Z43" s="155"/>
    </row>
    <row r="44" spans="1:53" ht="27" customHeight="1" x14ac:dyDescent="0.25">
      <c r="A44" s="54" t="s">
        <v>94</v>
      </c>
      <c r="B44" s="54" t="s">
        <v>95</v>
      </c>
      <c r="C44" s="31">
        <v>4301190014</v>
      </c>
      <c r="D44" s="165">
        <v>4607111037053</v>
      </c>
      <c r="E44" s="166"/>
      <c r="F44" s="158">
        <v>0.2</v>
      </c>
      <c r="G44" s="32">
        <v>6</v>
      </c>
      <c r="H44" s="158">
        <v>1.2</v>
      </c>
      <c r="I44" s="158">
        <v>1.5918000000000001</v>
      </c>
      <c r="J44" s="32">
        <v>130</v>
      </c>
      <c r="K44" s="32" t="s">
        <v>96</v>
      </c>
      <c r="L44" s="33" t="s">
        <v>65</v>
      </c>
      <c r="M44" s="32">
        <v>365</v>
      </c>
      <c r="N44" s="28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3"/>
      <c r="P44" s="183"/>
      <c r="Q44" s="183"/>
      <c r="R44" s="166"/>
      <c r="S44" s="34"/>
      <c r="T44" s="34"/>
      <c r="U44" s="35" t="s">
        <v>66</v>
      </c>
      <c r="V44" s="159">
        <v>0</v>
      </c>
      <c r="W44" s="160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75</v>
      </c>
    </row>
    <row r="45" spans="1:53" ht="27" customHeight="1" x14ac:dyDescent="0.25">
      <c r="A45" s="54" t="s">
        <v>97</v>
      </c>
      <c r="B45" s="54" t="s">
        <v>98</v>
      </c>
      <c r="C45" s="31">
        <v>4301190015</v>
      </c>
      <c r="D45" s="165">
        <v>4607111037060</v>
      </c>
      <c r="E45" s="166"/>
      <c r="F45" s="158">
        <v>0.2</v>
      </c>
      <c r="G45" s="32">
        <v>6</v>
      </c>
      <c r="H45" s="158">
        <v>1.2</v>
      </c>
      <c r="I45" s="158">
        <v>1.5918000000000001</v>
      </c>
      <c r="J45" s="32">
        <v>130</v>
      </c>
      <c r="K45" s="32" t="s">
        <v>96</v>
      </c>
      <c r="L45" s="33" t="s">
        <v>65</v>
      </c>
      <c r="M45" s="32">
        <v>365</v>
      </c>
      <c r="N45" s="29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83"/>
      <c r="P45" s="183"/>
      <c r="Q45" s="183"/>
      <c r="R45" s="166"/>
      <c r="S45" s="34"/>
      <c r="T45" s="34"/>
      <c r="U45" s="35" t="s">
        <v>66</v>
      </c>
      <c r="V45" s="159">
        <v>53</v>
      </c>
      <c r="W45" s="160">
        <f>IFERROR(IF(V45="","",V45),"")</f>
        <v>53</v>
      </c>
      <c r="X45" s="36">
        <f>IFERROR(IF(V45="","",V45*0.0095),"")</f>
        <v>0.50349999999999995</v>
      </c>
      <c r="Y45" s="56"/>
      <c r="Z45" s="57"/>
      <c r="AD45" s="61"/>
      <c r="BA45" s="72" t="s">
        <v>75</v>
      </c>
    </row>
    <row r="46" spans="1:53" x14ac:dyDescent="0.2">
      <c r="A46" s="180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1"/>
      <c r="N46" s="171" t="s">
        <v>67</v>
      </c>
      <c r="O46" s="172"/>
      <c r="P46" s="172"/>
      <c r="Q46" s="172"/>
      <c r="R46" s="172"/>
      <c r="S46" s="172"/>
      <c r="T46" s="173"/>
      <c r="U46" s="37" t="s">
        <v>66</v>
      </c>
      <c r="V46" s="161">
        <f>IFERROR(SUM(V44:V45),"0")</f>
        <v>53</v>
      </c>
      <c r="W46" s="161">
        <f>IFERROR(SUM(W44:W45),"0")</f>
        <v>53</v>
      </c>
      <c r="X46" s="161">
        <f>IFERROR(IF(X44="",0,X44),"0")+IFERROR(IF(X45="",0,X45),"0")</f>
        <v>0.50349999999999995</v>
      </c>
      <c r="Y46" s="162"/>
      <c r="Z46" s="162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1"/>
      <c r="N47" s="171" t="s">
        <v>67</v>
      </c>
      <c r="O47" s="172"/>
      <c r="P47" s="172"/>
      <c r="Q47" s="172"/>
      <c r="R47" s="172"/>
      <c r="S47" s="172"/>
      <c r="T47" s="173"/>
      <c r="U47" s="37" t="s">
        <v>68</v>
      </c>
      <c r="V47" s="161">
        <f>IFERROR(SUMPRODUCT(V44:V45*H44:H45),"0")</f>
        <v>63.599999999999994</v>
      </c>
      <c r="W47" s="161">
        <f>IFERROR(SUMPRODUCT(W44:W45*H44:H45),"0")</f>
        <v>63.599999999999994</v>
      </c>
      <c r="X47" s="37"/>
      <c r="Y47" s="162"/>
      <c r="Z47" s="162"/>
    </row>
    <row r="48" spans="1:53" ht="16.5" customHeight="1" x14ac:dyDescent="0.25">
      <c r="A48" s="174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4"/>
      <c r="Z48" s="154"/>
    </row>
    <row r="49" spans="1:53" ht="14.25" customHeight="1" x14ac:dyDescent="0.25">
      <c r="A49" s="167" t="s">
        <v>61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5"/>
      <c r="Z49" s="155"/>
    </row>
    <row r="50" spans="1:53" ht="27" customHeight="1" x14ac:dyDescent="0.25">
      <c r="A50" s="54" t="s">
        <v>100</v>
      </c>
      <c r="B50" s="54" t="s">
        <v>101</v>
      </c>
      <c r="C50" s="31">
        <v>4301070935</v>
      </c>
      <c r="D50" s="165">
        <v>4607111037190</v>
      </c>
      <c r="E50" s="166"/>
      <c r="F50" s="158">
        <v>0.43</v>
      </c>
      <c r="G50" s="32">
        <v>16</v>
      </c>
      <c r="H50" s="158">
        <v>6.88</v>
      </c>
      <c r="I50" s="158">
        <v>7.1996000000000002</v>
      </c>
      <c r="J50" s="32">
        <v>84</v>
      </c>
      <c r="K50" s="32" t="s">
        <v>64</v>
      </c>
      <c r="L50" s="33" t="s">
        <v>65</v>
      </c>
      <c r="M50" s="32">
        <v>150</v>
      </c>
      <c r="N50" s="24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83"/>
      <c r="P50" s="183"/>
      <c r="Q50" s="183"/>
      <c r="R50" s="166"/>
      <c r="S50" s="34"/>
      <c r="T50" s="34"/>
      <c r="U50" s="35" t="s">
        <v>66</v>
      </c>
      <c r="V50" s="159">
        <v>5</v>
      </c>
      <c r="W50" s="160">
        <f t="shared" ref="W50:W57" si="0">IFERROR(IF(V50="","",V50),"")</f>
        <v>5</v>
      </c>
      <c r="X50" s="36">
        <f t="shared" ref="X50:X57" si="1">IFERROR(IF(V50="","",V50*0.0155),"")</f>
        <v>7.7499999999999999E-2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100</v>
      </c>
      <c r="B51" s="54" t="s">
        <v>102</v>
      </c>
      <c r="C51" s="31">
        <v>4301070989</v>
      </c>
      <c r="D51" s="165">
        <v>4607111037190</v>
      </c>
      <c r="E51" s="166"/>
      <c r="F51" s="158">
        <v>0.43</v>
      </c>
      <c r="G51" s="32">
        <v>16</v>
      </c>
      <c r="H51" s="158">
        <v>6.88</v>
      </c>
      <c r="I51" s="158">
        <v>7.1996000000000002</v>
      </c>
      <c r="J51" s="32">
        <v>84</v>
      </c>
      <c r="K51" s="32" t="s">
        <v>64</v>
      </c>
      <c r="L51" s="33" t="s">
        <v>65</v>
      </c>
      <c r="M51" s="32">
        <v>180</v>
      </c>
      <c r="N51" s="311" t="s">
        <v>103</v>
      </c>
      <c r="O51" s="183"/>
      <c r="P51" s="183"/>
      <c r="Q51" s="183"/>
      <c r="R51" s="166"/>
      <c r="S51" s="34"/>
      <c r="T51" s="34"/>
      <c r="U51" s="35" t="s">
        <v>66</v>
      </c>
      <c r="V51" s="159">
        <v>0</v>
      </c>
      <c r="W51" s="160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4301070972</v>
      </c>
      <c r="D52" s="165">
        <v>4607111037183</v>
      </c>
      <c r="E52" s="166"/>
      <c r="F52" s="158">
        <v>0.9</v>
      </c>
      <c r="G52" s="32">
        <v>8</v>
      </c>
      <c r="H52" s="158">
        <v>7.2</v>
      </c>
      <c r="I52" s="158">
        <v>7.4859999999999998</v>
      </c>
      <c r="J52" s="32">
        <v>84</v>
      </c>
      <c r="K52" s="32" t="s">
        <v>64</v>
      </c>
      <c r="L52" s="33" t="s">
        <v>65</v>
      </c>
      <c r="M52" s="32">
        <v>180</v>
      </c>
      <c r="N52" s="223" t="s">
        <v>106</v>
      </c>
      <c r="O52" s="183"/>
      <c r="P52" s="183"/>
      <c r="Q52" s="183"/>
      <c r="R52" s="166"/>
      <c r="S52" s="34"/>
      <c r="T52" s="34"/>
      <c r="U52" s="35" t="s">
        <v>66</v>
      </c>
      <c r="V52" s="159">
        <v>175</v>
      </c>
      <c r="W52" s="160">
        <f t="shared" si="0"/>
        <v>175</v>
      </c>
      <c r="X52" s="36">
        <f t="shared" si="1"/>
        <v>2.7124999999999999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4301070970</v>
      </c>
      <c r="D53" s="165">
        <v>4607111037091</v>
      </c>
      <c r="E53" s="166"/>
      <c r="F53" s="158">
        <v>0.43</v>
      </c>
      <c r="G53" s="32">
        <v>16</v>
      </c>
      <c r="H53" s="158">
        <v>6.88</v>
      </c>
      <c r="I53" s="158">
        <v>7.11</v>
      </c>
      <c r="J53" s="32">
        <v>84</v>
      </c>
      <c r="K53" s="32" t="s">
        <v>64</v>
      </c>
      <c r="L53" s="33" t="s">
        <v>65</v>
      </c>
      <c r="M53" s="32">
        <v>180</v>
      </c>
      <c r="N53" s="301" t="s">
        <v>109</v>
      </c>
      <c r="O53" s="183"/>
      <c r="P53" s="183"/>
      <c r="Q53" s="183"/>
      <c r="R53" s="166"/>
      <c r="S53" s="34"/>
      <c r="T53" s="34"/>
      <c r="U53" s="35" t="s">
        <v>66</v>
      </c>
      <c r="V53" s="159">
        <v>100</v>
      </c>
      <c r="W53" s="160">
        <f t="shared" si="0"/>
        <v>100</v>
      </c>
      <c r="X53" s="36">
        <f t="shared" si="1"/>
        <v>1.55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110</v>
      </c>
      <c r="B54" s="54" t="s">
        <v>111</v>
      </c>
      <c r="C54" s="31">
        <v>4301070944</v>
      </c>
      <c r="D54" s="165">
        <v>4607111036902</v>
      </c>
      <c r="E54" s="166"/>
      <c r="F54" s="158">
        <v>0.9</v>
      </c>
      <c r="G54" s="32">
        <v>8</v>
      </c>
      <c r="H54" s="158">
        <v>7.2</v>
      </c>
      <c r="I54" s="158">
        <v>7.43</v>
      </c>
      <c r="J54" s="32">
        <v>84</v>
      </c>
      <c r="K54" s="32" t="s">
        <v>64</v>
      </c>
      <c r="L54" s="33" t="s">
        <v>65</v>
      </c>
      <c r="M54" s="32">
        <v>150</v>
      </c>
      <c r="N54" s="19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4" s="183"/>
      <c r="P54" s="183"/>
      <c r="Q54" s="183"/>
      <c r="R54" s="166"/>
      <c r="S54" s="34"/>
      <c r="T54" s="34"/>
      <c r="U54" s="35" t="s">
        <v>66</v>
      </c>
      <c r="V54" s="159">
        <v>0</v>
      </c>
      <c r="W54" s="160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110</v>
      </c>
      <c r="B55" s="54" t="s">
        <v>112</v>
      </c>
      <c r="C55" s="31">
        <v>4301070971</v>
      </c>
      <c r="D55" s="165">
        <v>4607111036902</v>
      </c>
      <c r="E55" s="166"/>
      <c r="F55" s="158">
        <v>0.9</v>
      </c>
      <c r="G55" s="32">
        <v>8</v>
      </c>
      <c r="H55" s="158">
        <v>7.2</v>
      </c>
      <c r="I55" s="158">
        <v>7.43</v>
      </c>
      <c r="J55" s="32">
        <v>84</v>
      </c>
      <c r="K55" s="32" t="s">
        <v>64</v>
      </c>
      <c r="L55" s="33" t="s">
        <v>65</v>
      </c>
      <c r="M55" s="32">
        <v>180</v>
      </c>
      <c r="N55" s="254" t="s">
        <v>113</v>
      </c>
      <c r="O55" s="183"/>
      <c r="P55" s="183"/>
      <c r="Q55" s="183"/>
      <c r="R55" s="166"/>
      <c r="S55" s="34"/>
      <c r="T55" s="34"/>
      <c r="U55" s="35" t="s">
        <v>66</v>
      </c>
      <c r="V55" s="159">
        <v>30</v>
      </c>
      <c r="W55" s="160">
        <f t="shared" si="0"/>
        <v>30</v>
      </c>
      <c r="X55" s="36">
        <f t="shared" si="1"/>
        <v>0.46499999999999997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4301070969</v>
      </c>
      <c r="D56" s="165">
        <v>4607111036858</v>
      </c>
      <c r="E56" s="166"/>
      <c r="F56" s="158">
        <v>0.43</v>
      </c>
      <c r="G56" s="32">
        <v>16</v>
      </c>
      <c r="H56" s="158">
        <v>6.88</v>
      </c>
      <c r="I56" s="158">
        <v>7.1996000000000002</v>
      </c>
      <c r="J56" s="32">
        <v>84</v>
      </c>
      <c r="K56" s="32" t="s">
        <v>64</v>
      </c>
      <c r="L56" s="33" t="s">
        <v>65</v>
      </c>
      <c r="M56" s="32">
        <v>180</v>
      </c>
      <c r="N56" s="198" t="s">
        <v>116</v>
      </c>
      <c r="O56" s="183"/>
      <c r="P56" s="183"/>
      <c r="Q56" s="183"/>
      <c r="R56" s="166"/>
      <c r="S56" s="34"/>
      <c r="T56" s="34"/>
      <c r="U56" s="35" t="s">
        <v>66</v>
      </c>
      <c r="V56" s="159">
        <v>5</v>
      </c>
      <c r="W56" s="160">
        <f t="shared" si="0"/>
        <v>5</v>
      </c>
      <c r="X56" s="36">
        <f t="shared" si="1"/>
        <v>7.7499999999999999E-2</v>
      </c>
      <c r="Y56" s="56"/>
      <c r="Z56" s="57"/>
      <c r="AD56" s="61"/>
      <c r="BA56" s="79" t="s">
        <v>1</v>
      </c>
    </row>
    <row r="57" spans="1:53" ht="27" customHeight="1" x14ac:dyDescent="0.25">
      <c r="A57" s="54" t="s">
        <v>117</v>
      </c>
      <c r="B57" s="54" t="s">
        <v>118</v>
      </c>
      <c r="C57" s="31">
        <v>4301070909</v>
      </c>
      <c r="D57" s="165">
        <v>4607111036889</v>
      </c>
      <c r="E57" s="166"/>
      <c r="F57" s="158">
        <v>0.9</v>
      </c>
      <c r="G57" s="32">
        <v>8</v>
      </c>
      <c r="H57" s="158">
        <v>7.2</v>
      </c>
      <c r="I57" s="158">
        <v>7.4859999999999998</v>
      </c>
      <c r="J57" s="32">
        <v>84</v>
      </c>
      <c r="K57" s="32" t="s">
        <v>64</v>
      </c>
      <c r="L57" s="33" t="s">
        <v>65</v>
      </c>
      <c r="M57" s="32">
        <v>150</v>
      </c>
      <c r="N57" s="32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7" s="183"/>
      <c r="P57" s="183"/>
      <c r="Q57" s="183"/>
      <c r="R57" s="166"/>
      <c r="S57" s="34"/>
      <c r="T57" s="34"/>
      <c r="U57" s="35" t="s">
        <v>66</v>
      </c>
      <c r="V57" s="159">
        <v>0</v>
      </c>
      <c r="W57" s="160">
        <f t="shared" si="0"/>
        <v>0</v>
      </c>
      <c r="X57" s="36">
        <f t="shared" si="1"/>
        <v>0</v>
      </c>
      <c r="Y57" s="56"/>
      <c r="Z57" s="57"/>
      <c r="AD57" s="61"/>
      <c r="BA57" s="80" t="s">
        <v>1</v>
      </c>
    </row>
    <row r="58" spans="1:53" x14ac:dyDescent="0.2">
      <c r="A58" s="180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1"/>
      <c r="N58" s="171" t="s">
        <v>67</v>
      </c>
      <c r="O58" s="172"/>
      <c r="P58" s="172"/>
      <c r="Q58" s="172"/>
      <c r="R58" s="172"/>
      <c r="S58" s="172"/>
      <c r="T58" s="173"/>
      <c r="U58" s="37" t="s">
        <v>66</v>
      </c>
      <c r="V58" s="161">
        <f>IFERROR(SUM(V50:V57),"0")</f>
        <v>315</v>
      </c>
      <c r="W58" s="161">
        <f>IFERROR(SUM(W50:W57),"0")</f>
        <v>315</v>
      </c>
      <c r="X58" s="161">
        <f>IFERROR(IF(X50="",0,X50),"0")+IFERROR(IF(X51="",0,X51),"0")+IFERROR(IF(X52="",0,X52),"0")+IFERROR(IF(X53="",0,X53),"0")+IFERROR(IF(X54="",0,X54),"0")+IFERROR(IF(X55="",0,X55),"0")+IFERROR(IF(X56="",0,X56),"0")+IFERROR(IF(X57="",0,X57),"0")</f>
        <v>4.8824999999999994</v>
      </c>
      <c r="Y58" s="162"/>
      <c r="Z58" s="162"/>
    </row>
    <row r="59" spans="1:53" x14ac:dyDescent="0.2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81"/>
      <c r="N59" s="171" t="s">
        <v>67</v>
      </c>
      <c r="O59" s="172"/>
      <c r="P59" s="172"/>
      <c r="Q59" s="172"/>
      <c r="R59" s="172"/>
      <c r="S59" s="172"/>
      <c r="T59" s="173"/>
      <c r="U59" s="37" t="s">
        <v>68</v>
      </c>
      <c r="V59" s="161">
        <f>IFERROR(SUMPRODUCT(V50:V57*H50:H57),"0")</f>
        <v>2232.8000000000002</v>
      </c>
      <c r="W59" s="161">
        <f>IFERROR(SUMPRODUCT(W50:W57*H50:H57),"0")</f>
        <v>2232.8000000000002</v>
      </c>
      <c r="X59" s="37"/>
      <c r="Y59" s="162"/>
      <c r="Z59" s="162"/>
    </row>
    <row r="60" spans="1:53" ht="16.5" customHeight="1" x14ac:dyDescent="0.25">
      <c r="A60" s="174" t="s">
        <v>119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4"/>
      <c r="Z60" s="154"/>
    </row>
    <row r="61" spans="1:53" ht="14.25" customHeight="1" x14ac:dyDescent="0.25">
      <c r="A61" s="167" t="s">
        <v>61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55"/>
      <c r="Z61" s="155"/>
    </row>
    <row r="62" spans="1:53" ht="27" customHeight="1" x14ac:dyDescent="0.25">
      <c r="A62" s="54" t="s">
        <v>120</v>
      </c>
      <c r="B62" s="54" t="s">
        <v>121</v>
      </c>
      <c r="C62" s="31">
        <v>4301070977</v>
      </c>
      <c r="D62" s="165">
        <v>4607111037411</v>
      </c>
      <c r="E62" s="166"/>
      <c r="F62" s="158">
        <v>2.7</v>
      </c>
      <c r="G62" s="32">
        <v>1</v>
      </c>
      <c r="H62" s="158">
        <v>2.7</v>
      </c>
      <c r="I62" s="158">
        <v>2.8132000000000001</v>
      </c>
      <c r="J62" s="32">
        <v>234</v>
      </c>
      <c r="K62" s="32" t="s">
        <v>122</v>
      </c>
      <c r="L62" s="33" t="s">
        <v>65</v>
      </c>
      <c r="M62" s="32">
        <v>180</v>
      </c>
      <c r="N62" s="218" t="s">
        <v>123</v>
      </c>
      <c r="O62" s="183"/>
      <c r="P62" s="183"/>
      <c r="Q62" s="183"/>
      <c r="R62" s="166"/>
      <c r="S62" s="34"/>
      <c r="T62" s="34"/>
      <c r="U62" s="35" t="s">
        <v>66</v>
      </c>
      <c r="V62" s="159">
        <v>0</v>
      </c>
      <c r="W62" s="160">
        <f>IFERROR(IF(V62="","",V62),"")</f>
        <v>0</v>
      </c>
      <c r="X62" s="36">
        <f>IFERROR(IF(V62="","",V62*0.00502),"")</f>
        <v>0</v>
      </c>
      <c r="Y62" s="56"/>
      <c r="Z62" s="57"/>
      <c r="AD62" s="61"/>
      <c r="BA62" s="81" t="s">
        <v>1</v>
      </c>
    </row>
    <row r="63" spans="1:53" ht="27" customHeight="1" x14ac:dyDescent="0.25">
      <c r="A63" s="54" t="s">
        <v>124</v>
      </c>
      <c r="B63" s="54" t="s">
        <v>125</v>
      </c>
      <c r="C63" s="31">
        <v>4301070981</v>
      </c>
      <c r="D63" s="165">
        <v>4607111036728</v>
      </c>
      <c r="E63" s="166"/>
      <c r="F63" s="158">
        <v>5</v>
      </c>
      <c r="G63" s="32">
        <v>1</v>
      </c>
      <c r="H63" s="158">
        <v>5</v>
      </c>
      <c r="I63" s="158">
        <v>5.2131999999999996</v>
      </c>
      <c r="J63" s="32">
        <v>144</v>
      </c>
      <c r="K63" s="32" t="s">
        <v>64</v>
      </c>
      <c r="L63" s="33" t="s">
        <v>65</v>
      </c>
      <c r="M63" s="32">
        <v>180</v>
      </c>
      <c r="N63" s="242" t="s">
        <v>126</v>
      </c>
      <c r="O63" s="183"/>
      <c r="P63" s="183"/>
      <c r="Q63" s="183"/>
      <c r="R63" s="166"/>
      <c r="S63" s="34"/>
      <c r="T63" s="34"/>
      <c r="U63" s="35" t="s">
        <v>66</v>
      </c>
      <c r="V63" s="159">
        <v>140</v>
      </c>
      <c r="W63" s="160">
        <f>IFERROR(IF(V63="","",V63),"")</f>
        <v>140</v>
      </c>
      <c r="X63" s="36">
        <f>IFERROR(IF(V63="","",V63*0.00866),"")</f>
        <v>1.2123999999999999</v>
      </c>
      <c r="Y63" s="56"/>
      <c r="Z63" s="57"/>
      <c r="AD63" s="61"/>
      <c r="BA63" s="82" t="s">
        <v>1</v>
      </c>
    </row>
    <row r="64" spans="1:53" x14ac:dyDescent="0.2">
      <c r="A64" s="180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1"/>
      <c r="N64" s="171" t="s">
        <v>67</v>
      </c>
      <c r="O64" s="172"/>
      <c r="P64" s="172"/>
      <c r="Q64" s="172"/>
      <c r="R64" s="172"/>
      <c r="S64" s="172"/>
      <c r="T64" s="173"/>
      <c r="U64" s="37" t="s">
        <v>66</v>
      </c>
      <c r="V64" s="161">
        <f>IFERROR(SUM(V62:V63),"0")</f>
        <v>140</v>
      </c>
      <c r="W64" s="161">
        <f>IFERROR(SUM(W62:W63),"0")</f>
        <v>140</v>
      </c>
      <c r="X64" s="161">
        <f>IFERROR(IF(X62="",0,X62),"0")+IFERROR(IF(X63="",0,X63),"0")</f>
        <v>1.2123999999999999</v>
      </c>
      <c r="Y64" s="162"/>
      <c r="Z64" s="162"/>
    </row>
    <row r="65" spans="1:53" x14ac:dyDescent="0.2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81"/>
      <c r="N65" s="171" t="s">
        <v>67</v>
      </c>
      <c r="O65" s="172"/>
      <c r="P65" s="172"/>
      <c r="Q65" s="172"/>
      <c r="R65" s="172"/>
      <c r="S65" s="172"/>
      <c r="T65" s="173"/>
      <c r="U65" s="37" t="s">
        <v>68</v>
      </c>
      <c r="V65" s="161">
        <f>IFERROR(SUMPRODUCT(V62:V63*H62:H63),"0")</f>
        <v>700</v>
      </c>
      <c r="W65" s="161">
        <f>IFERROR(SUMPRODUCT(W62:W63*H62:H63),"0")</f>
        <v>700</v>
      </c>
      <c r="X65" s="37"/>
      <c r="Y65" s="162"/>
      <c r="Z65" s="162"/>
    </row>
    <row r="66" spans="1:53" ht="16.5" customHeight="1" x14ac:dyDescent="0.25">
      <c r="A66" s="174" t="s">
        <v>127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4"/>
      <c r="Z66" s="154"/>
    </row>
    <row r="67" spans="1:53" ht="14.25" customHeight="1" x14ac:dyDescent="0.25">
      <c r="A67" s="167" t="s">
        <v>128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55"/>
      <c r="Z67" s="155"/>
    </row>
    <row r="68" spans="1:53" ht="27" customHeight="1" x14ac:dyDescent="0.25">
      <c r="A68" s="54" t="s">
        <v>129</v>
      </c>
      <c r="B68" s="54" t="s">
        <v>130</v>
      </c>
      <c r="C68" s="31">
        <v>4301135113</v>
      </c>
      <c r="D68" s="165">
        <v>4607111033659</v>
      </c>
      <c r="E68" s="166"/>
      <c r="F68" s="158">
        <v>0.3</v>
      </c>
      <c r="G68" s="32">
        <v>12</v>
      </c>
      <c r="H68" s="158">
        <v>3.6</v>
      </c>
      <c r="I68" s="158">
        <v>4.3036000000000003</v>
      </c>
      <c r="J68" s="32">
        <v>70</v>
      </c>
      <c r="K68" s="32" t="s">
        <v>74</v>
      </c>
      <c r="L68" s="33" t="s">
        <v>65</v>
      </c>
      <c r="M68" s="32">
        <v>180</v>
      </c>
      <c r="N68" s="30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8" s="183"/>
      <c r="P68" s="183"/>
      <c r="Q68" s="183"/>
      <c r="R68" s="166"/>
      <c r="S68" s="34"/>
      <c r="T68" s="34"/>
      <c r="U68" s="35" t="s">
        <v>66</v>
      </c>
      <c r="V68" s="159">
        <v>0</v>
      </c>
      <c r="W68" s="160">
        <f>IFERROR(IF(V68="","",V68),"")</f>
        <v>0</v>
      </c>
      <c r="X68" s="36">
        <f>IFERROR(IF(V68="","",V68*0.01788),"")</f>
        <v>0</v>
      </c>
      <c r="Y68" s="56"/>
      <c r="Z68" s="57"/>
      <c r="AD68" s="61"/>
      <c r="BA68" s="83" t="s">
        <v>75</v>
      </c>
    </row>
    <row r="69" spans="1:53" x14ac:dyDescent="0.2">
      <c r="A69" s="180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1"/>
      <c r="N69" s="171" t="s">
        <v>67</v>
      </c>
      <c r="O69" s="172"/>
      <c r="P69" s="172"/>
      <c r="Q69" s="172"/>
      <c r="R69" s="172"/>
      <c r="S69" s="172"/>
      <c r="T69" s="173"/>
      <c r="U69" s="37" t="s">
        <v>66</v>
      </c>
      <c r="V69" s="161">
        <f>IFERROR(SUM(V68:V68),"0")</f>
        <v>0</v>
      </c>
      <c r="W69" s="161">
        <f>IFERROR(SUM(W68:W68),"0")</f>
        <v>0</v>
      </c>
      <c r="X69" s="161">
        <f>IFERROR(IF(X68="",0,X68),"0")</f>
        <v>0</v>
      </c>
      <c r="Y69" s="162"/>
      <c r="Z69" s="162"/>
    </row>
    <row r="70" spans="1:53" x14ac:dyDescent="0.2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81"/>
      <c r="N70" s="171" t="s">
        <v>67</v>
      </c>
      <c r="O70" s="172"/>
      <c r="P70" s="172"/>
      <c r="Q70" s="172"/>
      <c r="R70" s="172"/>
      <c r="S70" s="172"/>
      <c r="T70" s="173"/>
      <c r="U70" s="37" t="s">
        <v>68</v>
      </c>
      <c r="V70" s="161">
        <f>IFERROR(SUMPRODUCT(V68:V68*H68:H68),"0")</f>
        <v>0</v>
      </c>
      <c r="W70" s="161">
        <f>IFERROR(SUMPRODUCT(W68:W68*H68:H68),"0")</f>
        <v>0</v>
      </c>
      <c r="X70" s="37"/>
      <c r="Y70" s="162"/>
      <c r="Z70" s="162"/>
    </row>
    <row r="71" spans="1:53" ht="16.5" customHeight="1" x14ac:dyDescent="0.25">
      <c r="A71" s="174" t="s">
        <v>131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4"/>
      <c r="Z71" s="154"/>
    </row>
    <row r="72" spans="1:53" ht="14.25" customHeight="1" x14ac:dyDescent="0.25">
      <c r="A72" s="167" t="s">
        <v>132</v>
      </c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55"/>
      <c r="Z72" s="155"/>
    </row>
    <row r="73" spans="1:53" ht="27" customHeight="1" x14ac:dyDescent="0.25">
      <c r="A73" s="54" t="s">
        <v>133</v>
      </c>
      <c r="B73" s="54" t="s">
        <v>134</v>
      </c>
      <c r="C73" s="31">
        <v>4301131012</v>
      </c>
      <c r="D73" s="165">
        <v>4607111034137</v>
      </c>
      <c r="E73" s="166"/>
      <c r="F73" s="158">
        <v>0.3</v>
      </c>
      <c r="G73" s="32">
        <v>12</v>
      </c>
      <c r="H73" s="158">
        <v>3.6</v>
      </c>
      <c r="I73" s="158">
        <v>4.3036000000000003</v>
      </c>
      <c r="J73" s="32">
        <v>70</v>
      </c>
      <c r="K73" s="32" t="s">
        <v>74</v>
      </c>
      <c r="L73" s="33" t="s">
        <v>65</v>
      </c>
      <c r="M73" s="32">
        <v>180</v>
      </c>
      <c r="N73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3" s="183"/>
      <c r="P73" s="183"/>
      <c r="Q73" s="183"/>
      <c r="R73" s="166"/>
      <c r="S73" s="34"/>
      <c r="T73" s="34"/>
      <c r="U73" s="35" t="s">
        <v>66</v>
      </c>
      <c r="V73" s="159">
        <v>5</v>
      </c>
      <c r="W73" s="160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75</v>
      </c>
    </row>
    <row r="74" spans="1:53" ht="27" customHeight="1" x14ac:dyDescent="0.25">
      <c r="A74" s="54" t="s">
        <v>135</v>
      </c>
      <c r="B74" s="54" t="s">
        <v>136</v>
      </c>
      <c r="C74" s="31">
        <v>4301131011</v>
      </c>
      <c r="D74" s="165">
        <v>4607111034120</v>
      </c>
      <c r="E74" s="166"/>
      <c r="F74" s="158">
        <v>0.3</v>
      </c>
      <c r="G74" s="32">
        <v>12</v>
      </c>
      <c r="H74" s="158">
        <v>3.6</v>
      </c>
      <c r="I74" s="158">
        <v>4.3036000000000003</v>
      </c>
      <c r="J74" s="32">
        <v>70</v>
      </c>
      <c r="K74" s="32" t="s">
        <v>74</v>
      </c>
      <c r="L74" s="33" t="s">
        <v>65</v>
      </c>
      <c r="M74" s="32">
        <v>180</v>
      </c>
      <c r="N74" s="26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4" s="183"/>
      <c r="P74" s="183"/>
      <c r="Q74" s="183"/>
      <c r="R74" s="166"/>
      <c r="S74" s="34"/>
      <c r="T74" s="34"/>
      <c r="U74" s="35" t="s">
        <v>66</v>
      </c>
      <c r="V74" s="159">
        <v>5</v>
      </c>
      <c r="W74" s="160">
        <f>IFERROR(IF(V74="","",V74),"")</f>
        <v>5</v>
      </c>
      <c r="X74" s="36">
        <f>IFERROR(IF(V74="","",V74*0.01788),"")</f>
        <v>8.9400000000000007E-2</v>
      </c>
      <c r="Y74" s="56"/>
      <c r="Z74" s="57"/>
      <c r="AD74" s="61"/>
      <c r="BA74" s="85" t="s">
        <v>75</v>
      </c>
    </row>
    <row r="75" spans="1:53" x14ac:dyDescent="0.2">
      <c r="A75" s="180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1"/>
      <c r="N75" s="171" t="s">
        <v>67</v>
      </c>
      <c r="O75" s="172"/>
      <c r="P75" s="172"/>
      <c r="Q75" s="172"/>
      <c r="R75" s="172"/>
      <c r="S75" s="172"/>
      <c r="T75" s="173"/>
      <c r="U75" s="37" t="s">
        <v>66</v>
      </c>
      <c r="V75" s="161">
        <f>IFERROR(SUM(V73:V74),"0")</f>
        <v>10</v>
      </c>
      <c r="W75" s="161">
        <f>IFERROR(SUM(W73:W74),"0")</f>
        <v>10</v>
      </c>
      <c r="X75" s="161">
        <f>IFERROR(IF(X73="",0,X73),"0")+IFERROR(IF(X74="",0,X74),"0")</f>
        <v>0.17880000000000001</v>
      </c>
      <c r="Y75" s="162"/>
      <c r="Z75" s="162"/>
    </row>
    <row r="76" spans="1:53" x14ac:dyDescent="0.2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81"/>
      <c r="N76" s="171" t="s">
        <v>67</v>
      </c>
      <c r="O76" s="172"/>
      <c r="P76" s="172"/>
      <c r="Q76" s="172"/>
      <c r="R76" s="172"/>
      <c r="S76" s="172"/>
      <c r="T76" s="173"/>
      <c r="U76" s="37" t="s">
        <v>68</v>
      </c>
      <c r="V76" s="161">
        <f>IFERROR(SUMPRODUCT(V73:V74*H73:H74),"0")</f>
        <v>36</v>
      </c>
      <c r="W76" s="161">
        <f>IFERROR(SUMPRODUCT(W73:W74*H73:H74),"0")</f>
        <v>36</v>
      </c>
      <c r="X76" s="37"/>
      <c r="Y76" s="162"/>
      <c r="Z76" s="162"/>
    </row>
    <row r="77" spans="1:53" ht="16.5" customHeight="1" x14ac:dyDescent="0.25">
      <c r="A77" s="174" t="s">
        <v>137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4"/>
      <c r="Z77" s="154"/>
    </row>
    <row r="78" spans="1:53" ht="14.25" customHeight="1" x14ac:dyDescent="0.25">
      <c r="A78" s="167" t="s">
        <v>128</v>
      </c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55"/>
      <c r="Z78" s="155"/>
    </row>
    <row r="79" spans="1:53" ht="27" customHeight="1" x14ac:dyDescent="0.25">
      <c r="A79" s="54" t="s">
        <v>138</v>
      </c>
      <c r="B79" s="54" t="s">
        <v>139</v>
      </c>
      <c r="C79" s="31">
        <v>4301135121</v>
      </c>
      <c r="D79" s="165">
        <v>4607111036735</v>
      </c>
      <c r="E79" s="166"/>
      <c r="F79" s="158">
        <v>0.43</v>
      </c>
      <c r="G79" s="32">
        <v>8</v>
      </c>
      <c r="H79" s="158">
        <v>3.44</v>
      </c>
      <c r="I79" s="158">
        <v>3.7223999999999999</v>
      </c>
      <c r="J79" s="32">
        <v>70</v>
      </c>
      <c r="K79" s="32" t="s">
        <v>74</v>
      </c>
      <c r="L79" s="33" t="s">
        <v>65</v>
      </c>
      <c r="M79" s="32">
        <v>180</v>
      </c>
      <c r="N79" s="34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9" s="183"/>
      <c r="P79" s="183"/>
      <c r="Q79" s="183"/>
      <c r="R79" s="166"/>
      <c r="S79" s="34"/>
      <c r="T79" s="34"/>
      <c r="U79" s="35" t="s">
        <v>66</v>
      </c>
      <c r="V79" s="159">
        <v>0</v>
      </c>
      <c r="W79" s="160">
        <f t="shared" ref="W79:W85" si="2">IFERROR(IF(V79="","",V79),"")</f>
        <v>0</v>
      </c>
      <c r="X79" s="36">
        <f t="shared" ref="X79:X85" si="3">IFERROR(IF(V79="","",V79*0.01788),"")</f>
        <v>0</v>
      </c>
      <c r="Y79" s="56"/>
      <c r="Z79" s="57"/>
      <c r="AD79" s="61"/>
      <c r="BA79" s="86" t="s">
        <v>75</v>
      </c>
    </row>
    <row r="80" spans="1:53" ht="27" customHeight="1" x14ac:dyDescent="0.25">
      <c r="A80" s="54" t="s">
        <v>140</v>
      </c>
      <c r="B80" s="54" t="s">
        <v>141</v>
      </c>
      <c r="C80" s="31">
        <v>4301135053</v>
      </c>
      <c r="D80" s="165">
        <v>4607111036407</v>
      </c>
      <c r="E80" s="166"/>
      <c r="F80" s="158">
        <v>0.3</v>
      </c>
      <c r="G80" s="32">
        <v>14</v>
      </c>
      <c r="H80" s="158">
        <v>4.2</v>
      </c>
      <c r="I80" s="158">
        <v>4.5292000000000003</v>
      </c>
      <c r="J80" s="32">
        <v>70</v>
      </c>
      <c r="K80" s="32" t="s">
        <v>74</v>
      </c>
      <c r="L80" s="33" t="s">
        <v>65</v>
      </c>
      <c r="M80" s="32">
        <v>180</v>
      </c>
      <c r="N80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80" s="183"/>
      <c r="P80" s="183"/>
      <c r="Q80" s="183"/>
      <c r="R80" s="166"/>
      <c r="S80" s="34"/>
      <c r="T80" s="34"/>
      <c r="U80" s="35" t="s">
        <v>66</v>
      </c>
      <c r="V80" s="159">
        <v>0</v>
      </c>
      <c r="W80" s="160">
        <f t="shared" si="2"/>
        <v>0</v>
      </c>
      <c r="X80" s="36">
        <f t="shared" si="3"/>
        <v>0</v>
      </c>
      <c r="Y80" s="56"/>
      <c r="Z80" s="57"/>
      <c r="AD80" s="61"/>
      <c r="BA80" s="87" t="s">
        <v>75</v>
      </c>
    </row>
    <row r="81" spans="1:53" ht="16.5" customHeight="1" x14ac:dyDescent="0.25">
      <c r="A81" s="54" t="s">
        <v>142</v>
      </c>
      <c r="B81" s="54" t="s">
        <v>143</v>
      </c>
      <c r="C81" s="31">
        <v>4301135122</v>
      </c>
      <c r="D81" s="165">
        <v>4607111033628</v>
      </c>
      <c r="E81" s="166"/>
      <c r="F81" s="158">
        <v>0.3</v>
      </c>
      <c r="G81" s="32">
        <v>12</v>
      </c>
      <c r="H81" s="158">
        <v>3.6</v>
      </c>
      <c r="I81" s="158">
        <v>4.3036000000000003</v>
      </c>
      <c r="J81" s="32">
        <v>70</v>
      </c>
      <c r="K81" s="32" t="s">
        <v>74</v>
      </c>
      <c r="L81" s="33" t="s">
        <v>65</v>
      </c>
      <c r="M81" s="32">
        <v>180</v>
      </c>
      <c r="N81" s="19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1" s="183"/>
      <c r="P81" s="183"/>
      <c r="Q81" s="183"/>
      <c r="R81" s="166"/>
      <c r="S81" s="34"/>
      <c r="T81" s="34"/>
      <c r="U81" s="35" t="s">
        <v>66</v>
      </c>
      <c r="V81" s="159">
        <v>10</v>
      </c>
      <c r="W81" s="160">
        <f t="shared" si="2"/>
        <v>10</v>
      </c>
      <c r="X81" s="36">
        <f t="shared" si="3"/>
        <v>0.17880000000000001</v>
      </c>
      <c r="Y81" s="56"/>
      <c r="Z81" s="57"/>
      <c r="AD81" s="61"/>
      <c r="BA81" s="88" t="s">
        <v>75</v>
      </c>
    </row>
    <row r="82" spans="1:53" ht="27" customHeight="1" x14ac:dyDescent="0.25">
      <c r="A82" s="54" t="s">
        <v>144</v>
      </c>
      <c r="B82" s="54" t="s">
        <v>145</v>
      </c>
      <c r="C82" s="31">
        <v>4301130400</v>
      </c>
      <c r="D82" s="165">
        <v>4607111033451</v>
      </c>
      <c r="E82" s="166"/>
      <c r="F82" s="158">
        <v>0.3</v>
      </c>
      <c r="G82" s="32">
        <v>12</v>
      </c>
      <c r="H82" s="158">
        <v>3.6</v>
      </c>
      <c r="I82" s="158">
        <v>4.3036000000000003</v>
      </c>
      <c r="J82" s="32">
        <v>70</v>
      </c>
      <c r="K82" s="32" t="s">
        <v>74</v>
      </c>
      <c r="L82" s="33" t="s">
        <v>65</v>
      </c>
      <c r="M82" s="32">
        <v>180</v>
      </c>
      <c r="N82" s="32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2" s="183"/>
      <c r="P82" s="183"/>
      <c r="Q82" s="183"/>
      <c r="R82" s="166"/>
      <c r="S82" s="34"/>
      <c r="T82" s="34"/>
      <c r="U82" s="35" t="s">
        <v>66</v>
      </c>
      <c r="V82" s="159">
        <v>125</v>
      </c>
      <c r="W82" s="160">
        <f t="shared" si="2"/>
        <v>125</v>
      </c>
      <c r="X82" s="36">
        <f t="shared" si="3"/>
        <v>2.2349999999999999</v>
      </c>
      <c r="Y82" s="56"/>
      <c r="Z82" s="57"/>
      <c r="AD82" s="61"/>
      <c r="BA82" s="89" t="s">
        <v>75</v>
      </c>
    </row>
    <row r="83" spans="1:53" ht="27" customHeight="1" x14ac:dyDescent="0.25">
      <c r="A83" s="54" t="s">
        <v>146</v>
      </c>
      <c r="B83" s="54" t="s">
        <v>147</v>
      </c>
      <c r="C83" s="31">
        <v>4301135120</v>
      </c>
      <c r="D83" s="165">
        <v>4607111035141</v>
      </c>
      <c r="E83" s="166"/>
      <c r="F83" s="158">
        <v>0.3</v>
      </c>
      <c r="G83" s="32">
        <v>12</v>
      </c>
      <c r="H83" s="158">
        <v>3.6</v>
      </c>
      <c r="I83" s="158">
        <v>4.3036000000000003</v>
      </c>
      <c r="J83" s="32">
        <v>70</v>
      </c>
      <c r="K83" s="32" t="s">
        <v>74</v>
      </c>
      <c r="L83" s="33" t="s">
        <v>65</v>
      </c>
      <c r="M83" s="32">
        <v>180</v>
      </c>
      <c r="N83" s="33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3" s="183"/>
      <c r="P83" s="183"/>
      <c r="Q83" s="183"/>
      <c r="R83" s="166"/>
      <c r="S83" s="34"/>
      <c r="T83" s="34"/>
      <c r="U83" s="35" t="s">
        <v>66</v>
      </c>
      <c r="V83" s="159">
        <v>0</v>
      </c>
      <c r="W83" s="160">
        <f t="shared" si="2"/>
        <v>0</v>
      </c>
      <c r="X83" s="36">
        <f t="shared" si="3"/>
        <v>0</v>
      </c>
      <c r="Y83" s="56"/>
      <c r="Z83" s="57"/>
      <c r="AD83" s="61"/>
      <c r="BA83" s="90" t="s">
        <v>75</v>
      </c>
    </row>
    <row r="84" spans="1:53" ht="27" customHeight="1" x14ac:dyDescent="0.25">
      <c r="A84" s="54" t="s">
        <v>148</v>
      </c>
      <c r="B84" s="54" t="s">
        <v>149</v>
      </c>
      <c r="C84" s="31">
        <v>4301135111</v>
      </c>
      <c r="D84" s="165">
        <v>4607111035028</v>
      </c>
      <c r="E84" s="166"/>
      <c r="F84" s="158">
        <v>0.48</v>
      </c>
      <c r="G84" s="32">
        <v>8</v>
      </c>
      <c r="H84" s="158">
        <v>3.84</v>
      </c>
      <c r="I84" s="158">
        <v>4.4488000000000003</v>
      </c>
      <c r="J84" s="32">
        <v>70</v>
      </c>
      <c r="K84" s="32" t="s">
        <v>74</v>
      </c>
      <c r="L84" s="33" t="s">
        <v>65</v>
      </c>
      <c r="M84" s="32">
        <v>180</v>
      </c>
      <c r="N84" s="3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4" s="183"/>
      <c r="P84" s="183"/>
      <c r="Q84" s="183"/>
      <c r="R84" s="166"/>
      <c r="S84" s="34"/>
      <c r="T84" s="34"/>
      <c r="U84" s="35" t="s">
        <v>66</v>
      </c>
      <c r="V84" s="159">
        <v>0</v>
      </c>
      <c r="W84" s="160">
        <f t="shared" si="2"/>
        <v>0</v>
      </c>
      <c r="X84" s="36">
        <f t="shared" si="3"/>
        <v>0</v>
      </c>
      <c r="Y84" s="56"/>
      <c r="Z84" s="57"/>
      <c r="AD84" s="61"/>
      <c r="BA84" s="91" t="s">
        <v>75</v>
      </c>
    </row>
    <row r="85" spans="1:53" ht="27" customHeight="1" x14ac:dyDescent="0.25">
      <c r="A85" s="54" t="s">
        <v>150</v>
      </c>
      <c r="B85" s="54" t="s">
        <v>151</v>
      </c>
      <c r="C85" s="31">
        <v>4301135109</v>
      </c>
      <c r="D85" s="165">
        <v>4607111033444</v>
      </c>
      <c r="E85" s="166"/>
      <c r="F85" s="158">
        <v>0.3</v>
      </c>
      <c r="G85" s="32">
        <v>12</v>
      </c>
      <c r="H85" s="158">
        <v>3.6</v>
      </c>
      <c r="I85" s="158">
        <v>4.3036000000000003</v>
      </c>
      <c r="J85" s="32">
        <v>70</v>
      </c>
      <c r="K85" s="32" t="s">
        <v>74</v>
      </c>
      <c r="L85" s="33" t="s">
        <v>65</v>
      </c>
      <c r="M85" s="32">
        <v>180</v>
      </c>
      <c r="N85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5" s="183"/>
      <c r="P85" s="183"/>
      <c r="Q85" s="183"/>
      <c r="R85" s="166"/>
      <c r="S85" s="34"/>
      <c r="T85" s="34"/>
      <c r="U85" s="35" t="s">
        <v>66</v>
      </c>
      <c r="V85" s="159">
        <v>155</v>
      </c>
      <c r="W85" s="160">
        <f t="shared" si="2"/>
        <v>155</v>
      </c>
      <c r="X85" s="36">
        <f t="shared" si="3"/>
        <v>2.7713999999999999</v>
      </c>
      <c r="Y85" s="56"/>
      <c r="Z85" s="57"/>
      <c r="AD85" s="61"/>
      <c r="BA85" s="92" t="s">
        <v>75</v>
      </c>
    </row>
    <row r="86" spans="1:53" x14ac:dyDescent="0.2">
      <c r="A86" s="180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1"/>
      <c r="N86" s="171" t="s">
        <v>67</v>
      </c>
      <c r="O86" s="172"/>
      <c r="P86" s="172"/>
      <c r="Q86" s="172"/>
      <c r="R86" s="172"/>
      <c r="S86" s="172"/>
      <c r="T86" s="173"/>
      <c r="U86" s="37" t="s">
        <v>66</v>
      </c>
      <c r="V86" s="161">
        <f>IFERROR(SUM(V79:V85),"0")</f>
        <v>290</v>
      </c>
      <c r="W86" s="161">
        <f>IFERROR(SUM(W79:W85),"0")</f>
        <v>290</v>
      </c>
      <c r="X86" s="161">
        <f>IFERROR(IF(X79="",0,X79),"0")+IFERROR(IF(X80="",0,X80),"0")+IFERROR(IF(X81="",0,X81),"0")+IFERROR(IF(X82="",0,X82),"0")+IFERROR(IF(X83="",0,X83),"0")+IFERROR(IF(X84="",0,X84),"0")+IFERROR(IF(X85="",0,X85),"0")</f>
        <v>5.1852</v>
      </c>
      <c r="Y86" s="162"/>
      <c r="Z86" s="162"/>
    </row>
    <row r="87" spans="1:53" x14ac:dyDescent="0.2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81"/>
      <c r="N87" s="171" t="s">
        <v>67</v>
      </c>
      <c r="O87" s="172"/>
      <c r="P87" s="172"/>
      <c r="Q87" s="172"/>
      <c r="R87" s="172"/>
      <c r="S87" s="172"/>
      <c r="T87" s="173"/>
      <c r="U87" s="37" t="s">
        <v>68</v>
      </c>
      <c r="V87" s="161">
        <f>IFERROR(SUMPRODUCT(V79:V85*H79:H85),"0")</f>
        <v>1044</v>
      </c>
      <c r="W87" s="161">
        <f>IFERROR(SUMPRODUCT(W79:W85*H79:H85),"0")</f>
        <v>1044</v>
      </c>
      <c r="X87" s="37"/>
      <c r="Y87" s="162"/>
      <c r="Z87" s="162"/>
    </row>
    <row r="88" spans="1:53" ht="16.5" customHeight="1" x14ac:dyDescent="0.25">
      <c r="A88" s="174" t="s">
        <v>152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4"/>
      <c r="Z88" s="154"/>
    </row>
    <row r="89" spans="1:53" ht="14.25" customHeight="1" x14ac:dyDescent="0.25">
      <c r="A89" s="167" t="s">
        <v>152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55"/>
      <c r="Z89" s="155"/>
    </row>
    <row r="90" spans="1:53" ht="27" customHeight="1" x14ac:dyDescent="0.25">
      <c r="A90" s="54" t="s">
        <v>153</v>
      </c>
      <c r="B90" s="54" t="s">
        <v>154</v>
      </c>
      <c r="C90" s="31">
        <v>4301136013</v>
      </c>
      <c r="D90" s="165">
        <v>4607025784012</v>
      </c>
      <c r="E90" s="166"/>
      <c r="F90" s="158">
        <v>0.09</v>
      </c>
      <c r="G90" s="32">
        <v>24</v>
      </c>
      <c r="H90" s="158">
        <v>2.16</v>
      </c>
      <c r="I90" s="158">
        <v>2.4912000000000001</v>
      </c>
      <c r="J90" s="32">
        <v>126</v>
      </c>
      <c r="K90" s="32" t="s">
        <v>74</v>
      </c>
      <c r="L90" s="33" t="s">
        <v>65</v>
      </c>
      <c r="M90" s="32">
        <v>180</v>
      </c>
      <c r="N90" s="32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90" s="183"/>
      <c r="P90" s="183"/>
      <c r="Q90" s="183"/>
      <c r="R90" s="166"/>
      <c r="S90" s="34"/>
      <c r="T90" s="34"/>
      <c r="U90" s="35" t="s">
        <v>66</v>
      </c>
      <c r="V90" s="159">
        <v>15</v>
      </c>
      <c r="W90" s="160">
        <f>IFERROR(IF(V90="","",V90),"")</f>
        <v>15</v>
      </c>
      <c r="X90" s="36">
        <f>IFERROR(IF(V90="","",V90*0.00936),"")</f>
        <v>0.1404</v>
      </c>
      <c r="Y90" s="56"/>
      <c r="Z90" s="57"/>
      <c r="AD90" s="61"/>
      <c r="BA90" s="93" t="s">
        <v>75</v>
      </c>
    </row>
    <row r="91" spans="1:53" ht="27" customHeight="1" x14ac:dyDescent="0.25">
      <c r="A91" s="54" t="s">
        <v>155</v>
      </c>
      <c r="B91" s="54" t="s">
        <v>156</v>
      </c>
      <c r="C91" s="31">
        <v>4301136012</v>
      </c>
      <c r="D91" s="165">
        <v>4607025784319</v>
      </c>
      <c r="E91" s="166"/>
      <c r="F91" s="158">
        <v>0.36</v>
      </c>
      <c r="G91" s="32">
        <v>10</v>
      </c>
      <c r="H91" s="158">
        <v>3.6</v>
      </c>
      <c r="I91" s="158">
        <v>4.2439999999999998</v>
      </c>
      <c r="J91" s="32">
        <v>70</v>
      </c>
      <c r="K91" s="32" t="s">
        <v>74</v>
      </c>
      <c r="L91" s="33" t="s">
        <v>65</v>
      </c>
      <c r="M91" s="32">
        <v>180</v>
      </c>
      <c r="N91" s="33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1" s="183"/>
      <c r="P91" s="183"/>
      <c r="Q91" s="183"/>
      <c r="R91" s="166"/>
      <c r="S91" s="34"/>
      <c r="T91" s="34"/>
      <c r="U91" s="35" t="s">
        <v>66</v>
      </c>
      <c r="V91" s="159">
        <v>0</v>
      </c>
      <c r="W91" s="160">
        <f>IFERROR(IF(V91="","",V91),"")</f>
        <v>0</v>
      </c>
      <c r="X91" s="36">
        <f>IFERROR(IF(V91="","",V91*0.01788),"")</f>
        <v>0</v>
      </c>
      <c r="Y91" s="56"/>
      <c r="Z91" s="57"/>
      <c r="AD91" s="61"/>
      <c r="BA91" s="94" t="s">
        <v>75</v>
      </c>
    </row>
    <row r="92" spans="1:53" ht="16.5" customHeight="1" x14ac:dyDescent="0.25">
      <c r="A92" s="54" t="s">
        <v>157</v>
      </c>
      <c r="B92" s="54" t="s">
        <v>158</v>
      </c>
      <c r="C92" s="31">
        <v>4301136014</v>
      </c>
      <c r="D92" s="165">
        <v>4607111035370</v>
      </c>
      <c r="E92" s="166"/>
      <c r="F92" s="158">
        <v>0.14000000000000001</v>
      </c>
      <c r="G92" s="32">
        <v>22</v>
      </c>
      <c r="H92" s="158">
        <v>3.08</v>
      </c>
      <c r="I92" s="158">
        <v>3.464</v>
      </c>
      <c r="J92" s="32">
        <v>84</v>
      </c>
      <c r="K92" s="32" t="s">
        <v>64</v>
      </c>
      <c r="L92" s="33" t="s">
        <v>65</v>
      </c>
      <c r="M92" s="32">
        <v>180</v>
      </c>
      <c r="N92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2" s="183"/>
      <c r="P92" s="183"/>
      <c r="Q92" s="183"/>
      <c r="R92" s="166"/>
      <c r="S92" s="34"/>
      <c r="T92" s="34"/>
      <c r="U92" s="35" t="s">
        <v>66</v>
      </c>
      <c r="V92" s="159">
        <v>0</v>
      </c>
      <c r="W92" s="160">
        <f>IFERROR(IF(V92="","",V92),"")</f>
        <v>0</v>
      </c>
      <c r="X92" s="36">
        <f>IFERROR(IF(V92="","",V92*0.0155),"")</f>
        <v>0</v>
      </c>
      <c r="Y92" s="56"/>
      <c r="Z92" s="57"/>
      <c r="AD92" s="61"/>
      <c r="BA92" s="95" t="s">
        <v>75</v>
      </c>
    </row>
    <row r="93" spans="1:53" x14ac:dyDescent="0.2">
      <c r="A93" s="180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1"/>
      <c r="N93" s="171" t="s">
        <v>67</v>
      </c>
      <c r="O93" s="172"/>
      <c r="P93" s="172"/>
      <c r="Q93" s="172"/>
      <c r="R93" s="172"/>
      <c r="S93" s="172"/>
      <c r="T93" s="173"/>
      <c r="U93" s="37" t="s">
        <v>66</v>
      </c>
      <c r="V93" s="161">
        <f>IFERROR(SUM(V90:V92),"0")</f>
        <v>15</v>
      </c>
      <c r="W93" s="161">
        <f>IFERROR(SUM(W90:W92),"0")</f>
        <v>15</v>
      </c>
      <c r="X93" s="161">
        <f>IFERROR(IF(X90="",0,X90),"0")+IFERROR(IF(X91="",0,X91),"0")+IFERROR(IF(X92="",0,X92),"0")</f>
        <v>0.1404</v>
      </c>
      <c r="Y93" s="162"/>
      <c r="Z93" s="162"/>
    </row>
    <row r="94" spans="1:53" x14ac:dyDescent="0.2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81"/>
      <c r="N94" s="171" t="s">
        <v>67</v>
      </c>
      <c r="O94" s="172"/>
      <c r="P94" s="172"/>
      <c r="Q94" s="172"/>
      <c r="R94" s="172"/>
      <c r="S94" s="172"/>
      <c r="T94" s="173"/>
      <c r="U94" s="37" t="s">
        <v>68</v>
      </c>
      <c r="V94" s="161">
        <f>IFERROR(SUMPRODUCT(V90:V92*H90:H92),"0")</f>
        <v>32.400000000000006</v>
      </c>
      <c r="W94" s="161">
        <f>IFERROR(SUMPRODUCT(W90:W92*H90:H92),"0")</f>
        <v>32.400000000000006</v>
      </c>
      <c r="X94" s="37"/>
      <c r="Y94" s="162"/>
      <c r="Z94" s="162"/>
    </row>
    <row r="95" spans="1:53" ht="16.5" customHeight="1" x14ac:dyDescent="0.25">
      <c r="A95" s="174" t="s">
        <v>159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4"/>
      <c r="Z95" s="154"/>
    </row>
    <row r="96" spans="1:53" ht="14.25" customHeight="1" x14ac:dyDescent="0.25">
      <c r="A96" s="167" t="s">
        <v>61</v>
      </c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55"/>
      <c r="Z96" s="155"/>
    </row>
    <row r="97" spans="1:53" ht="27" customHeight="1" x14ac:dyDescent="0.25">
      <c r="A97" s="54" t="s">
        <v>160</v>
      </c>
      <c r="B97" s="54" t="s">
        <v>161</v>
      </c>
      <c r="C97" s="31">
        <v>4301070975</v>
      </c>
      <c r="D97" s="165">
        <v>4607111033970</v>
      </c>
      <c r="E97" s="166"/>
      <c r="F97" s="158">
        <v>0.43</v>
      </c>
      <c r="G97" s="32">
        <v>16</v>
      </c>
      <c r="H97" s="158">
        <v>6.88</v>
      </c>
      <c r="I97" s="158">
        <v>7.1996000000000002</v>
      </c>
      <c r="J97" s="32">
        <v>84</v>
      </c>
      <c r="K97" s="32" t="s">
        <v>64</v>
      </c>
      <c r="L97" s="33" t="s">
        <v>65</v>
      </c>
      <c r="M97" s="32">
        <v>180</v>
      </c>
      <c r="N97" s="288" t="s">
        <v>162</v>
      </c>
      <c r="O97" s="183"/>
      <c r="P97" s="183"/>
      <c r="Q97" s="183"/>
      <c r="R97" s="166"/>
      <c r="S97" s="34"/>
      <c r="T97" s="34"/>
      <c r="U97" s="35" t="s">
        <v>66</v>
      </c>
      <c r="V97" s="159">
        <v>0</v>
      </c>
      <c r="W97" s="160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4301070976</v>
      </c>
      <c r="D98" s="165">
        <v>4607111034144</v>
      </c>
      <c r="E98" s="166"/>
      <c r="F98" s="158">
        <v>0.9</v>
      </c>
      <c r="G98" s="32">
        <v>8</v>
      </c>
      <c r="H98" s="158">
        <v>7.2</v>
      </c>
      <c r="I98" s="158">
        <v>7.4859999999999998</v>
      </c>
      <c r="J98" s="32">
        <v>84</v>
      </c>
      <c r="K98" s="32" t="s">
        <v>64</v>
      </c>
      <c r="L98" s="33" t="s">
        <v>65</v>
      </c>
      <c r="M98" s="32">
        <v>180</v>
      </c>
      <c r="N98" s="289" t="s">
        <v>165</v>
      </c>
      <c r="O98" s="183"/>
      <c r="P98" s="183"/>
      <c r="Q98" s="183"/>
      <c r="R98" s="166"/>
      <c r="S98" s="34"/>
      <c r="T98" s="34"/>
      <c r="U98" s="35" t="s">
        <v>66</v>
      </c>
      <c r="V98" s="159">
        <v>75</v>
      </c>
      <c r="W98" s="160">
        <f>IFERROR(IF(V98="","",V98),"")</f>
        <v>75</v>
      </c>
      <c r="X98" s="36">
        <f>IFERROR(IF(V98="","",V98*0.0155),"")</f>
        <v>1.1625000000000001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4301070973</v>
      </c>
      <c r="D99" s="165">
        <v>4607111033987</v>
      </c>
      <c r="E99" s="166"/>
      <c r="F99" s="158">
        <v>0.43</v>
      </c>
      <c r="G99" s="32">
        <v>16</v>
      </c>
      <c r="H99" s="158">
        <v>6.88</v>
      </c>
      <c r="I99" s="158">
        <v>7.1996000000000002</v>
      </c>
      <c r="J99" s="32">
        <v>84</v>
      </c>
      <c r="K99" s="32" t="s">
        <v>64</v>
      </c>
      <c r="L99" s="33" t="s">
        <v>65</v>
      </c>
      <c r="M99" s="32">
        <v>180</v>
      </c>
      <c r="N99" s="264" t="s">
        <v>168</v>
      </c>
      <c r="O99" s="183"/>
      <c r="P99" s="183"/>
      <c r="Q99" s="183"/>
      <c r="R99" s="166"/>
      <c r="S99" s="34"/>
      <c r="T99" s="34"/>
      <c r="U99" s="35" t="s">
        <v>66</v>
      </c>
      <c r="V99" s="159">
        <v>0</v>
      </c>
      <c r="W99" s="160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169</v>
      </c>
      <c r="B100" s="54" t="s">
        <v>170</v>
      </c>
      <c r="C100" s="31">
        <v>4301070974</v>
      </c>
      <c r="D100" s="165">
        <v>4607111034151</v>
      </c>
      <c r="E100" s="166"/>
      <c r="F100" s="158">
        <v>0.9</v>
      </c>
      <c r="G100" s="32">
        <v>8</v>
      </c>
      <c r="H100" s="158">
        <v>7.2</v>
      </c>
      <c r="I100" s="158">
        <v>7.4859999999999998</v>
      </c>
      <c r="J100" s="32">
        <v>84</v>
      </c>
      <c r="K100" s="32" t="s">
        <v>64</v>
      </c>
      <c r="L100" s="33" t="s">
        <v>65</v>
      </c>
      <c r="M100" s="32">
        <v>180</v>
      </c>
      <c r="N100" s="209" t="s">
        <v>171</v>
      </c>
      <c r="O100" s="183"/>
      <c r="P100" s="183"/>
      <c r="Q100" s="183"/>
      <c r="R100" s="166"/>
      <c r="S100" s="34"/>
      <c r="T100" s="34"/>
      <c r="U100" s="35" t="s">
        <v>66</v>
      </c>
      <c r="V100" s="159">
        <v>150</v>
      </c>
      <c r="W100" s="160">
        <f>IFERROR(IF(V100="","",V100),"")</f>
        <v>150</v>
      </c>
      <c r="X100" s="36">
        <f>IFERROR(IF(V100="","",V100*0.0155),"")</f>
        <v>2.3250000000000002</v>
      </c>
      <c r="Y100" s="56"/>
      <c r="Z100" s="57"/>
      <c r="AD100" s="61"/>
      <c r="BA100" s="99" t="s">
        <v>1</v>
      </c>
    </row>
    <row r="101" spans="1:53" x14ac:dyDescent="0.2">
      <c r="A101" s="180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1"/>
      <c r="N101" s="171" t="s">
        <v>67</v>
      </c>
      <c r="O101" s="172"/>
      <c r="P101" s="172"/>
      <c r="Q101" s="172"/>
      <c r="R101" s="172"/>
      <c r="S101" s="172"/>
      <c r="T101" s="173"/>
      <c r="U101" s="37" t="s">
        <v>66</v>
      </c>
      <c r="V101" s="161">
        <f>IFERROR(SUM(V97:V100),"0")</f>
        <v>225</v>
      </c>
      <c r="W101" s="161">
        <f>IFERROR(SUM(W97:W100),"0")</f>
        <v>225</v>
      </c>
      <c r="X101" s="161">
        <f>IFERROR(IF(X97="",0,X97),"0")+IFERROR(IF(X98="",0,X98),"0")+IFERROR(IF(X99="",0,X99),"0")+IFERROR(IF(X100="",0,X100),"0")</f>
        <v>3.4875000000000003</v>
      </c>
      <c r="Y101" s="162"/>
      <c r="Z101" s="162"/>
    </row>
    <row r="102" spans="1:53" x14ac:dyDescent="0.2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81"/>
      <c r="N102" s="171" t="s">
        <v>67</v>
      </c>
      <c r="O102" s="172"/>
      <c r="P102" s="172"/>
      <c r="Q102" s="172"/>
      <c r="R102" s="172"/>
      <c r="S102" s="172"/>
      <c r="T102" s="173"/>
      <c r="U102" s="37" t="s">
        <v>68</v>
      </c>
      <c r="V102" s="161">
        <f>IFERROR(SUMPRODUCT(V97:V100*H97:H100),"0")</f>
        <v>1620</v>
      </c>
      <c r="W102" s="161">
        <f>IFERROR(SUMPRODUCT(W97:W100*H97:H100),"0")</f>
        <v>1620</v>
      </c>
      <c r="X102" s="37"/>
      <c r="Y102" s="162"/>
      <c r="Z102" s="162"/>
    </row>
    <row r="103" spans="1:53" ht="16.5" customHeight="1" x14ac:dyDescent="0.25">
      <c r="A103" s="174" t="s">
        <v>172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4"/>
      <c r="Z103" s="154"/>
    </row>
    <row r="104" spans="1:53" ht="14.25" customHeight="1" x14ac:dyDescent="0.25">
      <c r="A104" s="167" t="s">
        <v>128</v>
      </c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55"/>
      <c r="Z104" s="155"/>
    </row>
    <row r="105" spans="1:53" ht="27" customHeight="1" x14ac:dyDescent="0.25">
      <c r="A105" s="54" t="s">
        <v>173</v>
      </c>
      <c r="B105" s="54" t="s">
        <v>174</v>
      </c>
      <c r="C105" s="31">
        <v>4301135162</v>
      </c>
      <c r="D105" s="165">
        <v>4607111034014</v>
      </c>
      <c r="E105" s="166"/>
      <c r="F105" s="158">
        <v>0.25</v>
      </c>
      <c r="G105" s="32">
        <v>12</v>
      </c>
      <c r="H105" s="158">
        <v>3</v>
      </c>
      <c r="I105" s="158">
        <v>3.7035999999999998</v>
      </c>
      <c r="J105" s="32">
        <v>70</v>
      </c>
      <c r="K105" s="32" t="s">
        <v>74</v>
      </c>
      <c r="L105" s="33" t="s">
        <v>65</v>
      </c>
      <c r="M105" s="32">
        <v>180</v>
      </c>
      <c r="N105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83"/>
      <c r="P105" s="183"/>
      <c r="Q105" s="183"/>
      <c r="R105" s="166"/>
      <c r="S105" s="34"/>
      <c r="T105" s="34"/>
      <c r="U105" s="35" t="s">
        <v>66</v>
      </c>
      <c r="V105" s="159">
        <v>175</v>
      </c>
      <c r="W105" s="160">
        <f>IFERROR(IF(V105="","",V105),"")</f>
        <v>175</v>
      </c>
      <c r="X105" s="36">
        <f>IFERROR(IF(V105="","",V105*0.01788),"")</f>
        <v>3.129</v>
      </c>
      <c r="Y105" s="56"/>
      <c r="Z105" s="57"/>
      <c r="AD105" s="61"/>
      <c r="BA105" s="100" t="s">
        <v>75</v>
      </c>
    </row>
    <row r="106" spans="1:53" ht="27" customHeight="1" x14ac:dyDescent="0.25">
      <c r="A106" s="54" t="s">
        <v>175</v>
      </c>
      <c r="B106" s="54" t="s">
        <v>176</v>
      </c>
      <c r="C106" s="31">
        <v>4301135117</v>
      </c>
      <c r="D106" s="165">
        <v>4607111033994</v>
      </c>
      <c r="E106" s="166"/>
      <c r="F106" s="158">
        <v>0.25</v>
      </c>
      <c r="G106" s="32">
        <v>12</v>
      </c>
      <c r="H106" s="158">
        <v>3</v>
      </c>
      <c r="I106" s="158">
        <v>3.7035999999999998</v>
      </c>
      <c r="J106" s="32">
        <v>70</v>
      </c>
      <c r="K106" s="32" t="s">
        <v>74</v>
      </c>
      <c r="L106" s="33" t="s">
        <v>65</v>
      </c>
      <c r="M106" s="32">
        <v>180</v>
      </c>
      <c r="N106" s="19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83"/>
      <c r="P106" s="183"/>
      <c r="Q106" s="183"/>
      <c r="R106" s="166"/>
      <c r="S106" s="34"/>
      <c r="T106" s="34"/>
      <c r="U106" s="35" t="s">
        <v>66</v>
      </c>
      <c r="V106" s="159">
        <v>204</v>
      </c>
      <c r="W106" s="160">
        <f>IFERROR(IF(V106="","",V106),"")</f>
        <v>204</v>
      </c>
      <c r="X106" s="36">
        <f>IFERROR(IF(V106="","",V106*0.01788),"")</f>
        <v>3.6475200000000001</v>
      </c>
      <c r="Y106" s="56"/>
      <c r="Z106" s="57"/>
      <c r="AD106" s="61"/>
      <c r="BA106" s="101" t="s">
        <v>75</v>
      </c>
    </row>
    <row r="107" spans="1:53" x14ac:dyDescent="0.2">
      <c r="A107" s="180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1"/>
      <c r="N107" s="171" t="s">
        <v>67</v>
      </c>
      <c r="O107" s="172"/>
      <c r="P107" s="172"/>
      <c r="Q107" s="172"/>
      <c r="R107" s="172"/>
      <c r="S107" s="172"/>
      <c r="T107" s="173"/>
      <c r="U107" s="37" t="s">
        <v>66</v>
      </c>
      <c r="V107" s="161">
        <f>IFERROR(SUM(V105:V106),"0")</f>
        <v>379</v>
      </c>
      <c r="W107" s="161">
        <f>IFERROR(SUM(W105:W106),"0")</f>
        <v>379</v>
      </c>
      <c r="X107" s="161">
        <f>IFERROR(IF(X105="",0,X105),"0")+IFERROR(IF(X106="",0,X106),"0")</f>
        <v>6.7765199999999997</v>
      </c>
      <c r="Y107" s="162"/>
      <c r="Z107" s="162"/>
    </row>
    <row r="108" spans="1:53" x14ac:dyDescent="0.2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81"/>
      <c r="N108" s="171" t="s">
        <v>67</v>
      </c>
      <c r="O108" s="172"/>
      <c r="P108" s="172"/>
      <c r="Q108" s="172"/>
      <c r="R108" s="172"/>
      <c r="S108" s="172"/>
      <c r="T108" s="173"/>
      <c r="U108" s="37" t="s">
        <v>68</v>
      </c>
      <c r="V108" s="161">
        <f>IFERROR(SUMPRODUCT(V105:V106*H105:H106),"0")</f>
        <v>1137</v>
      </c>
      <c r="W108" s="161">
        <f>IFERROR(SUMPRODUCT(W105:W106*H105:H106),"0")</f>
        <v>1137</v>
      </c>
      <c r="X108" s="37"/>
      <c r="Y108" s="162"/>
      <c r="Z108" s="162"/>
    </row>
    <row r="109" spans="1:53" ht="16.5" customHeight="1" x14ac:dyDescent="0.25">
      <c r="A109" s="174" t="s">
        <v>177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4"/>
      <c r="Z109" s="154"/>
    </row>
    <row r="110" spans="1:53" ht="14.25" customHeight="1" x14ac:dyDescent="0.25">
      <c r="A110" s="167" t="s">
        <v>128</v>
      </c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55"/>
      <c r="Z110" s="155"/>
    </row>
    <row r="111" spans="1:53" ht="16.5" customHeight="1" x14ac:dyDescent="0.25">
      <c r="A111" s="54" t="s">
        <v>178</v>
      </c>
      <c r="B111" s="54" t="s">
        <v>179</v>
      </c>
      <c r="C111" s="31">
        <v>4301135112</v>
      </c>
      <c r="D111" s="165">
        <v>4607111034199</v>
      </c>
      <c r="E111" s="166"/>
      <c r="F111" s="158">
        <v>0.25</v>
      </c>
      <c r="G111" s="32">
        <v>12</v>
      </c>
      <c r="H111" s="158">
        <v>3</v>
      </c>
      <c r="I111" s="158">
        <v>3.7035999999999998</v>
      </c>
      <c r="J111" s="32">
        <v>70</v>
      </c>
      <c r="K111" s="32" t="s">
        <v>74</v>
      </c>
      <c r="L111" s="33" t="s">
        <v>65</v>
      </c>
      <c r="M111" s="32">
        <v>180</v>
      </c>
      <c r="N111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83"/>
      <c r="P111" s="183"/>
      <c r="Q111" s="183"/>
      <c r="R111" s="166"/>
      <c r="S111" s="34"/>
      <c r="T111" s="34"/>
      <c r="U111" s="35" t="s">
        <v>66</v>
      </c>
      <c r="V111" s="159">
        <v>89</v>
      </c>
      <c r="W111" s="160">
        <f>IFERROR(IF(V111="","",V111),"")</f>
        <v>89</v>
      </c>
      <c r="X111" s="36">
        <f>IFERROR(IF(V111="","",V111*0.01788),"")</f>
        <v>1.5913200000000001</v>
      </c>
      <c r="Y111" s="56"/>
      <c r="Z111" s="57"/>
      <c r="AD111" s="61"/>
      <c r="BA111" s="102" t="s">
        <v>75</v>
      </c>
    </row>
    <row r="112" spans="1:53" x14ac:dyDescent="0.2">
      <c r="A112" s="180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1"/>
      <c r="N112" s="171" t="s">
        <v>67</v>
      </c>
      <c r="O112" s="172"/>
      <c r="P112" s="172"/>
      <c r="Q112" s="172"/>
      <c r="R112" s="172"/>
      <c r="S112" s="172"/>
      <c r="T112" s="173"/>
      <c r="U112" s="37" t="s">
        <v>66</v>
      </c>
      <c r="V112" s="161">
        <f>IFERROR(SUM(V111:V111),"0")</f>
        <v>89</v>
      </c>
      <c r="W112" s="161">
        <f>IFERROR(SUM(W111:W111),"0")</f>
        <v>89</v>
      </c>
      <c r="X112" s="161">
        <f>IFERROR(IF(X111="",0,X111),"0")</f>
        <v>1.5913200000000001</v>
      </c>
      <c r="Y112" s="162"/>
      <c r="Z112" s="162"/>
    </row>
    <row r="113" spans="1:53" x14ac:dyDescent="0.2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81"/>
      <c r="N113" s="171" t="s">
        <v>67</v>
      </c>
      <c r="O113" s="172"/>
      <c r="P113" s="172"/>
      <c r="Q113" s="172"/>
      <c r="R113" s="172"/>
      <c r="S113" s="172"/>
      <c r="T113" s="173"/>
      <c r="U113" s="37" t="s">
        <v>68</v>
      </c>
      <c r="V113" s="161">
        <f>IFERROR(SUMPRODUCT(V111:V111*H111:H111),"0")</f>
        <v>267</v>
      </c>
      <c r="W113" s="161">
        <f>IFERROR(SUMPRODUCT(W111:W111*H111:H111),"0")</f>
        <v>267</v>
      </c>
      <c r="X113" s="37"/>
      <c r="Y113" s="162"/>
      <c r="Z113" s="162"/>
    </row>
    <row r="114" spans="1:53" ht="16.5" customHeight="1" x14ac:dyDescent="0.25">
      <c r="A114" s="174" t="s">
        <v>180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4"/>
      <c r="Z114" s="154"/>
    </row>
    <row r="115" spans="1:53" ht="14.25" customHeight="1" x14ac:dyDescent="0.25">
      <c r="A115" s="167" t="s">
        <v>128</v>
      </c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55"/>
      <c r="Z115" s="155"/>
    </row>
    <row r="116" spans="1:53" ht="27" customHeight="1" x14ac:dyDescent="0.25">
      <c r="A116" s="54" t="s">
        <v>181</v>
      </c>
      <c r="B116" s="54" t="s">
        <v>182</v>
      </c>
      <c r="C116" s="31">
        <v>4301130006</v>
      </c>
      <c r="D116" s="165">
        <v>4607111034670</v>
      </c>
      <c r="E116" s="166"/>
      <c r="F116" s="158">
        <v>3</v>
      </c>
      <c r="G116" s="32">
        <v>1</v>
      </c>
      <c r="H116" s="158">
        <v>3</v>
      </c>
      <c r="I116" s="158">
        <v>3.1949999999999998</v>
      </c>
      <c r="J116" s="32">
        <v>126</v>
      </c>
      <c r="K116" s="32" t="s">
        <v>74</v>
      </c>
      <c r="L116" s="33" t="s">
        <v>65</v>
      </c>
      <c r="M116" s="32">
        <v>180</v>
      </c>
      <c r="N116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83"/>
      <c r="P116" s="183"/>
      <c r="Q116" s="183"/>
      <c r="R116" s="166"/>
      <c r="S116" s="34"/>
      <c r="T116" s="34"/>
      <c r="U116" s="35" t="s">
        <v>66</v>
      </c>
      <c r="V116" s="159">
        <v>0</v>
      </c>
      <c r="W116" s="160">
        <f>IFERROR(IF(V116="","",V116),"")</f>
        <v>0</v>
      </c>
      <c r="X116" s="36">
        <f>IFERROR(IF(V116="","",V116*0.00936),"")</f>
        <v>0</v>
      </c>
      <c r="Y116" s="56" t="s">
        <v>183</v>
      </c>
      <c r="Z116" s="57"/>
      <c r="AD116" s="61"/>
      <c r="BA116" s="103" t="s">
        <v>75</v>
      </c>
    </row>
    <row r="117" spans="1:53" ht="27" customHeight="1" x14ac:dyDescent="0.25">
      <c r="A117" s="54" t="s">
        <v>184</v>
      </c>
      <c r="B117" s="54" t="s">
        <v>185</v>
      </c>
      <c r="C117" s="31">
        <v>4301130003</v>
      </c>
      <c r="D117" s="165">
        <v>4607111034687</v>
      </c>
      <c r="E117" s="166"/>
      <c r="F117" s="158">
        <v>3</v>
      </c>
      <c r="G117" s="32">
        <v>1</v>
      </c>
      <c r="H117" s="158">
        <v>3</v>
      </c>
      <c r="I117" s="158">
        <v>3.1949999999999998</v>
      </c>
      <c r="J117" s="32">
        <v>126</v>
      </c>
      <c r="K117" s="32" t="s">
        <v>74</v>
      </c>
      <c r="L117" s="33" t="s">
        <v>65</v>
      </c>
      <c r="M117" s="32">
        <v>180</v>
      </c>
      <c r="N117" s="304" t="s">
        <v>186</v>
      </c>
      <c r="O117" s="183"/>
      <c r="P117" s="183"/>
      <c r="Q117" s="183"/>
      <c r="R117" s="166"/>
      <c r="S117" s="34"/>
      <c r="T117" s="34"/>
      <c r="U117" s="35" t="s">
        <v>66</v>
      </c>
      <c r="V117" s="159">
        <v>0</v>
      </c>
      <c r="W117" s="160">
        <f>IFERROR(IF(V117="","",V117),"")</f>
        <v>0</v>
      </c>
      <c r="X117" s="36">
        <f>IFERROR(IF(V117="","",V117*0.00936),"")</f>
        <v>0</v>
      </c>
      <c r="Y117" s="56" t="s">
        <v>183</v>
      </c>
      <c r="Z117" s="57"/>
      <c r="AD117" s="61"/>
      <c r="BA117" s="104" t="s">
        <v>75</v>
      </c>
    </row>
    <row r="118" spans="1:53" ht="27" customHeight="1" x14ac:dyDescent="0.25">
      <c r="A118" s="54" t="s">
        <v>187</v>
      </c>
      <c r="B118" s="54" t="s">
        <v>188</v>
      </c>
      <c r="C118" s="31">
        <v>4301135115</v>
      </c>
      <c r="D118" s="165">
        <v>4607111034380</v>
      </c>
      <c r="E118" s="166"/>
      <c r="F118" s="158">
        <v>0.25</v>
      </c>
      <c r="G118" s="32">
        <v>12</v>
      </c>
      <c r="H118" s="158">
        <v>3</v>
      </c>
      <c r="I118" s="158">
        <v>3.7035999999999998</v>
      </c>
      <c r="J118" s="32">
        <v>70</v>
      </c>
      <c r="K118" s="32" t="s">
        <v>74</v>
      </c>
      <c r="L118" s="33" t="s">
        <v>65</v>
      </c>
      <c r="M118" s="32">
        <v>180</v>
      </c>
      <c r="N118" s="25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83"/>
      <c r="P118" s="183"/>
      <c r="Q118" s="183"/>
      <c r="R118" s="166"/>
      <c r="S118" s="34"/>
      <c r="T118" s="34"/>
      <c r="U118" s="35" t="s">
        <v>66</v>
      </c>
      <c r="V118" s="159">
        <v>20</v>
      </c>
      <c r="W118" s="160">
        <f>IFERROR(IF(V118="","",V118),"")</f>
        <v>20</v>
      </c>
      <c r="X118" s="36">
        <f>IFERROR(IF(V118="","",V118*0.01788),"")</f>
        <v>0.35760000000000003</v>
      </c>
      <c r="Y118" s="56"/>
      <c r="Z118" s="57"/>
      <c r="AD118" s="61"/>
      <c r="BA118" s="105" t="s">
        <v>75</v>
      </c>
    </row>
    <row r="119" spans="1:53" ht="27" customHeight="1" x14ac:dyDescent="0.25">
      <c r="A119" s="54" t="s">
        <v>189</v>
      </c>
      <c r="B119" s="54" t="s">
        <v>190</v>
      </c>
      <c r="C119" s="31">
        <v>4301135114</v>
      </c>
      <c r="D119" s="165">
        <v>4607111034397</v>
      </c>
      <c r="E119" s="166"/>
      <c r="F119" s="158">
        <v>0.25</v>
      </c>
      <c r="G119" s="32">
        <v>12</v>
      </c>
      <c r="H119" s="158">
        <v>3</v>
      </c>
      <c r="I119" s="158">
        <v>3.7035999999999998</v>
      </c>
      <c r="J119" s="32">
        <v>70</v>
      </c>
      <c r="K119" s="32" t="s">
        <v>74</v>
      </c>
      <c r="L119" s="33" t="s">
        <v>65</v>
      </c>
      <c r="M119" s="32">
        <v>180</v>
      </c>
      <c r="N119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83"/>
      <c r="P119" s="183"/>
      <c r="Q119" s="183"/>
      <c r="R119" s="166"/>
      <c r="S119" s="34"/>
      <c r="T119" s="34"/>
      <c r="U119" s="35" t="s">
        <v>66</v>
      </c>
      <c r="V119" s="159">
        <v>72</v>
      </c>
      <c r="W119" s="160">
        <f>IFERROR(IF(V119="","",V119),"")</f>
        <v>72</v>
      </c>
      <c r="X119" s="36">
        <f>IFERROR(IF(V119="","",V119*0.01788),"")</f>
        <v>1.2873600000000001</v>
      </c>
      <c r="Y119" s="56"/>
      <c r="Z119" s="57"/>
      <c r="AD119" s="61"/>
      <c r="BA119" s="106" t="s">
        <v>75</v>
      </c>
    </row>
    <row r="120" spans="1:53" x14ac:dyDescent="0.2">
      <c r="A120" s="180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1"/>
      <c r="N120" s="171" t="s">
        <v>67</v>
      </c>
      <c r="O120" s="172"/>
      <c r="P120" s="172"/>
      <c r="Q120" s="172"/>
      <c r="R120" s="172"/>
      <c r="S120" s="172"/>
      <c r="T120" s="173"/>
      <c r="U120" s="37" t="s">
        <v>66</v>
      </c>
      <c r="V120" s="161">
        <f>IFERROR(SUM(V116:V119),"0")</f>
        <v>92</v>
      </c>
      <c r="W120" s="161">
        <f>IFERROR(SUM(W116:W119),"0")</f>
        <v>92</v>
      </c>
      <c r="X120" s="161">
        <f>IFERROR(IF(X116="",0,X116),"0")+IFERROR(IF(X117="",0,X117),"0")+IFERROR(IF(X118="",0,X118),"0")+IFERROR(IF(X119="",0,X119),"0")</f>
        <v>1.6449600000000002</v>
      </c>
      <c r="Y120" s="162"/>
      <c r="Z120" s="162"/>
    </row>
    <row r="121" spans="1:53" x14ac:dyDescent="0.2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81"/>
      <c r="N121" s="171" t="s">
        <v>67</v>
      </c>
      <c r="O121" s="172"/>
      <c r="P121" s="172"/>
      <c r="Q121" s="172"/>
      <c r="R121" s="172"/>
      <c r="S121" s="172"/>
      <c r="T121" s="173"/>
      <c r="U121" s="37" t="s">
        <v>68</v>
      </c>
      <c r="V121" s="161">
        <f>IFERROR(SUMPRODUCT(V116:V119*H116:H119),"0")</f>
        <v>276</v>
      </c>
      <c r="W121" s="161">
        <f>IFERROR(SUMPRODUCT(W116:W119*H116:H119),"0")</f>
        <v>276</v>
      </c>
      <c r="X121" s="37"/>
      <c r="Y121" s="162"/>
      <c r="Z121" s="162"/>
    </row>
    <row r="122" spans="1:53" ht="16.5" customHeight="1" x14ac:dyDescent="0.25">
      <c r="A122" s="174" t="s">
        <v>191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4"/>
      <c r="Z122" s="154"/>
    </row>
    <row r="123" spans="1:53" ht="14.25" customHeight="1" x14ac:dyDescent="0.25">
      <c r="A123" s="167" t="s">
        <v>128</v>
      </c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55"/>
      <c r="Z123" s="155"/>
    </row>
    <row r="124" spans="1:53" ht="27" customHeight="1" x14ac:dyDescent="0.25">
      <c r="A124" s="54" t="s">
        <v>192</v>
      </c>
      <c r="B124" s="54" t="s">
        <v>193</v>
      </c>
      <c r="C124" s="31">
        <v>4301135134</v>
      </c>
      <c r="D124" s="165">
        <v>4607111035806</v>
      </c>
      <c r="E124" s="166"/>
      <c r="F124" s="158">
        <v>0.25</v>
      </c>
      <c r="G124" s="32">
        <v>12</v>
      </c>
      <c r="H124" s="158">
        <v>3</v>
      </c>
      <c r="I124" s="158">
        <v>3.7035999999999998</v>
      </c>
      <c r="J124" s="32">
        <v>70</v>
      </c>
      <c r="K124" s="32" t="s">
        <v>74</v>
      </c>
      <c r="L124" s="33" t="s">
        <v>65</v>
      </c>
      <c r="M124" s="32">
        <v>180</v>
      </c>
      <c r="N124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83"/>
      <c r="P124" s="183"/>
      <c r="Q124" s="183"/>
      <c r="R124" s="166"/>
      <c r="S124" s="34"/>
      <c r="T124" s="34"/>
      <c r="U124" s="35" t="s">
        <v>66</v>
      </c>
      <c r="V124" s="159">
        <v>0</v>
      </c>
      <c r="W124" s="160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75</v>
      </c>
    </row>
    <row r="125" spans="1:53" x14ac:dyDescent="0.2">
      <c r="A125" s="180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1"/>
      <c r="N125" s="171" t="s">
        <v>67</v>
      </c>
      <c r="O125" s="172"/>
      <c r="P125" s="172"/>
      <c r="Q125" s="172"/>
      <c r="R125" s="172"/>
      <c r="S125" s="172"/>
      <c r="T125" s="173"/>
      <c r="U125" s="37" t="s">
        <v>66</v>
      </c>
      <c r="V125" s="161">
        <f>IFERROR(SUM(V124:V124),"0")</f>
        <v>0</v>
      </c>
      <c r="W125" s="161">
        <f>IFERROR(SUM(W124:W124),"0")</f>
        <v>0</v>
      </c>
      <c r="X125" s="161">
        <f>IFERROR(IF(X124="",0,X124),"0")</f>
        <v>0</v>
      </c>
      <c r="Y125" s="162"/>
      <c r="Z125" s="162"/>
    </row>
    <row r="126" spans="1:53" x14ac:dyDescent="0.2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81"/>
      <c r="N126" s="171" t="s">
        <v>67</v>
      </c>
      <c r="O126" s="172"/>
      <c r="P126" s="172"/>
      <c r="Q126" s="172"/>
      <c r="R126" s="172"/>
      <c r="S126" s="172"/>
      <c r="T126" s="173"/>
      <c r="U126" s="37" t="s">
        <v>68</v>
      </c>
      <c r="V126" s="161">
        <f>IFERROR(SUMPRODUCT(V124:V124*H124:H124),"0")</f>
        <v>0</v>
      </c>
      <c r="W126" s="161">
        <f>IFERROR(SUMPRODUCT(W124:W124*H124:H124),"0")</f>
        <v>0</v>
      </c>
      <c r="X126" s="37"/>
      <c r="Y126" s="162"/>
      <c r="Z126" s="162"/>
    </row>
    <row r="127" spans="1:53" ht="16.5" customHeight="1" x14ac:dyDescent="0.25">
      <c r="A127" s="174" t="s">
        <v>194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4"/>
      <c r="Z127" s="154"/>
    </row>
    <row r="128" spans="1:53" ht="14.25" customHeight="1" x14ac:dyDescent="0.25">
      <c r="A128" s="167" t="s">
        <v>195</v>
      </c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55"/>
      <c r="Z128" s="155"/>
    </row>
    <row r="129" spans="1:53" ht="27" customHeight="1" x14ac:dyDescent="0.25">
      <c r="A129" s="54" t="s">
        <v>196</v>
      </c>
      <c r="B129" s="54" t="s">
        <v>197</v>
      </c>
      <c r="C129" s="31">
        <v>4301070768</v>
      </c>
      <c r="D129" s="165">
        <v>4607111035639</v>
      </c>
      <c r="E129" s="166"/>
      <c r="F129" s="158">
        <v>0.2</v>
      </c>
      <c r="G129" s="32">
        <v>12</v>
      </c>
      <c r="H129" s="158">
        <v>2.4</v>
      </c>
      <c r="I129" s="158">
        <v>3.13</v>
      </c>
      <c r="J129" s="32">
        <v>48</v>
      </c>
      <c r="K129" s="32" t="s">
        <v>198</v>
      </c>
      <c r="L129" s="33" t="s">
        <v>65</v>
      </c>
      <c r="M129" s="32">
        <v>180</v>
      </c>
      <c r="N129" s="24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83"/>
      <c r="P129" s="183"/>
      <c r="Q129" s="183"/>
      <c r="R129" s="166"/>
      <c r="S129" s="34"/>
      <c r="T129" s="34"/>
      <c r="U129" s="35" t="s">
        <v>66</v>
      </c>
      <c r="V129" s="159">
        <v>0</v>
      </c>
      <c r="W129" s="160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75</v>
      </c>
    </row>
    <row r="130" spans="1:53" ht="27" customHeight="1" x14ac:dyDescent="0.25">
      <c r="A130" s="54" t="s">
        <v>199</v>
      </c>
      <c r="B130" s="54" t="s">
        <v>200</v>
      </c>
      <c r="C130" s="31">
        <v>4301070797</v>
      </c>
      <c r="D130" s="165">
        <v>4607111035646</v>
      </c>
      <c r="E130" s="166"/>
      <c r="F130" s="158">
        <v>0.2</v>
      </c>
      <c r="G130" s="32">
        <v>8</v>
      </c>
      <c r="H130" s="158">
        <v>1.6</v>
      </c>
      <c r="I130" s="158">
        <v>2.12</v>
      </c>
      <c r="J130" s="32">
        <v>72</v>
      </c>
      <c r="K130" s="32" t="s">
        <v>201</v>
      </c>
      <c r="L130" s="33" t="s">
        <v>65</v>
      </c>
      <c r="M130" s="32">
        <v>180</v>
      </c>
      <c r="N130" s="30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83"/>
      <c r="P130" s="183"/>
      <c r="Q130" s="183"/>
      <c r="R130" s="166"/>
      <c r="S130" s="34"/>
      <c r="T130" s="34"/>
      <c r="U130" s="35" t="s">
        <v>66</v>
      </c>
      <c r="V130" s="159">
        <v>0</v>
      </c>
      <c r="W130" s="160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75</v>
      </c>
    </row>
    <row r="131" spans="1:53" x14ac:dyDescent="0.2">
      <c r="A131" s="180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1"/>
      <c r="N131" s="171" t="s">
        <v>67</v>
      </c>
      <c r="O131" s="172"/>
      <c r="P131" s="172"/>
      <c r="Q131" s="172"/>
      <c r="R131" s="172"/>
      <c r="S131" s="172"/>
      <c r="T131" s="173"/>
      <c r="U131" s="37" t="s">
        <v>66</v>
      </c>
      <c r="V131" s="161">
        <f>IFERROR(SUM(V129:V130),"0")</f>
        <v>0</v>
      </c>
      <c r="W131" s="161">
        <f>IFERROR(SUM(W129:W130),"0")</f>
        <v>0</v>
      </c>
      <c r="X131" s="161">
        <f>IFERROR(IF(X129="",0,X129),"0")+IFERROR(IF(X130="",0,X130),"0")</f>
        <v>0</v>
      </c>
      <c r="Y131" s="162"/>
      <c r="Z131" s="162"/>
    </row>
    <row r="132" spans="1:53" x14ac:dyDescent="0.2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81"/>
      <c r="N132" s="171" t="s">
        <v>67</v>
      </c>
      <c r="O132" s="172"/>
      <c r="P132" s="172"/>
      <c r="Q132" s="172"/>
      <c r="R132" s="172"/>
      <c r="S132" s="172"/>
      <c r="T132" s="173"/>
      <c r="U132" s="37" t="s">
        <v>68</v>
      </c>
      <c r="V132" s="161">
        <f>IFERROR(SUMPRODUCT(V129:V130*H129:H130),"0")</f>
        <v>0</v>
      </c>
      <c r="W132" s="161">
        <f>IFERROR(SUMPRODUCT(W129:W130*H129:H130),"0")</f>
        <v>0</v>
      </c>
      <c r="X132" s="37"/>
      <c r="Y132" s="162"/>
      <c r="Z132" s="162"/>
    </row>
    <row r="133" spans="1:53" ht="16.5" customHeight="1" x14ac:dyDescent="0.25">
      <c r="A133" s="174" t="s">
        <v>202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4"/>
      <c r="Z133" s="154"/>
    </row>
    <row r="134" spans="1:53" ht="14.25" customHeight="1" x14ac:dyDescent="0.25">
      <c r="A134" s="167" t="s">
        <v>128</v>
      </c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55"/>
      <c r="Z134" s="155"/>
    </row>
    <row r="135" spans="1:53" ht="27" customHeight="1" x14ac:dyDescent="0.25">
      <c r="A135" s="54" t="s">
        <v>203</v>
      </c>
      <c r="B135" s="54" t="s">
        <v>204</v>
      </c>
      <c r="C135" s="31">
        <v>4301135026</v>
      </c>
      <c r="D135" s="165">
        <v>4607111036124</v>
      </c>
      <c r="E135" s="166"/>
      <c r="F135" s="158">
        <v>0.4</v>
      </c>
      <c r="G135" s="32">
        <v>12</v>
      </c>
      <c r="H135" s="158">
        <v>4.8</v>
      </c>
      <c r="I135" s="158">
        <v>5.1260000000000003</v>
      </c>
      <c r="J135" s="32">
        <v>84</v>
      </c>
      <c r="K135" s="32" t="s">
        <v>64</v>
      </c>
      <c r="L135" s="33" t="s">
        <v>65</v>
      </c>
      <c r="M135" s="32">
        <v>180</v>
      </c>
      <c r="N135" s="31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83"/>
      <c r="P135" s="183"/>
      <c r="Q135" s="183"/>
      <c r="R135" s="166"/>
      <c r="S135" s="34"/>
      <c r="T135" s="34"/>
      <c r="U135" s="35" t="s">
        <v>66</v>
      </c>
      <c r="V135" s="159">
        <v>0</v>
      </c>
      <c r="W135" s="160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75</v>
      </c>
    </row>
    <row r="136" spans="1:53" x14ac:dyDescent="0.2">
      <c r="A136" s="180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1"/>
      <c r="N136" s="171" t="s">
        <v>67</v>
      </c>
      <c r="O136" s="172"/>
      <c r="P136" s="172"/>
      <c r="Q136" s="172"/>
      <c r="R136" s="172"/>
      <c r="S136" s="172"/>
      <c r="T136" s="173"/>
      <c r="U136" s="37" t="s">
        <v>66</v>
      </c>
      <c r="V136" s="161">
        <f>IFERROR(SUM(V135:V135),"0")</f>
        <v>0</v>
      </c>
      <c r="W136" s="161">
        <f>IFERROR(SUM(W135:W135),"0")</f>
        <v>0</v>
      </c>
      <c r="X136" s="161">
        <f>IFERROR(IF(X135="",0,X135),"0")</f>
        <v>0</v>
      </c>
      <c r="Y136" s="162"/>
      <c r="Z136" s="162"/>
    </row>
    <row r="137" spans="1:53" x14ac:dyDescent="0.2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81"/>
      <c r="N137" s="171" t="s">
        <v>67</v>
      </c>
      <c r="O137" s="172"/>
      <c r="P137" s="172"/>
      <c r="Q137" s="172"/>
      <c r="R137" s="172"/>
      <c r="S137" s="172"/>
      <c r="T137" s="173"/>
      <c r="U137" s="37" t="s">
        <v>68</v>
      </c>
      <c r="V137" s="161">
        <f>IFERROR(SUMPRODUCT(V135:V135*H135:H135),"0")</f>
        <v>0</v>
      </c>
      <c r="W137" s="161">
        <f>IFERROR(SUMPRODUCT(W135:W135*H135:H135),"0")</f>
        <v>0</v>
      </c>
      <c r="X137" s="37"/>
      <c r="Y137" s="162"/>
      <c r="Z137" s="162"/>
    </row>
    <row r="138" spans="1:53" ht="27.75" customHeight="1" x14ac:dyDescent="0.2">
      <c r="A138" s="229" t="s">
        <v>205</v>
      </c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48"/>
      <c r="Z138" s="48"/>
    </row>
    <row r="139" spans="1:53" ht="16.5" customHeight="1" x14ac:dyDescent="0.25">
      <c r="A139" s="174" t="s">
        <v>206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4"/>
      <c r="Z139" s="154"/>
    </row>
    <row r="140" spans="1:53" ht="14.25" customHeight="1" x14ac:dyDescent="0.25">
      <c r="A140" s="167" t="s">
        <v>152</v>
      </c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55"/>
      <c r="Z140" s="155"/>
    </row>
    <row r="141" spans="1:53" ht="27" customHeight="1" x14ac:dyDescent="0.25">
      <c r="A141" s="54" t="s">
        <v>207</v>
      </c>
      <c r="B141" s="54" t="s">
        <v>208</v>
      </c>
      <c r="C141" s="31">
        <v>4301136001</v>
      </c>
      <c r="D141" s="165">
        <v>4607111035714</v>
      </c>
      <c r="E141" s="166"/>
      <c r="F141" s="158">
        <v>5</v>
      </c>
      <c r="G141" s="32">
        <v>1</v>
      </c>
      <c r="H141" s="158">
        <v>5</v>
      </c>
      <c r="I141" s="158">
        <v>5.2350000000000003</v>
      </c>
      <c r="J141" s="32">
        <v>84</v>
      </c>
      <c r="K141" s="32" t="s">
        <v>64</v>
      </c>
      <c r="L141" s="33" t="s">
        <v>65</v>
      </c>
      <c r="M141" s="32">
        <v>180</v>
      </c>
      <c r="N141" s="32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O141" s="183"/>
      <c r="P141" s="183"/>
      <c r="Q141" s="183"/>
      <c r="R141" s="166"/>
      <c r="S141" s="34"/>
      <c r="T141" s="34"/>
      <c r="U141" s="35" t="s">
        <v>66</v>
      </c>
      <c r="V141" s="159">
        <v>0</v>
      </c>
      <c r="W141" s="160">
        <f>IFERROR(IF(V141="","",V141),"")</f>
        <v>0</v>
      </c>
      <c r="X141" s="36">
        <f>IFERROR(IF(V141="","",V141*0.0155),"")</f>
        <v>0</v>
      </c>
      <c r="Y141" s="56"/>
      <c r="Z141" s="57"/>
      <c r="AD141" s="61"/>
      <c r="BA141" s="111" t="s">
        <v>75</v>
      </c>
    </row>
    <row r="142" spans="1:53" x14ac:dyDescent="0.2">
      <c r="A142" s="180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1"/>
      <c r="N142" s="171" t="s">
        <v>67</v>
      </c>
      <c r="O142" s="172"/>
      <c r="P142" s="172"/>
      <c r="Q142" s="172"/>
      <c r="R142" s="172"/>
      <c r="S142" s="172"/>
      <c r="T142" s="173"/>
      <c r="U142" s="37" t="s">
        <v>66</v>
      </c>
      <c r="V142" s="161">
        <f>IFERROR(SUM(V141:V141),"0")</f>
        <v>0</v>
      </c>
      <c r="W142" s="161">
        <f>IFERROR(SUM(W141:W141),"0")</f>
        <v>0</v>
      </c>
      <c r="X142" s="161">
        <f>IFERROR(IF(X141="",0,X141),"0")</f>
        <v>0</v>
      </c>
      <c r="Y142" s="162"/>
      <c r="Z142" s="162"/>
    </row>
    <row r="143" spans="1:53" x14ac:dyDescent="0.2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81"/>
      <c r="N143" s="171" t="s">
        <v>67</v>
      </c>
      <c r="O143" s="172"/>
      <c r="P143" s="172"/>
      <c r="Q143" s="172"/>
      <c r="R143" s="172"/>
      <c r="S143" s="172"/>
      <c r="T143" s="173"/>
      <c r="U143" s="37" t="s">
        <v>68</v>
      </c>
      <c r="V143" s="161">
        <f>IFERROR(SUMPRODUCT(V141:V141*H141:H141),"0")</f>
        <v>0</v>
      </c>
      <c r="W143" s="161">
        <f>IFERROR(SUMPRODUCT(W141:W141*H141:H141),"0")</f>
        <v>0</v>
      </c>
      <c r="X143" s="37"/>
      <c r="Y143" s="162"/>
      <c r="Z143" s="162"/>
    </row>
    <row r="144" spans="1:53" ht="14.25" customHeight="1" x14ac:dyDescent="0.25">
      <c r="A144" s="167" t="s">
        <v>128</v>
      </c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55"/>
      <c r="Z144" s="155"/>
    </row>
    <row r="145" spans="1:53" ht="27" customHeight="1" x14ac:dyDescent="0.25">
      <c r="A145" s="54" t="s">
        <v>209</v>
      </c>
      <c r="B145" s="54" t="s">
        <v>210</v>
      </c>
      <c r="C145" s="31">
        <v>4301135004</v>
      </c>
      <c r="D145" s="165">
        <v>4607111035707</v>
      </c>
      <c r="E145" s="166"/>
      <c r="F145" s="158">
        <v>5.5</v>
      </c>
      <c r="G145" s="32">
        <v>1</v>
      </c>
      <c r="H145" s="158">
        <v>5.5</v>
      </c>
      <c r="I145" s="158">
        <v>5.7350000000000003</v>
      </c>
      <c r="J145" s="32">
        <v>84</v>
      </c>
      <c r="K145" s="32" t="s">
        <v>64</v>
      </c>
      <c r="L145" s="33" t="s">
        <v>65</v>
      </c>
      <c r="M145" s="32">
        <v>180</v>
      </c>
      <c r="N145" s="26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O145" s="183"/>
      <c r="P145" s="183"/>
      <c r="Q145" s="183"/>
      <c r="R145" s="166"/>
      <c r="S145" s="34"/>
      <c r="T145" s="34"/>
      <c r="U145" s="35" t="s">
        <v>66</v>
      </c>
      <c r="V145" s="159">
        <v>0</v>
      </c>
      <c r="W145" s="160">
        <f>IFERROR(IF(V145="","",V145),"")</f>
        <v>0</v>
      </c>
      <c r="X145" s="36">
        <f>IFERROR(IF(V145="","",V145*0.0155),"")</f>
        <v>0</v>
      </c>
      <c r="Y145" s="56"/>
      <c r="Z145" s="57"/>
      <c r="AD145" s="61"/>
      <c r="BA145" s="112" t="s">
        <v>75</v>
      </c>
    </row>
    <row r="146" spans="1:53" ht="27" customHeight="1" x14ac:dyDescent="0.25">
      <c r="A146" s="54" t="s">
        <v>211</v>
      </c>
      <c r="B146" s="54" t="s">
        <v>212</v>
      </c>
      <c r="C146" s="31">
        <v>4301135177</v>
      </c>
      <c r="D146" s="165">
        <v>4607111037862</v>
      </c>
      <c r="E146" s="166"/>
      <c r="F146" s="158">
        <v>1.8</v>
      </c>
      <c r="G146" s="32">
        <v>1</v>
      </c>
      <c r="H146" s="158">
        <v>1.8</v>
      </c>
      <c r="I146" s="158">
        <v>1.9119999999999999</v>
      </c>
      <c r="J146" s="32">
        <v>234</v>
      </c>
      <c r="K146" s="32" t="s">
        <v>122</v>
      </c>
      <c r="L146" s="33" t="s">
        <v>65</v>
      </c>
      <c r="M146" s="32">
        <v>180</v>
      </c>
      <c r="N146" s="32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6" s="183"/>
      <c r="P146" s="183"/>
      <c r="Q146" s="183"/>
      <c r="R146" s="166"/>
      <c r="S146" s="34"/>
      <c r="T146" s="34"/>
      <c r="U146" s="35" t="s">
        <v>66</v>
      </c>
      <c r="V146" s="159">
        <v>0</v>
      </c>
      <c r="W146" s="160">
        <f>IFERROR(IF(V146="","",V146),"")</f>
        <v>0</v>
      </c>
      <c r="X146" s="36">
        <f>IFERROR(IF(V146="","",V146*0.00502),"")</f>
        <v>0</v>
      </c>
      <c r="Y146" s="56"/>
      <c r="Z146" s="57"/>
      <c r="AD146" s="61"/>
      <c r="BA146" s="113" t="s">
        <v>75</v>
      </c>
    </row>
    <row r="147" spans="1:53" x14ac:dyDescent="0.2">
      <c r="A147" s="180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81"/>
      <c r="N147" s="171" t="s">
        <v>67</v>
      </c>
      <c r="O147" s="172"/>
      <c r="P147" s="172"/>
      <c r="Q147" s="172"/>
      <c r="R147" s="172"/>
      <c r="S147" s="172"/>
      <c r="T147" s="173"/>
      <c r="U147" s="37" t="s">
        <v>66</v>
      </c>
      <c r="V147" s="161">
        <f>IFERROR(SUM(V145:V146),"0")</f>
        <v>0</v>
      </c>
      <c r="W147" s="161">
        <f>IFERROR(SUM(W145:W146),"0")</f>
        <v>0</v>
      </c>
      <c r="X147" s="161">
        <f>IFERROR(IF(X145="",0,X145),"0")+IFERROR(IF(X146="",0,X146),"0")</f>
        <v>0</v>
      </c>
      <c r="Y147" s="162"/>
      <c r="Z147" s="162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81"/>
      <c r="N148" s="171" t="s">
        <v>67</v>
      </c>
      <c r="O148" s="172"/>
      <c r="P148" s="172"/>
      <c r="Q148" s="172"/>
      <c r="R148" s="172"/>
      <c r="S148" s="172"/>
      <c r="T148" s="173"/>
      <c r="U148" s="37" t="s">
        <v>68</v>
      </c>
      <c r="V148" s="161">
        <f>IFERROR(SUMPRODUCT(V145:V146*H145:H146),"0")</f>
        <v>0</v>
      </c>
      <c r="W148" s="161">
        <f>IFERROR(SUMPRODUCT(W145:W146*H145:H146),"0")</f>
        <v>0</v>
      </c>
      <c r="X148" s="37"/>
      <c r="Y148" s="162"/>
      <c r="Z148" s="162"/>
    </row>
    <row r="149" spans="1:53" ht="16.5" customHeight="1" x14ac:dyDescent="0.25">
      <c r="A149" s="174" t="s">
        <v>213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4"/>
      <c r="Z149" s="154"/>
    </row>
    <row r="150" spans="1:53" ht="14.25" customHeight="1" x14ac:dyDescent="0.25">
      <c r="A150" s="167" t="s">
        <v>195</v>
      </c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55"/>
      <c r="Z150" s="155"/>
    </row>
    <row r="151" spans="1:53" ht="16.5" customHeight="1" x14ac:dyDescent="0.25">
      <c r="A151" s="54" t="s">
        <v>214</v>
      </c>
      <c r="B151" s="54" t="s">
        <v>215</v>
      </c>
      <c r="C151" s="31">
        <v>4301071010</v>
      </c>
      <c r="D151" s="165">
        <v>4607111037701</v>
      </c>
      <c r="E151" s="166"/>
      <c r="F151" s="158">
        <v>5</v>
      </c>
      <c r="G151" s="32">
        <v>1</v>
      </c>
      <c r="H151" s="158">
        <v>5</v>
      </c>
      <c r="I151" s="158">
        <v>5.2</v>
      </c>
      <c r="J151" s="32">
        <v>144</v>
      </c>
      <c r="K151" s="32" t="s">
        <v>64</v>
      </c>
      <c r="L151" s="33" t="s">
        <v>65</v>
      </c>
      <c r="M151" s="32">
        <v>180</v>
      </c>
      <c r="N151" s="3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1" s="183"/>
      <c r="P151" s="183"/>
      <c r="Q151" s="183"/>
      <c r="R151" s="166"/>
      <c r="S151" s="34"/>
      <c r="T151" s="34"/>
      <c r="U151" s="35" t="s">
        <v>66</v>
      </c>
      <c r="V151" s="159">
        <v>0</v>
      </c>
      <c r="W151" s="160">
        <f>IFERROR(IF(V151="","",V151),"")</f>
        <v>0</v>
      </c>
      <c r="X151" s="36">
        <f>IFERROR(IF(V151="","",V151*0.00866),"")</f>
        <v>0</v>
      </c>
      <c r="Y151" s="56"/>
      <c r="Z151" s="57"/>
      <c r="AD151" s="61"/>
      <c r="BA151" s="114" t="s">
        <v>75</v>
      </c>
    </row>
    <row r="152" spans="1:53" x14ac:dyDescent="0.2">
      <c r="A152" s="180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81"/>
      <c r="N152" s="171" t="s">
        <v>67</v>
      </c>
      <c r="O152" s="172"/>
      <c r="P152" s="172"/>
      <c r="Q152" s="172"/>
      <c r="R152" s="172"/>
      <c r="S152" s="172"/>
      <c r="T152" s="173"/>
      <c r="U152" s="37" t="s">
        <v>66</v>
      </c>
      <c r="V152" s="161">
        <f>IFERROR(SUM(V151:V151),"0")</f>
        <v>0</v>
      </c>
      <c r="W152" s="161">
        <f>IFERROR(SUM(W151:W151),"0")</f>
        <v>0</v>
      </c>
      <c r="X152" s="161">
        <f>IFERROR(IF(X151="",0,X151),"0")</f>
        <v>0</v>
      </c>
      <c r="Y152" s="162"/>
      <c r="Z152" s="162"/>
    </row>
    <row r="153" spans="1:53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81"/>
      <c r="N153" s="171" t="s">
        <v>67</v>
      </c>
      <c r="O153" s="172"/>
      <c r="P153" s="172"/>
      <c r="Q153" s="172"/>
      <c r="R153" s="172"/>
      <c r="S153" s="172"/>
      <c r="T153" s="173"/>
      <c r="U153" s="37" t="s">
        <v>68</v>
      </c>
      <c r="V153" s="161">
        <f>IFERROR(SUMPRODUCT(V151:V151*H151:H151),"0")</f>
        <v>0</v>
      </c>
      <c r="W153" s="161">
        <f>IFERROR(SUMPRODUCT(W151:W151*H151:H151),"0")</f>
        <v>0</v>
      </c>
      <c r="X153" s="37"/>
      <c r="Y153" s="162"/>
      <c r="Z153" s="162"/>
    </row>
    <row r="154" spans="1:53" ht="16.5" customHeight="1" x14ac:dyDescent="0.25">
      <c r="A154" s="174" t="s">
        <v>216</v>
      </c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54"/>
      <c r="Z154" s="154"/>
    </row>
    <row r="155" spans="1:53" ht="14.25" customHeight="1" x14ac:dyDescent="0.25">
      <c r="A155" s="167" t="s">
        <v>61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5"/>
      <c r="Z155" s="155"/>
    </row>
    <row r="156" spans="1:53" ht="16.5" customHeight="1" x14ac:dyDescent="0.25">
      <c r="A156" s="54" t="s">
        <v>217</v>
      </c>
      <c r="B156" s="54" t="s">
        <v>218</v>
      </c>
      <c r="C156" s="31">
        <v>4301070871</v>
      </c>
      <c r="D156" s="165">
        <v>4607111036384</v>
      </c>
      <c r="E156" s="166"/>
      <c r="F156" s="158">
        <v>1</v>
      </c>
      <c r="G156" s="32">
        <v>5</v>
      </c>
      <c r="H156" s="158">
        <v>5</v>
      </c>
      <c r="I156" s="158">
        <v>5.2530000000000001</v>
      </c>
      <c r="J156" s="32">
        <v>144</v>
      </c>
      <c r="K156" s="32" t="s">
        <v>64</v>
      </c>
      <c r="L156" s="33" t="s">
        <v>65</v>
      </c>
      <c r="M156" s="32">
        <v>90</v>
      </c>
      <c r="N156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6" s="183"/>
      <c r="P156" s="183"/>
      <c r="Q156" s="183"/>
      <c r="R156" s="166"/>
      <c r="S156" s="34"/>
      <c r="T156" s="34"/>
      <c r="U156" s="35" t="s">
        <v>66</v>
      </c>
      <c r="V156" s="159">
        <v>0</v>
      </c>
      <c r="W156" s="160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219</v>
      </c>
      <c r="B157" s="54" t="s">
        <v>220</v>
      </c>
      <c r="C157" s="31">
        <v>4301070858</v>
      </c>
      <c r="D157" s="165">
        <v>4607111036193</v>
      </c>
      <c r="E157" s="166"/>
      <c r="F157" s="158">
        <v>1</v>
      </c>
      <c r="G157" s="32">
        <v>5</v>
      </c>
      <c r="H157" s="158">
        <v>5</v>
      </c>
      <c r="I157" s="158">
        <v>5.2750000000000004</v>
      </c>
      <c r="J157" s="32">
        <v>144</v>
      </c>
      <c r="K157" s="32" t="s">
        <v>64</v>
      </c>
      <c r="L157" s="33" t="s">
        <v>65</v>
      </c>
      <c r="M157" s="32">
        <v>90</v>
      </c>
      <c r="N157" s="1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7" s="183"/>
      <c r="P157" s="183"/>
      <c r="Q157" s="183"/>
      <c r="R157" s="166"/>
      <c r="S157" s="34"/>
      <c r="T157" s="34"/>
      <c r="U157" s="35" t="s">
        <v>66</v>
      </c>
      <c r="V157" s="159">
        <v>30</v>
      </c>
      <c r="W157" s="160">
        <f>IFERROR(IF(V157="","",V157),"")</f>
        <v>30</v>
      </c>
      <c r="X157" s="36">
        <f>IFERROR(IF(V157="","",V157*0.00866),"")</f>
        <v>0.25979999999999998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221</v>
      </c>
      <c r="B158" s="54" t="s">
        <v>222</v>
      </c>
      <c r="C158" s="31">
        <v>4301070827</v>
      </c>
      <c r="D158" s="165">
        <v>4607111036216</v>
      </c>
      <c r="E158" s="166"/>
      <c r="F158" s="158">
        <v>1</v>
      </c>
      <c r="G158" s="32">
        <v>5</v>
      </c>
      <c r="H158" s="158">
        <v>5</v>
      </c>
      <c r="I158" s="158">
        <v>5.266</v>
      </c>
      <c r="J158" s="32">
        <v>144</v>
      </c>
      <c r="K158" s="32" t="s">
        <v>64</v>
      </c>
      <c r="L158" s="33" t="s">
        <v>65</v>
      </c>
      <c r="M158" s="32">
        <v>90</v>
      </c>
      <c r="N158" s="27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8" s="183"/>
      <c r="P158" s="183"/>
      <c r="Q158" s="183"/>
      <c r="R158" s="166"/>
      <c r="S158" s="34"/>
      <c r="T158" s="34"/>
      <c r="U158" s="35" t="s">
        <v>66</v>
      </c>
      <c r="V158" s="159">
        <v>110</v>
      </c>
      <c r="W158" s="160">
        <f>IFERROR(IF(V158="","",V158),"")</f>
        <v>110</v>
      </c>
      <c r="X158" s="36">
        <f>IFERROR(IF(V158="","",V158*0.00866),"")</f>
        <v>0.95259999999999989</v>
      </c>
      <c r="Y158" s="56"/>
      <c r="Z158" s="57"/>
      <c r="AD158" s="61"/>
      <c r="BA158" s="117" t="s">
        <v>1</v>
      </c>
    </row>
    <row r="159" spans="1:53" ht="27" customHeight="1" x14ac:dyDescent="0.25">
      <c r="A159" s="54" t="s">
        <v>223</v>
      </c>
      <c r="B159" s="54" t="s">
        <v>224</v>
      </c>
      <c r="C159" s="31">
        <v>4301070911</v>
      </c>
      <c r="D159" s="165">
        <v>4607111036278</v>
      </c>
      <c r="E159" s="166"/>
      <c r="F159" s="158">
        <v>1</v>
      </c>
      <c r="G159" s="32">
        <v>5</v>
      </c>
      <c r="H159" s="158">
        <v>5</v>
      </c>
      <c r="I159" s="158">
        <v>5.2830000000000004</v>
      </c>
      <c r="J159" s="32">
        <v>84</v>
      </c>
      <c r="K159" s="32" t="s">
        <v>64</v>
      </c>
      <c r="L159" s="33" t="s">
        <v>65</v>
      </c>
      <c r="M159" s="32">
        <v>120</v>
      </c>
      <c r="N159" s="28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9" s="183"/>
      <c r="P159" s="183"/>
      <c r="Q159" s="183"/>
      <c r="R159" s="166"/>
      <c r="S159" s="34"/>
      <c r="T159" s="34"/>
      <c r="U159" s="35" t="s">
        <v>66</v>
      </c>
      <c r="V159" s="159">
        <v>0</v>
      </c>
      <c r="W159" s="160">
        <f>IFERROR(IF(V159="","",V159),"")</f>
        <v>0</v>
      </c>
      <c r="X159" s="36">
        <f>IFERROR(IF(V159="","",V159*0.0155),"")</f>
        <v>0</v>
      </c>
      <c r="Y159" s="56"/>
      <c r="Z159" s="57"/>
      <c r="AD159" s="61"/>
      <c r="BA159" s="118" t="s">
        <v>1</v>
      </c>
    </row>
    <row r="160" spans="1:53" x14ac:dyDescent="0.2">
      <c r="A160" s="180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81"/>
      <c r="N160" s="171" t="s">
        <v>67</v>
      </c>
      <c r="O160" s="172"/>
      <c r="P160" s="172"/>
      <c r="Q160" s="172"/>
      <c r="R160" s="172"/>
      <c r="S160" s="172"/>
      <c r="T160" s="173"/>
      <c r="U160" s="37" t="s">
        <v>66</v>
      </c>
      <c r="V160" s="161">
        <f>IFERROR(SUM(V156:V159),"0")</f>
        <v>140</v>
      </c>
      <c r="W160" s="161">
        <f>IFERROR(SUM(W156:W159),"0")</f>
        <v>140</v>
      </c>
      <c r="X160" s="161">
        <f>IFERROR(IF(X156="",0,X156),"0")+IFERROR(IF(X157="",0,X157),"0")+IFERROR(IF(X158="",0,X158),"0")+IFERROR(IF(X159="",0,X159),"0")</f>
        <v>1.2123999999999999</v>
      </c>
      <c r="Y160" s="162"/>
      <c r="Z160" s="162"/>
    </row>
    <row r="161" spans="1:53" x14ac:dyDescent="0.2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81"/>
      <c r="N161" s="171" t="s">
        <v>67</v>
      </c>
      <c r="O161" s="172"/>
      <c r="P161" s="172"/>
      <c r="Q161" s="172"/>
      <c r="R161" s="172"/>
      <c r="S161" s="172"/>
      <c r="T161" s="173"/>
      <c r="U161" s="37" t="s">
        <v>68</v>
      </c>
      <c r="V161" s="161">
        <f>IFERROR(SUMPRODUCT(V156:V159*H156:H159),"0")</f>
        <v>700</v>
      </c>
      <c r="W161" s="161">
        <f>IFERROR(SUMPRODUCT(W156:W159*H156:H159),"0")</f>
        <v>700</v>
      </c>
      <c r="X161" s="37"/>
      <c r="Y161" s="162"/>
      <c r="Z161" s="162"/>
    </row>
    <row r="162" spans="1:53" ht="14.25" customHeight="1" x14ac:dyDescent="0.25">
      <c r="A162" s="167" t="s">
        <v>225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5"/>
      <c r="Z162" s="155"/>
    </row>
    <row r="163" spans="1:53" ht="27" customHeight="1" x14ac:dyDescent="0.25">
      <c r="A163" s="54" t="s">
        <v>226</v>
      </c>
      <c r="B163" s="54" t="s">
        <v>227</v>
      </c>
      <c r="C163" s="31">
        <v>4301080153</v>
      </c>
      <c r="D163" s="165">
        <v>4607111036827</v>
      </c>
      <c r="E163" s="166"/>
      <c r="F163" s="158">
        <v>1</v>
      </c>
      <c r="G163" s="32">
        <v>5</v>
      </c>
      <c r="H163" s="158">
        <v>5</v>
      </c>
      <c r="I163" s="158">
        <v>5.2</v>
      </c>
      <c r="J163" s="32">
        <v>144</v>
      </c>
      <c r="K163" s="32" t="s">
        <v>64</v>
      </c>
      <c r="L163" s="33" t="s">
        <v>65</v>
      </c>
      <c r="M163" s="32">
        <v>90</v>
      </c>
      <c r="N163" s="2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3" s="183"/>
      <c r="P163" s="183"/>
      <c r="Q163" s="183"/>
      <c r="R163" s="166"/>
      <c r="S163" s="34"/>
      <c r="T163" s="34"/>
      <c r="U163" s="35" t="s">
        <v>66</v>
      </c>
      <c r="V163" s="159">
        <v>0</v>
      </c>
      <c r="W163" s="160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ht="27" customHeight="1" x14ac:dyDescent="0.25">
      <c r="A164" s="54" t="s">
        <v>228</v>
      </c>
      <c r="B164" s="54" t="s">
        <v>229</v>
      </c>
      <c r="C164" s="31">
        <v>4301080154</v>
      </c>
      <c r="D164" s="165">
        <v>4607111036834</v>
      </c>
      <c r="E164" s="166"/>
      <c r="F164" s="158">
        <v>1</v>
      </c>
      <c r="G164" s="32">
        <v>5</v>
      </c>
      <c r="H164" s="158">
        <v>5</v>
      </c>
      <c r="I164" s="158">
        <v>5.2530000000000001</v>
      </c>
      <c r="J164" s="32">
        <v>144</v>
      </c>
      <c r="K164" s="32" t="s">
        <v>64</v>
      </c>
      <c r="L164" s="33" t="s">
        <v>65</v>
      </c>
      <c r="M164" s="32">
        <v>90</v>
      </c>
      <c r="N164" s="3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4" s="183"/>
      <c r="P164" s="183"/>
      <c r="Q164" s="183"/>
      <c r="R164" s="166"/>
      <c r="S164" s="34"/>
      <c r="T164" s="34"/>
      <c r="U164" s="35" t="s">
        <v>66</v>
      </c>
      <c r="V164" s="159">
        <v>0</v>
      </c>
      <c r="W164" s="160">
        <f>IFERROR(IF(V164="","",V164),"")</f>
        <v>0</v>
      </c>
      <c r="X164" s="36">
        <f>IFERROR(IF(V164="","",V164*0.00866),"")</f>
        <v>0</v>
      </c>
      <c r="Y164" s="56"/>
      <c r="Z164" s="57"/>
      <c r="AD164" s="61"/>
      <c r="BA164" s="120" t="s">
        <v>1</v>
      </c>
    </row>
    <row r="165" spans="1:53" x14ac:dyDescent="0.2">
      <c r="A165" s="180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81"/>
      <c r="N165" s="171" t="s">
        <v>67</v>
      </c>
      <c r="O165" s="172"/>
      <c r="P165" s="172"/>
      <c r="Q165" s="172"/>
      <c r="R165" s="172"/>
      <c r="S165" s="172"/>
      <c r="T165" s="173"/>
      <c r="U165" s="37" t="s">
        <v>66</v>
      </c>
      <c r="V165" s="161">
        <f>IFERROR(SUM(V163:V164),"0")</f>
        <v>0</v>
      </c>
      <c r="W165" s="161">
        <f>IFERROR(SUM(W163:W164),"0")</f>
        <v>0</v>
      </c>
      <c r="X165" s="161">
        <f>IFERROR(IF(X163="",0,X163),"0")+IFERROR(IF(X164="",0,X164),"0")</f>
        <v>0</v>
      </c>
      <c r="Y165" s="162"/>
      <c r="Z165" s="162"/>
    </row>
    <row r="166" spans="1:53" x14ac:dyDescent="0.2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81"/>
      <c r="N166" s="171" t="s">
        <v>67</v>
      </c>
      <c r="O166" s="172"/>
      <c r="P166" s="172"/>
      <c r="Q166" s="172"/>
      <c r="R166" s="172"/>
      <c r="S166" s="172"/>
      <c r="T166" s="173"/>
      <c r="U166" s="37" t="s">
        <v>68</v>
      </c>
      <c r="V166" s="161">
        <f>IFERROR(SUMPRODUCT(V163:V164*H163:H164),"0")</f>
        <v>0</v>
      </c>
      <c r="W166" s="161">
        <f>IFERROR(SUMPRODUCT(W163:W164*H163:H164),"0")</f>
        <v>0</v>
      </c>
      <c r="X166" s="37"/>
      <c r="Y166" s="162"/>
      <c r="Z166" s="162"/>
    </row>
    <row r="167" spans="1:53" ht="27.75" customHeight="1" x14ac:dyDescent="0.2">
      <c r="A167" s="229" t="s">
        <v>230</v>
      </c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48"/>
      <c r="Z167" s="48"/>
    </row>
    <row r="168" spans="1:53" ht="16.5" customHeight="1" x14ac:dyDescent="0.25">
      <c r="A168" s="174" t="s">
        <v>231</v>
      </c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54"/>
      <c r="Z168" s="154"/>
    </row>
    <row r="169" spans="1:53" ht="14.25" customHeight="1" x14ac:dyDescent="0.25">
      <c r="A169" s="167" t="s">
        <v>71</v>
      </c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55"/>
      <c r="Z169" s="155"/>
    </row>
    <row r="170" spans="1:53" ht="16.5" customHeight="1" x14ac:dyDescent="0.25">
      <c r="A170" s="54" t="s">
        <v>232</v>
      </c>
      <c r="B170" s="54" t="s">
        <v>233</v>
      </c>
      <c r="C170" s="31">
        <v>4301132048</v>
      </c>
      <c r="D170" s="165">
        <v>4607111035721</v>
      </c>
      <c r="E170" s="166"/>
      <c r="F170" s="158">
        <v>0.25</v>
      </c>
      <c r="G170" s="32">
        <v>12</v>
      </c>
      <c r="H170" s="158">
        <v>3</v>
      </c>
      <c r="I170" s="158">
        <v>3.3879999999999999</v>
      </c>
      <c r="J170" s="32">
        <v>70</v>
      </c>
      <c r="K170" s="32" t="s">
        <v>74</v>
      </c>
      <c r="L170" s="33" t="s">
        <v>65</v>
      </c>
      <c r="M170" s="32">
        <v>180</v>
      </c>
      <c r="N170" s="18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70" s="183"/>
      <c r="P170" s="183"/>
      <c r="Q170" s="183"/>
      <c r="R170" s="166"/>
      <c r="S170" s="34"/>
      <c r="T170" s="34"/>
      <c r="U170" s="35" t="s">
        <v>66</v>
      </c>
      <c r="V170" s="159">
        <v>125</v>
      </c>
      <c r="W170" s="160">
        <f>IFERROR(IF(V170="","",V170),"")</f>
        <v>125</v>
      </c>
      <c r="X170" s="36">
        <f>IFERROR(IF(V170="","",V170*0.01788),"")</f>
        <v>2.2349999999999999</v>
      </c>
      <c r="Y170" s="56"/>
      <c r="Z170" s="57"/>
      <c r="AD170" s="61"/>
      <c r="BA170" s="121" t="s">
        <v>75</v>
      </c>
    </row>
    <row r="171" spans="1:53" ht="27" customHeight="1" x14ac:dyDescent="0.25">
      <c r="A171" s="54" t="s">
        <v>234</v>
      </c>
      <c r="B171" s="54" t="s">
        <v>235</v>
      </c>
      <c r="C171" s="31">
        <v>4301132046</v>
      </c>
      <c r="D171" s="165">
        <v>4607111035691</v>
      </c>
      <c r="E171" s="166"/>
      <c r="F171" s="158">
        <v>0.25</v>
      </c>
      <c r="G171" s="32">
        <v>12</v>
      </c>
      <c r="H171" s="158">
        <v>3</v>
      </c>
      <c r="I171" s="158">
        <v>3.3879999999999999</v>
      </c>
      <c r="J171" s="32">
        <v>70</v>
      </c>
      <c r="K171" s="32" t="s">
        <v>74</v>
      </c>
      <c r="L171" s="33" t="s">
        <v>65</v>
      </c>
      <c r="M171" s="32">
        <v>180</v>
      </c>
      <c r="N171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1" s="183"/>
      <c r="P171" s="183"/>
      <c r="Q171" s="183"/>
      <c r="R171" s="166"/>
      <c r="S171" s="34"/>
      <c r="T171" s="34"/>
      <c r="U171" s="35" t="s">
        <v>66</v>
      </c>
      <c r="V171" s="159">
        <v>50</v>
      </c>
      <c r="W171" s="160">
        <f>IFERROR(IF(V171="","",V171),"")</f>
        <v>50</v>
      </c>
      <c r="X171" s="36">
        <f>IFERROR(IF(V171="","",V171*0.01788),"")</f>
        <v>0.89400000000000002</v>
      </c>
      <c r="Y171" s="56"/>
      <c r="Z171" s="57"/>
      <c r="AD171" s="61"/>
      <c r="BA171" s="122" t="s">
        <v>75</v>
      </c>
    </row>
    <row r="172" spans="1:53" x14ac:dyDescent="0.2">
      <c r="A172" s="180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81"/>
      <c r="N172" s="171" t="s">
        <v>67</v>
      </c>
      <c r="O172" s="172"/>
      <c r="P172" s="172"/>
      <c r="Q172" s="172"/>
      <c r="R172" s="172"/>
      <c r="S172" s="172"/>
      <c r="T172" s="173"/>
      <c r="U172" s="37" t="s">
        <v>66</v>
      </c>
      <c r="V172" s="161">
        <f>IFERROR(SUM(V170:V171),"0")</f>
        <v>175</v>
      </c>
      <c r="W172" s="161">
        <f>IFERROR(SUM(W170:W171),"0")</f>
        <v>175</v>
      </c>
      <c r="X172" s="161">
        <f>IFERROR(IF(X170="",0,X170),"0")+IFERROR(IF(X171="",0,X171),"0")</f>
        <v>3.129</v>
      </c>
      <c r="Y172" s="162"/>
      <c r="Z172" s="162"/>
    </row>
    <row r="173" spans="1:53" x14ac:dyDescent="0.2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81"/>
      <c r="N173" s="171" t="s">
        <v>67</v>
      </c>
      <c r="O173" s="172"/>
      <c r="P173" s="172"/>
      <c r="Q173" s="172"/>
      <c r="R173" s="172"/>
      <c r="S173" s="172"/>
      <c r="T173" s="173"/>
      <c r="U173" s="37" t="s">
        <v>68</v>
      </c>
      <c r="V173" s="161">
        <f>IFERROR(SUMPRODUCT(V170:V171*H170:H171),"0")</f>
        <v>525</v>
      </c>
      <c r="W173" s="161">
        <f>IFERROR(SUMPRODUCT(W170:W171*H170:H171),"0")</f>
        <v>525</v>
      </c>
      <c r="X173" s="37"/>
      <c r="Y173" s="162"/>
      <c r="Z173" s="162"/>
    </row>
    <row r="174" spans="1:53" ht="16.5" customHeight="1" x14ac:dyDescent="0.25">
      <c r="A174" s="174" t="s">
        <v>236</v>
      </c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54"/>
      <c r="Z174" s="154"/>
    </row>
    <row r="175" spans="1:53" ht="14.25" customHeight="1" x14ac:dyDescent="0.25">
      <c r="A175" s="167" t="s">
        <v>236</v>
      </c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55"/>
      <c r="Z175" s="155"/>
    </row>
    <row r="176" spans="1:53" ht="27" customHeight="1" x14ac:dyDescent="0.25">
      <c r="A176" s="54" t="s">
        <v>237</v>
      </c>
      <c r="B176" s="54" t="s">
        <v>238</v>
      </c>
      <c r="C176" s="31">
        <v>4301133002</v>
      </c>
      <c r="D176" s="165">
        <v>4607111035783</v>
      </c>
      <c r="E176" s="166"/>
      <c r="F176" s="158">
        <v>0.2</v>
      </c>
      <c r="G176" s="32">
        <v>8</v>
      </c>
      <c r="H176" s="158">
        <v>1.6</v>
      </c>
      <c r="I176" s="158">
        <v>2.12</v>
      </c>
      <c r="J176" s="32">
        <v>72</v>
      </c>
      <c r="K176" s="32" t="s">
        <v>201</v>
      </c>
      <c r="L176" s="33" t="s">
        <v>65</v>
      </c>
      <c r="M176" s="32">
        <v>180</v>
      </c>
      <c r="N176" s="2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6" s="183"/>
      <c r="P176" s="183"/>
      <c r="Q176" s="183"/>
      <c r="R176" s="166"/>
      <c r="S176" s="34"/>
      <c r="T176" s="34"/>
      <c r="U176" s="35" t="s">
        <v>66</v>
      </c>
      <c r="V176" s="159">
        <v>0</v>
      </c>
      <c r="W176" s="160">
        <f>IFERROR(IF(V176="","",V176),"")</f>
        <v>0</v>
      </c>
      <c r="X176" s="36">
        <f>IFERROR(IF(V176="","",V176*0.01157),"")</f>
        <v>0</v>
      </c>
      <c r="Y176" s="56"/>
      <c r="Z176" s="57"/>
      <c r="AD176" s="61"/>
      <c r="BA176" s="123" t="s">
        <v>75</v>
      </c>
    </row>
    <row r="177" spans="1:53" x14ac:dyDescent="0.2">
      <c r="A177" s="180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81"/>
      <c r="N177" s="171" t="s">
        <v>67</v>
      </c>
      <c r="O177" s="172"/>
      <c r="P177" s="172"/>
      <c r="Q177" s="172"/>
      <c r="R177" s="172"/>
      <c r="S177" s="172"/>
      <c r="T177" s="173"/>
      <c r="U177" s="37" t="s">
        <v>66</v>
      </c>
      <c r="V177" s="161">
        <f>IFERROR(SUM(V176:V176),"0")</f>
        <v>0</v>
      </c>
      <c r="W177" s="161">
        <f>IFERROR(SUM(W176:W176),"0")</f>
        <v>0</v>
      </c>
      <c r="X177" s="161">
        <f>IFERROR(IF(X176="",0,X176),"0")</f>
        <v>0</v>
      </c>
      <c r="Y177" s="162"/>
      <c r="Z177" s="162"/>
    </row>
    <row r="178" spans="1:53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81"/>
      <c r="N178" s="171" t="s">
        <v>67</v>
      </c>
      <c r="O178" s="172"/>
      <c r="P178" s="172"/>
      <c r="Q178" s="172"/>
      <c r="R178" s="172"/>
      <c r="S178" s="172"/>
      <c r="T178" s="173"/>
      <c r="U178" s="37" t="s">
        <v>68</v>
      </c>
      <c r="V178" s="161">
        <f>IFERROR(SUMPRODUCT(V176:V176*H176:H176),"0")</f>
        <v>0</v>
      </c>
      <c r="W178" s="161">
        <f>IFERROR(SUMPRODUCT(W176:W176*H176:H176),"0")</f>
        <v>0</v>
      </c>
      <c r="X178" s="37"/>
      <c r="Y178" s="162"/>
      <c r="Z178" s="162"/>
    </row>
    <row r="179" spans="1:53" ht="16.5" customHeight="1" x14ac:dyDescent="0.25">
      <c r="A179" s="174" t="s">
        <v>230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4"/>
      <c r="Z179" s="154"/>
    </row>
    <row r="180" spans="1:53" ht="14.25" customHeight="1" x14ac:dyDescent="0.25">
      <c r="A180" s="167" t="s">
        <v>239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5"/>
      <c r="Z180" s="155"/>
    </row>
    <row r="181" spans="1:53" ht="27" customHeight="1" x14ac:dyDescent="0.25">
      <c r="A181" s="54" t="s">
        <v>240</v>
      </c>
      <c r="B181" s="54" t="s">
        <v>241</v>
      </c>
      <c r="C181" s="31">
        <v>4301051319</v>
      </c>
      <c r="D181" s="165">
        <v>4680115881204</v>
      </c>
      <c r="E181" s="166"/>
      <c r="F181" s="158">
        <v>0.33</v>
      </c>
      <c r="G181" s="32">
        <v>6</v>
      </c>
      <c r="H181" s="158">
        <v>1.98</v>
      </c>
      <c r="I181" s="158">
        <v>2.246</v>
      </c>
      <c r="J181" s="32">
        <v>156</v>
      </c>
      <c r="K181" s="32" t="s">
        <v>64</v>
      </c>
      <c r="L181" s="33" t="s">
        <v>242</v>
      </c>
      <c r="M181" s="32">
        <v>365</v>
      </c>
      <c r="N181" s="201" t="s">
        <v>243</v>
      </c>
      <c r="O181" s="183"/>
      <c r="P181" s="183"/>
      <c r="Q181" s="183"/>
      <c r="R181" s="166"/>
      <c r="S181" s="34"/>
      <c r="T181" s="34"/>
      <c r="U181" s="35" t="s">
        <v>66</v>
      </c>
      <c r="V181" s="159">
        <v>0</v>
      </c>
      <c r="W181" s="160">
        <f>IFERROR(IF(V181="","",V181),"")</f>
        <v>0</v>
      </c>
      <c r="X181" s="36">
        <f>IFERROR(IF(V181="","",V181*0.00753),"")</f>
        <v>0</v>
      </c>
      <c r="Y181" s="56"/>
      <c r="Z181" s="57"/>
      <c r="AD181" s="61"/>
      <c r="BA181" s="124" t="s">
        <v>244</v>
      </c>
    </row>
    <row r="182" spans="1:53" x14ac:dyDescent="0.2">
      <c r="A182" s="180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81"/>
      <c r="N182" s="171" t="s">
        <v>67</v>
      </c>
      <c r="O182" s="172"/>
      <c r="P182" s="172"/>
      <c r="Q182" s="172"/>
      <c r="R182" s="172"/>
      <c r="S182" s="172"/>
      <c r="T182" s="173"/>
      <c r="U182" s="37" t="s">
        <v>66</v>
      </c>
      <c r="V182" s="161">
        <f>IFERROR(SUM(V181:V181),"0")</f>
        <v>0</v>
      </c>
      <c r="W182" s="161">
        <f>IFERROR(SUM(W181:W181),"0")</f>
        <v>0</v>
      </c>
      <c r="X182" s="161">
        <f>IFERROR(IF(X181="",0,X181),"0")</f>
        <v>0</v>
      </c>
      <c r="Y182" s="162"/>
      <c r="Z182" s="162"/>
    </row>
    <row r="183" spans="1:53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81"/>
      <c r="N183" s="171" t="s">
        <v>67</v>
      </c>
      <c r="O183" s="172"/>
      <c r="P183" s="172"/>
      <c r="Q183" s="172"/>
      <c r="R183" s="172"/>
      <c r="S183" s="172"/>
      <c r="T183" s="173"/>
      <c r="U183" s="37" t="s">
        <v>68</v>
      </c>
      <c r="V183" s="161">
        <f>IFERROR(SUMPRODUCT(V181:V181*H181:H181),"0")</f>
        <v>0</v>
      </c>
      <c r="W183" s="161">
        <f>IFERROR(SUMPRODUCT(W181:W181*H181:H181),"0")</f>
        <v>0</v>
      </c>
      <c r="X183" s="37"/>
      <c r="Y183" s="162"/>
      <c r="Z183" s="162"/>
    </row>
    <row r="184" spans="1:53" ht="27.75" customHeight="1" x14ac:dyDescent="0.2">
      <c r="A184" s="229" t="s">
        <v>245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48"/>
      <c r="Z184" s="48"/>
    </row>
    <row r="185" spans="1:53" ht="16.5" customHeight="1" x14ac:dyDescent="0.25">
      <c r="A185" s="174" t="s">
        <v>246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54"/>
      <c r="Z185" s="154"/>
    </row>
    <row r="186" spans="1:53" ht="14.25" customHeight="1" x14ac:dyDescent="0.25">
      <c r="A186" s="167" t="s">
        <v>61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5"/>
      <c r="Z186" s="155"/>
    </row>
    <row r="187" spans="1:53" ht="27" customHeight="1" x14ac:dyDescent="0.25">
      <c r="A187" s="54" t="s">
        <v>247</v>
      </c>
      <c r="B187" s="54" t="s">
        <v>248</v>
      </c>
      <c r="C187" s="31">
        <v>4301070948</v>
      </c>
      <c r="D187" s="165">
        <v>4607111037022</v>
      </c>
      <c r="E187" s="166"/>
      <c r="F187" s="158">
        <v>0.7</v>
      </c>
      <c r="G187" s="32">
        <v>8</v>
      </c>
      <c r="H187" s="158">
        <v>5.6</v>
      </c>
      <c r="I187" s="158">
        <v>5.87</v>
      </c>
      <c r="J187" s="32">
        <v>84</v>
      </c>
      <c r="K187" s="32" t="s">
        <v>64</v>
      </c>
      <c r="L187" s="33" t="s">
        <v>65</v>
      </c>
      <c r="M187" s="32">
        <v>180</v>
      </c>
      <c r="N187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3"/>
      <c r="P187" s="183"/>
      <c r="Q187" s="183"/>
      <c r="R187" s="166"/>
      <c r="S187" s="34"/>
      <c r="T187" s="34"/>
      <c r="U187" s="35" t="s">
        <v>66</v>
      </c>
      <c r="V187" s="159">
        <v>175</v>
      </c>
      <c r="W187" s="160">
        <f>IFERROR(IF(V187="","",V187),"")</f>
        <v>175</v>
      </c>
      <c r="X187" s="36">
        <f>IFERROR(IF(V187="","",V187*0.0155),"")</f>
        <v>2.7124999999999999</v>
      </c>
      <c r="Y187" s="56"/>
      <c r="Z187" s="57"/>
      <c r="AD187" s="61"/>
      <c r="BA187" s="125" t="s">
        <v>1</v>
      </c>
    </row>
    <row r="188" spans="1:53" x14ac:dyDescent="0.2">
      <c r="A188" s="180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81"/>
      <c r="N188" s="171" t="s">
        <v>67</v>
      </c>
      <c r="O188" s="172"/>
      <c r="P188" s="172"/>
      <c r="Q188" s="172"/>
      <c r="R188" s="172"/>
      <c r="S188" s="172"/>
      <c r="T188" s="173"/>
      <c r="U188" s="37" t="s">
        <v>66</v>
      </c>
      <c r="V188" s="161">
        <f>IFERROR(SUM(V187:V187),"0")</f>
        <v>175</v>
      </c>
      <c r="W188" s="161">
        <f>IFERROR(SUM(W187:W187),"0")</f>
        <v>175</v>
      </c>
      <c r="X188" s="161">
        <f>IFERROR(IF(X187="",0,X187),"0")</f>
        <v>2.7124999999999999</v>
      </c>
      <c r="Y188" s="162"/>
      <c r="Z188" s="162"/>
    </row>
    <row r="189" spans="1:53" x14ac:dyDescent="0.2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81"/>
      <c r="N189" s="171" t="s">
        <v>67</v>
      </c>
      <c r="O189" s="172"/>
      <c r="P189" s="172"/>
      <c r="Q189" s="172"/>
      <c r="R189" s="172"/>
      <c r="S189" s="172"/>
      <c r="T189" s="173"/>
      <c r="U189" s="37" t="s">
        <v>68</v>
      </c>
      <c r="V189" s="161">
        <f>IFERROR(SUMPRODUCT(V187:V187*H187:H187),"0")</f>
        <v>979.99999999999989</v>
      </c>
      <c r="W189" s="161">
        <f>IFERROR(SUMPRODUCT(W187:W187*H187:H187),"0")</f>
        <v>979.99999999999989</v>
      </c>
      <c r="X189" s="37"/>
      <c r="Y189" s="162"/>
      <c r="Z189" s="162"/>
    </row>
    <row r="190" spans="1:53" ht="16.5" customHeight="1" x14ac:dyDescent="0.25">
      <c r="A190" s="174" t="s">
        <v>249</v>
      </c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54"/>
      <c r="Z190" s="154"/>
    </row>
    <row r="191" spans="1:53" ht="14.25" customHeight="1" x14ac:dyDescent="0.25">
      <c r="A191" s="167" t="s">
        <v>61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55"/>
      <c r="Z191" s="155"/>
    </row>
    <row r="192" spans="1:53" ht="27" customHeight="1" x14ac:dyDescent="0.25">
      <c r="A192" s="54" t="s">
        <v>250</v>
      </c>
      <c r="B192" s="54" t="s">
        <v>251</v>
      </c>
      <c r="C192" s="31">
        <v>4301070966</v>
      </c>
      <c r="D192" s="165">
        <v>4607111038135</v>
      </c>
      <c r="E192" s="166"/>
      <c r="F192" s="158">
        <v>0.7</v>
      </c>
      <c r="G192" s="32">
        <v>8</v>
      </c>
      <c r="H192" s="158">
        <v>5.6</v>
      </c>
      <c r="I192" s="158">
        <v>5.87</v>
      </c>
      <c r="J192" s="32">
        <v>84</v>
      </c>
      <c r="K192" s="32" t="s">
        <v>64</v>
      </c>
      <c r="L192" s="33" t="s">
        <v>65</v>
      </c>
      <c r="M192" s="32">
        <v>180</v>
      </c>
      <c r="N192" s="234" t="s">
        <v>252</v>
      </c>
      <c r="O192" s="183"/>
      <c r="P192" s="183"/>
      <c r="Q192" s="183"/>
      <c r="R192" s="166"/>
      <c r="S192" s="34"/>
      <c r="T192" s="34"/>
      <c r="U192" s="35" t="s">
        <v>66</v>
      </c>
      <c r="V192" s="159">
        <v>30</v>
      </c>
      <c r="W192" s="160">
        <f>IFERROR(IF(V192="","",V192),"")</f>
        <v>30</v>
      </c>
      <c r="X192" s="36">
        <f>IFERROR(IF(V192="","",V192*0.0155),"")</f>
        <v>0.46499999999999997</v>
      </c>
      <c r="Y192" s="56"/>
      <c r="Z192" s="57"/>
      <c r="AD192" s="61"/>
      <c r="BA192" s="126" t="s">
        <v>1</v>
      </c>
    </row>
    <row r="193" spans="1:53" x14ac:dyDescent="0.2">
      <c r="A193" s="180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81"/>
      <c r="N193" s="171" t="s">
        <v>67</v>
      </c>
      <c r="O193" s="172"/>
      <c r="P193" s="172"/>
      <c r="Q193" s="172"/>
      <c r="R193" s="172"/>
      <c r="S193" s="172"/>
      <c r="T193" s="173"/>
      <c r="U193" s="37" t="s">
        <v>66</v>
      </c>
      <c r="V193" s="161">
        <f>IFERROR(SUM(V192:V192),"0")</f>
        <v>30</v>
      </c>
      <c r="W193" s="161">
        <f>IFERROR(SUM(W192:W192),"0")</f>
        <v>30</v>
      </c>
      <c r="X193" s="161">
        <f>IFERROR(IF(X192="",0,X192),"0")</f>
        <v>0.46499999999999997</v>
      </c>
      <c r="Y193" s="162"/>
      <c r="Z193" s="162"/>
    </row>
    <row r="194" spans="1:53" x14ac:dyDescent="0.2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81"/>
      <c r="N194" s="171" t="s">
        <v>67</v>
      </c>
      <c r="O194" s="172"/>
      <c r="P194" s="172"/>
      <c r="Q194" s="172"/>
      <c r="R194" s="172"/>
      <c r="S194" s="172"/>
      <c r="T194" s="173"/>
      <c r="U194" s="37" t="s">
        <v>68</v>
      </c>
      <c r="V194" s="161">
        <f>IFERROR(SUMPRODUCT(V192:V192*H192:H192),"0")</f>
        <v>168</v>
      </c>
      <c r="W194" s="161">
        <f>IFERROR(SUMPRODUCT(W192:W192*H192:H192),"0")</f>
        <v>168</v>
      </c>
      <c r="X194" s="37"/>
      <c r="Y194" s="162"/>
      <c r="Z194" s="162"/>
    </row>
    <row r="195" spans="1:53" ht="16.5" customHeight="1" x14ac:dyDescent="0.25">
      <c r="A195" s="174" t="s">
        <v>253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4"/>
      <c r="Z195" s="154"/>
    </row>
    <row r="196" spans="1:53" ht="14.25" customHeight="1" x14ac:dyDescent="0.25">
      <c r="A196" s="167" t="s">
        <v>61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55"/>
      <c r="Z196" s="155"/>
    </row>
    <row r="197" spans="1:53" ht="27" customHeight="1" x14ac:dyDescent="0.25">
      <c r="A197" s="54" t="s">
        <v>254</v>
      </c>
      <c r="B197" s="54" t="s">
        <v>255</v>
      </c>
      <c r="C197" s="31">
        <v>4301070915</v>
      </c>
      <c r="D197" s="165">
        <v>4607111035882</v>
      </c>
      <c r="E197" s="166"/>
      <c r="F197" s="158">
        <v>0.43</v>
      </c>
      <c r="G197" s="32">
        <v>16</v>
      </c>
      <c r="H197" s="158">
        <v>6.88</v>
      </c>
      <c r="I197" s="158">
        <v>7.19</v>
      </c>
      <c r="J197" s="32">
        <v>84</v>
      </c>
      <c r="K197" s="32" t="s">
        <v>64</v>
      </c>
      <c r="L197" s="33" t="s">
        <v>65</v>
      </c>
      <c r="M197" s="32">
        <v>180</v>
      </c>
      <c r="N197" s="2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183"/>
      <c r="P197" s="183"/>
      <c r="Q197" s="183"/>
      <c r="R197" s="166"/>
      <c r="S197" s="34"/>
      <c r="T197" s="34"/>
      <c r="U197" s="35" t="s">
        <v>66</v>
      </c>
      <c r="V197" s="159">
        <v>0</v>
      </c>
      <c r="W197" s="160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4301070921</v>
      </c>
      <c r="D198" s="165">
        <v>4607111035905</v>
      </c>
      <c r="E198" s="166"/>
      <c r="F198" s="158">
        <v>0.9</v>
      </c>
      <c r="G198" s="32">
        <v>8</v>
      </c>
      <c r="H198" s="158">
        <v>7.2</v>
      </c>
      <c r="I198" s="158">
        <v>7.47</v>
      </c>
      <c r="J198" s="32">
        <v>84</v>
      </c>
      <c r="K198" s="32" t="s">
        <v>64</v>
      </c>
      <c r="L198" s="33" t="s">
        <v>65</v>
      </c>
      <c r="M198" s="32">
        <v>180</v>
      </c>
      <c r="N198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183"/>
      <c r="P198" s="183"/>
      <c r="Q198" s="183"/>
      <c r="R198" s="166"/>
      <c r="S198" s="34"/>
      <c r="T198" s="34"/>
      <c r="U198" s="35" t="s">
        <v>66</v>
      </c>
      <c r="V198" s="159">
        <v>0</v>
      </c>
      <c r="W198" s="160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4301070917</v>
      </c>
      <c r="D199" s="165">
        <v>4607111035912</v>
      </c>
      <c r="E199" s="166"/>
      <c r="F199" s="158">
        <v>0.43</v>
      </c>
      <c r="G199" s="32">
        <v>16</v>
      </c>
      <c r="H199" s="158">
        <v>6.88</v>
      </c>
      <c r="I199" s="158">
        <v>7.19</v>
      </c>
      <c r="J199" s="32">
        <v>84</v>
      </c>
      <c r="K199" s="32" t="s">
        <v>64</v>
      </c>
      <c r="L199" s="33" t="s">
        <v>65</v>
      </c>
      <c r="M199" s="32">
        <v>180</v>
      </c>
      <c r="N199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183"/>
      <c r="P199" s="183"/>
      <c r="Q199" s="183"/>
      <c r="R199" s="166"/>
      <c r="S199" s="34"/>
      <c r="T199" s="34"/>
      <c r="U199" s="35" t="s">
        <v>66</v>
      </c>
      <c r="V199" s="159">
        <v>0</v>
      </c>
      <c r="W199" s="160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ht="27" customHeight="1" x14ac:dyDescent="0.25">
      <c r="A200" s="54" t="s">
        <v>260</v>
      </c>
      <c r="B200" s="54" t="s">
        <v>261</v>
      </c>
      <c r="C200" s="31">
        <v>4301070920</v>
      </c>
      <c r="D200" s="165">
        <v>4607111035929</v>
      </c>
      <c r="E200" s="166"/>
      <c r="F200" s="158">
        <v>0.9</v>
      </c>
      <c r="G200" s="32">
        <v>8</v>
      </c>
      <c r="H200" s="158">
        <v>7.2</v>
      </c>
      <c r="I200" s="158">
        <v>7.47</v>
      </c>
      <c r="J200" s="32">
        <v>84</v>
      </c>
      <c r="K200" s="32" t="s">
        <v>64</v>
      </c>
      <c r="L200" s="33" t="s">
        <v>65</v>
      </c>
      <c r="M200" s="32">
        <v>180</v>
      </c>
      <c r="N200" s="27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183"/>
      <c r="P200" s="183"/>
      <c r="Q200" s="183"/>
      <c r="R200" s="166"/>
      <c r="S200" s="34"/>
      <c r="T200" s="34"/>
      <c r="U200" s="35" t="s">
        <v>66</v>
      </c>
      <c r="V200" s="159">
        <v>75</v>
      </c>
      <c r="W200" s="160">
        <f>IFERROR(IF(V200="","",V200),"")</f>
        <v>75</v>
      </c>
      <c r="X200" s="36">
        <f>IFERROR(IF(V200="","",V200*0.0155),"")</f>
        <v>1.1625000000000001</v>
      </c>
      <c r="Y200" s="56"/>
      <c r="Z200" s="57"/>
      <c r="AD200" s="61"/>
      <c r="BA200" s="130" t="s">
        <v>1</v>
      </c>
    </row>
    <row r="201" spans="1:53" x14ac:dyDescent="0.2">
      <c r="A201" s="180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81"/>
      <c r="N201" s="171" t="s">
        <v>67</v>
      </c>
      <c r="O201" s="172"/>
      <c r="P201" s="172"/>
      <c r="Q201" s="172"/>
      <c r="R201" s="172"/>
      <c r="S201" s="172"/>
      <c r="T201" s="173"/>
      <c r="U201" s="37" t="s">
        <v>66</v>
      </c>
      <c r="V201" s="161">
        <f>IFERROR(SUM(V197:V200),"0")</f>
        <v>75</v>
      </c>
      <c r="W201" s="161">
        <f>IFERROR(SUM(W197:W200),"0")</f>
        <v>75</v>
      </c>
      <c r="X201" s="161">
        <f>IFERROR(IF(X197="",0,X197),"0")+IFERROR(IF(X198="",0,X198),"0")+IFERROR(IF(X199="",0,X199),"0")+IFERROR(IF(X200="",0,X200),"0")</f>
        <v>1.1625000000000001</v>
      </c>
      <c r="Y201" s="162"/>
      <c r="Z201" s="162"/>
    </row>
    <row r="202" spans="1:53" x14ac:dyDescent="0.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81"/>
      <c r="N202" s="171" t="s">
        <v>67</v>
      </c>
      <c r="O202" s="172"/>
      <c r="P202" s="172"/>
      <c r="Q202" s="172"/>
      <c r="R202" s="172"/>
      <c r="S202" s="172"/>
      <c r="T202" s="173"/>
      <c r="U202" s="37" t="s">
        <v>68</v>
      </c>
      <c r="V202" s="161">
        <f>IFERROR(SUMPRODUCT(V197:V200*H197:H200),"0")</f>
        <v>540</v>
      </c>
      <c r="W202" s="161">
        <f>IFERROR(SUMPRODUCT(W197:W200*H197:H200),"0")</f>
        <v>540</v>
      </c>
      <c r="X202" s="37"/>
      <c r="Y202" s="162"/>
      <c r="Z202" s="162"/>
    </row>
    <row r="203" spans="1:53" ht="16.5" customHeight="1" x14ac:dyDescent="0.25">
      <c r="A203" s="174" t="s">
        <v>262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54"/>
      <c r="Z203" s="154"/>
    </row>
    <row r="204" spans="1:53" ht="14.25" customHeight="1" x14ac:dyDescent="0.25">
      <c r="A204" s="167" t="s">
        <v>239</v>
      </c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55"/>
      <c r="Z204" s="155"/>
    </row>
    <row r="205" spans="1:53" ht="27" customHeight="1" x14ac:dyDescent="0.25">
      <c r="A205" s="54" t="s">
        <v>263</v>
      </c>
      <c r="B205" s="54" t="s">
        <v>264</v>
      </c>
      <c r="C205" s="31">
        <v>4301051320</v>
      </c>
      <c r="D205" s="165">
        <v>4680115881334</v>
      </c>
      <c r="E205" s="166"/>
      <c r="F205" s="158">
        <v>0.33</v>
      </c>
      <c r="G205" s="32">
        <v>6</v>
      </c>
      <c r="H205" s="158">
        <v>1.98</v>
      </c>
      <c r="I205" s="158">
        <v>2.27</v>
      </c>
      <c r="J205" s="32">
        <v>156</v>
      </c>
      <c r="K205" s="32" t="s">
        <v>64</v>
      </c>
      <c r="L205" s="33" t="s">
        <v>242</v>
      </c>
      <c r="M205" s="32">
        <v>365</v>
      </c>
      <c r="N205" s="247" t="s">
        <v>265</v>
      </c>
      <c r="O205" s="183"/>
      <c r="P205" s="183"/>
      <c r="Q205" s="183"/>
      <c r="R205" s="166"/>
      <c r="S205" s="34"/>
      <c r="T205" s="34"/>
      <c r="U205" s="35" t="s">
        <v>66</v>
      </c>
      <c r="V205" s="159">
        <v>0</v>
      </c>
      <c r="W205" s="160">
        <f>IFERROR(IF(V205="","",V205),"")</f>
        <v>0</v>
      </c>
      <c r="X205" s="36">
        <f>IFERROR(IF(V205="","",V205*0.00753),"")</f>
        <v>0</v>
      </c>
      <c r="Y205" s="56"/>
      <c r="Z205" s="57"/>
      <c r="AD205" s="61"/>
      <c r="BA205" s="131" t="s">
        <v>244</v>
      </c>
    </row>
    <row r="206" spans="1:53" x14ac:dyDescent="0.2">
      <c r="A206" s="180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81"/>
      <c r="N206" s="171" t="s">
        <v>67</v>
      </c>
      <c r="O206" s="172"/>
      <c r="P206" s="172"/>
      <c r="Q206" s="172"/>
      <c r="R206" s="172"/>
      <c r="S206" s="172"/>
      <c r="T206" s="173"/>
      <c r="U206" s="37" t="s">
        <v>66</v>
      </c>
      <c r="V206" s="161">
        <f>IFERROR(SUM(V205:V205),"0")</f>
        <v>0</v>
      </c>
      <c r="W206" s="161">
        <f>IFERROR(SUM(W205:W205),"0")</f>
        <v>0</v>
      </c>
      <c r="X206" s="161">
        <f>IFERROR(IF(X205="",0,X205),"0")</f>
        <v>0</v>
      </c>
      <c r="Y206" s="162"/>
      <c r="Z206" s="162"/>
    </row>
    <row r="207" spans="1:53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81"/>
      <c r="N207" s="171" t="s">
        <v>67</v>
      </c>
      <c r="O207" s="172"/>
      <c r="P207" s="172"/>
      <c r="Q207" s="172"/>
      <c r="R207" s="172"/>
      <c r="S207" s="172"/>
      <c r="T207" s="173"/>
      <c r="U207" s="37" t="s">
        <v>68</v>
      </c>
      <c r="V207" s="161">
        <f>IFERROR(SUMPRODUCT(V205:V205*H205:H205),"0")</f>
        <v>0</v>
      </c>
      <c r="W207" s="161">
        <f>IFERROR(SUMPRODUCT(W205:W205*H205:H205),"0")</f>
        <v>0</v>
      </c>
      <c r="X207" s="37"/>
      <c r="Y207" s="162"/>
      <c r="Z207" s="162"/>
    </row>
    <row r="208" spans="1:53" ht="16.5" customHeight="1" x14ac:dyDescent="0.25">
      <c r="A208" s="174" t="s">
        <v>266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54"/>
      <c r="Z208" s="154"/>
    </row>
    <row r="209" spans="1:53" ht="14.25" customHeight="1" x14ac:dyDescent="0.25">
      <c r="A209" s="167" t="s">
        <v>61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55"/>
      <c r="Z209" s="155"/>
    </row>
    <row r="210" spans="1:53" ht="16.5" customHeight="1" x14ac:dyDescent="0.25">
      <c r="A210" s="54" t="s">
        <v>267</v>
      </c>
      <c r="B210" s="54" t="s">
        <v>268</v>
      </c>
      <c r="C210" s="31">
        <v>4301070874</v>
      </c>
      <c r="D210" s="165">
        <v>4607111035332</v>
      </c>
      <c r="E210" s="166"/>
      <c r="F210" s="158">
        <v>0.43</v>
      </c>
      <c r="G210" s="32">
        <v>16</v>
      </c>
      <c r="H210" s="158">
        <v>6.88</v>
      </c>
      <c r="I210" s="158">
        <v>7.2060000000000004</v>
      </c>
      <c r="J210" s="32">
        <v>84</v>
      </c>
      <c r="K210" s="32" t="s">
        <v>64</v>
      </c>
      <c r="L210" s="33" t="s">
        <v>65</v>
      </c>
      <c r="M210" s="32">
        <v>180</v>
      </c>
      <c r="N210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183"/>
      <c r="P210" s="183"/>
      <c r="Q210" s="183"/>
      <c r="R210" s="166"/>
      <c r="S210" s="34"/>
      <c r="T210" s="34"/>
      <c r="U210" s="35" t="s">
        <v>66</v>
      </c>
      <c r="V210" s="159">
        <v>0</v>
      </c>
      <c r="W210" s="160">
        <f>IFERROR(IF(V210="","",V210),"")</f>
        <v>0</v>
      </c>
      <c r="X210" s="36">
        <f>IFERROR(IF(V210="","",V210*0.0155),"")</f>
        <v>0</v>
      </c>
      <c r="Y210" s="56"/>
      <c r="Z210" s="57"/>
      <c r="AD210" s="61"/>
      <c r="BA210" s="132" t="s">
        <v>1</v>
      </c>
    </row>
    <row r="211" spans="1:53" ht="16.5" customHeight="1" x14ac:dyDescent="0.25">
      <c r="A211" s="54" t="s">
        <v>269</v>
      </c>
      <c r="B211" s="54" t="s">
        <v>270</v>
      </c>
      <c r="C211" s="31">
        <v>4301070873</v>
      </c>
      <c r="D211" s="165">
        <v>4607111035080</v>
      </c>
      <c r="E211" s="166"/>
      <c r="F211" s="158">
        <v>0.9</v>
      </c>
      <c r="G211" s="32">
        <v>8</v>
      </c>
      <c r="H211" s="158">
        <v>7.2</v>
      </c>
      <c r="I211" s="158">
        <v>7.47</v>
      </c>
      <c r="J211" s="32">
        <v>84</v>
      </c>
      <c r="K211" s="32" t="s">
        <v>64</v>
      </c>
      <c r="L211" s="33" t="s">
        <v>65</v>
      </c>
      <c r="M211" s="32">
        <v>180</v>
      </c>
      <c r="N211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183"/>
      <c r="P211" s="183"/>
      <c r="Q211" s="183"/>
      <c r="R211" s="166"/>
      <c r="S211" s="34"/>
      <c r="T211" s="34"/>
      <c r="U211" s="35" t="s">
        <v>66</v>
      </c>
      <c r="V211" s="159">
        <v>100</v>
      </c>
      <c r="W211" s="160">
        <f>IFERROR(IF(V211="","",V211),"")</f>
        <v>100</v>
      </c>
      <c r="X211" s="36">
        <f>IFERROR(IF(V211="","",V211*0.0155),"")</f>
        <v>1.55</v>
      </c>
      <c r="Y211" s="56"/>
      <c r="Z211" s="57"/>
      <c r="AD211" s="61"/>
      <c r="BA211" s="133" t="s">
        <v>1</v>
      </c>
    </row>
    <row r="212" spans="1:53" x14ac:dyDescent="0.2">
      <c r="A212" s="180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81"/>
      <c r="N212" s="171" t="s">
        <v>67</v>
      </c>
      <c r="O212" s="172"/>
      <c r="P212" s="172"/>
      <c r="Q212" s="172"/>
      <c r="R212" s="172"/>
      <c r="S212" s="172"/>
      <c r="T212" s="173"/>
      <c r="U212" s="37" t="s">
        <v>66</v>
      </c>
      <c r="V212" s="161">
        <f>IFERROR(SUM(V210:V211),"0")</f>
        <v>100</v>
      </c>
      <c r="W212" s="161">
        <f>IFERROR(SUM(W210:W211),"0")</f>
        <v>100</v>
      </c>
      <c r="X212" s="161">
        <f>IFERROR(IF(X210="",0,X210),"0")+IFERROR(IF(X211="",0,X211),"0")</f>
        <v>1.55</v>
      </c>
      <c r="Y212" s="162"/>
      <c r="Z212" s="162"/>
    </row>
    <row r="213" spans="1:53" x14ac:dyDescent="0.2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81"/>
      <c r="N213" s="171" t="s">
        <v>67</v>
      </c>
      <c r="O213" s="172"/>
      <c r="P213" s="172"/>
      <c r="Q213" s="172"/>
      <c r="R213" s="172"/>
      <c r="S213" s="172"/>
      <c r="T213" s="173"/>
      <c r="U213" s="37" t="s">
        <v>68</v>
      </c>
      <c r="V213" s="161">
        <f>IFERROR(SUMPRODUCT(V210:V211*H210:H211),"0")</f>
        <v>720</v>
      </c>
      <c r="W213" s="161">
        <f>IFERROR(SUMPRODUCT(W210:W211*H210:H211),"0")</f>
        <v>720</v>
      </c>
      <c r="X213" s="37"/>
      <c r="Y213" s="162"/>
      <c r="Z213" s="162"/>
    </row>
    <row r="214" spans="1:53" ht="27.75" customHeight="1" x14ac:dyDescent="0.2">
      <c r="A214" s="229" t="s">
        <v>271</v>
      </c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48"/>
      <c r="Z214" s="48"/>
    </row>
    <row r="215" spans="1:53" ht="16.5" customHeight="1" x14ac:dyDescent="0.25">
      <c r="A215" s="174" t="s">
        <v>272</v>
      </c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54"/>
      <c r="Z215" s="154"/>
    </row>
    <row r="216" spans="1:53" ht="14.25" customHeight="1" x14ac:dyDescent="0.25">
      <c r="A216" s="167" t="s">
        <v>61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55"/>
      <c r="Z216" s="155"/>
    </row>
    <row r="217" spans="1:53" ht="27" customHeight="1" x14ac:dyDescent="0.25">
      <c r="A217" s="54" t="s">
        <v>273</v>
      </c>
      <c r="B217" s="54" t="s">
        <v>274</v>
      </c>
      <c r="C217" s="31">
        <v>4301070941</v>
      </c>
      <c r="D217" s="165">
        <v>4607111036162</v>
      </c>
      <c r="E217" s="166"/>
      <c r="F217" s="158">
        <v>0.8</v>
      </c>
      <c r="G217" s="32">
        <v>8</v>
      </c>
      <c r="H217" s="158">
        <v>6.4</v>
      </c>
      <c r="I217" s="158">
        <v>6.6811999999999996</v>
      </c>
      <c r="J217" s="32">
        <v>84</v>
      </c>
      <c r="K217" s="32" t="s">
        <v>64</v>
      </c>
      <c r="L217" s="33" t="s">
        <v>65</v>
      </c>
      <c r="M217" s="32">
        <v>90</v>
      </c>
      <c r="N217" s="32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183"/>
      <c r="P217" s="183"/>
      <c r="Q217" s="183"/>
      <c r="R217" s="166"/>
      <c r="S217" s="34"/>
      <c r="T217" s="34"/>
      <c r="U217" s="35" t="s">
        <v>66</v>
      </c>
      <c r="V217" s="159">
        <v>0</v>
      </c>
      <c r="W217" s="160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4" t="s">
        <v>1</v>
      </c>
    </row>
    <row r="218" spans="1:53" x14ac:dyDescent="0.2">
      <c r="A218" s="180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81"/>
      <c r="N218" s="171" t="s">
        <v>67</v>
      </c>
      <c r="O218" s="172"/>
      <c r="P218" s="172"/>
      <c r="Q218" s="172"/>
      <c r="R218" s="172"/>
      <c r="S218" s="172"/>
      <c r="T218" s="173"/>
      <c r="U218" s="37" t="s">
        <v>66</v>
      </c>
      <c r="V218" s="161">
        <f>IFERROR(SUM(V217:V217),"0")</f>
        <v>0</v>
      </c>
      <c r="W218" s="161">
        <f>IFERROR(SUM(W217:W217),"0")</f>
        <v>0</v>
      </c>
      <c r="X218" s="161">
        <f>IFERROR(IF(X217="",0,X217),"0")</f>
        <v>0</v>
      </c>
      <c r="Y218" s="162"/>
      <c r="Z218" s="162"/>
    </row>
    <row r="219" spans="1:53" x14ac:dyDescent="0.2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81"/>
      <c r="N219" s="171" t="s">
        <v>67</v>
      </c>
      <c r="O219" s="172"/>
      <c r="P219" s="172"/>
      <c r="Q219" s="172"/>
      <c r="R219" s="172"/>
      <c r="S219" s="172"/>
      <c r="T219" s="173"/>
      <c r="U219" s="37" t="s">
        <v>68</v>
      </c>
      <c r="V219" s="161">
        <f>IFERROR(SUMPRODUCT(V217:V217*H217:H217),"0")</f>
        <v>0</v>
      </c>
      <c r="W219" s="161">
        <f>IFERROR(SUMPRODUCT(W217:W217*H217:H217),"0")</f>
        <v>0</v>
      </c>
      <c r="X219" s="37"/>
      <c r="Y219" s="162"/>
      <c r="Z219" s="162"/>
    </row>
    <row r="220" spans="1:53" ht="27.75" customHeight="1" x14ac:dyDescent="0.2">
      <c r="A220" s="229" t="s">
        <v>275</v>
      </c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48"/>
      <c r="Z220" s="48"/>
    </row>
    <row r="221" spans="1:53" ht="16.5" customHeight="1" x14ac:dyDescent="0.25">
      <c r="A221" s="174" t="s">
        <v>276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54"/>
      <c r="Z221" s="154"/>
    </row>
    <row r="222" spans="1:53" ht="14.25" customHeight="1" x14ac:dyDescent="0.25">
      <c r="A222" s="167" t="s">
        <v>61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55"/>
      <c r="Z222" s="155"/>
    </row>
    <row r="223" spans="1:53" ht="27" customHeight="1" x14ac:dyDescent="0.25">
      <c r="A223" s="54" t="s">
        <v>277</v>
      </c>
      <c r="B223" s="54" t="s">
        <v>278</v>
      </c>
      <c r="C223" s="31">
        <v>4301070882</v>
      </c>
      <c r="D223" s="165">
        <v>4607111035899</v>
      </c>
      <c r="E223" s="166"/>
      <c r="F223" s="158">
        <v>1</v>
      </c>
      <c r="G223" s="32">
        <v>5</v>
      </c>
      <c r="H223" s="158">
        <v>5</v>
      </c>
      <c r="I223" s="158">
        <v>5.2619999999999996</v>
      </c>
      <c r="J223" s="32">
        <v>84</v>
      </c>
      <c r="K223" s="32" t="s">
        <v>64</v>
      </c>
      <c r="L223" s="33" t="s">
        <v>65</v>
      </c>
      <c r="M223" s="32">
        <v>120</v>
      </c>
      <c r="N223" s="24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3" s="183"/>
      <c r="P223" s="183"/>
      <c r="Q223" s="183"/>
      <c r="R223" s="166"/>
      <c r="S223" s="34"/>
      <c r="T223" s="34"/>
      <c r="U223" s="35" t="s">
        <v>66</v>
      </c>
      <c r="V223" s="159">
        <v>80</v>
      </c>
      <c r="W223" s="160">
        <f>IFERROR(IF(V223="","",V223),"")</f>
        <v>80</v>
      </c>
      <c r="X223" s="36">
        <f>IFERROR(IF(V223="","",V223*0.0155),"")</f>
        <v>1.24</v>
      </c>
      <c r="Y223" s="56"/>
      <c r="Z223" s="57"/>
      <c r="AD223" s="61"/>
      <c r="BA223" s="135" t="s">
        <v>1</v>
      </c>
    </row>
    <row r="224" spans="1:53" x14ac:dyDescent="0.2">
      <c r="A224" s="180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81"/>
      <c r="N224" s="171" t="s">
        <v>67</v>
      </c>
      <c r="O224" s="172"/>
      <c r="P224" s="172"/>
      <c r="Q224" s="172"/>
      <c r="R224" s="172"/>
      <c r="S224" s="172"/>
      <c r="T224" s="173"/>
      <c r="U224" s="37" t="s">
        <v>66</v>
      </c>
      <c r="V224" s="161">
        <f>IFERROR(SUM(V223:V223),"0")</f>
        <v>80</v>
      </c>
      <c r="W224" s="161">
        <f>IFERROR(SUM(W223:W223),"0")</f>
        <v>80</v>
      </c>
      <c r="X224" s="161">
        <f>IFERROR(IF(X223="",0,X223),"0")</f>
        <v>1.24</v>
      </c>
      <c r="Y224" s="162"/>
      <c r="Z224" s="162"/>
    </row>
    <row r="225" spans="1:53" x14ac:dyDescent="0.2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81"/>
      <c r="N225" s="171" t="s">
        <v>67</v>
      </c>
      <c r="O225" s="172"/>
      <c r="P225" s="172"/>
      <c r="Q225" s="172"/>
      <c r="R225" s="172"/>
      <c r="S225" s="172"/>
      <c r="T225" s="173"/>
      <c r="U225" s="37" t="s">
        <v>68</v>
      </c>
      <c r="V225" s="161">
        <f>IFERROR(SUMPRODUCT(V223:V223*H223:H223),"0")</f>
        <v>400</v>
      </c>
      <c r="W225" s="161">
        <f>IFERROR(SUMPRODUCT(W223:W223*H223:H223),"0")</f>
        <v>400</v>
      </c>
      <c r="X225" s="37"/>
      <c r="Y225" s="162"/>
      <c r="Z225" s="162"/>
    </row>
    <row r="226" spans="1:53" ht="16.5" customHeight="1" x14ac:dyDescent="0.25">
      <c r="A226" s="174" t="s">
        <v>279</v>
      </c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54"/>
      <c r="Z226" s="154"/>
    </row>
    <row r="227" spans="1:53" ht="14.25" customHeight="1" x14ac:dyDescent="0.25">
      <c r="A227" s="167" t="s">
        <v>61</v>
      </c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55"/>
      <c r="Z227" s="155"/>
    </row>
    <row r="228" spans="1:53" ht="27" customHeight="1" x14ac:dyDescent="0.25">
      <c r="A228" s="54" t="s">
        <v>280</v>
      </c>
      <c r="B228" s="54" t="s">
        <v>281</v>
      </c>
      <c r="C228" s="31">
        <v>4301070870</v>
      </c>
      <c r="D228" s="165">
        <v>4607111036711</v>
      </c>
      <c r="E228" s="166"/>
      <c r="F228" s="158">
        <v>0.8</v>
      </c>
      <c r="G228" s="32">
        <v>8</v>
      </c>
      <c r="H228" s="158">
        <v>6.4</v>
      </c>
      <c r="I228" s="158">
        <v>6.67</v>
      </c>
      <c r="J228" s="32">
        <v>84</v>
      </c>
      <c r="K228" s="32" t="s">
        <v>64</v>
      </c>
      <c r="L228" s="33" t="s">
        <v>65</v>
      </c>
      <c r="M228" s="32">
        <v>90</v>
      </c>
      <c r="N228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183"/>
      <c r="P228" s="183"/>
      <c r="Q228" s="183"/>
      <c r="R228" s="166"/>
      <c r="S228" s="34"/>
      <c r="T228" s="34"/>
      <c r="U228" s="35" t="s">
        <v>66</v>
      </c>
      <c r="V228" s="159">
        <v>5</v>
      </c>
      <c r="W228" s="160">
        <f>IFERROR(IF(V228="","",V228),"")</f>
        <v>5</v>
      </c>
      <c r="X228" s="36">
        <f>IFERROR(IF(V228="","",V228*0.0155),"")</f>
        <v>7.7499999999999999E-2</v>
      </c>
      <c r="Y228" s="56"/>
      <c r="Z228" s="57"/>
      <c r="AD228" s="61"/>
      <c r="BA228" s="136" t="s">
        <v>1</v>
      </c>
    </row>
    <row r="229" spans="1:53" x14ac:dyDescent="0.2">
      <c r="A229" s="180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81"/>
      <c r="N229" s="171" t="s">
        <v>67</v>
      </c>
      <c r="O229" s="172"/>
      <c r="P229" s="172"/>
      <c r="Q229" s="172"/>
      <c r="R229" s="172"/>
      <c r="S229" s="172"/>
      <c r="T229" s="173"/>
      <c r="U229" s="37" t="s">
        <v>66</v>
      </c>
      <c r="V229" s="161">
        <f>IFERROR(SUM(V228:V228),"0")</f>
        <v>5</v>
      </c>
      <c r="W229" s="161">
        <f>IFERROR(SUM(W228:W228),"0")</f>
        <v>5</v>
      </c>
      <c r="X229" s="161">
        <f>IFERROR(IF(X228="",0,X228),"0")</f>
        <v>7.7499999999999999E-2</v>
      </c>
      <c r="Y229" s="162"/>
      <c r="Z229" s="162"/>
    </row>
    <row r="230" spans="1:53" x14ac:dyDescent="0.2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81"/>
      <c r="N230" s="171" t="s">
        <v>67</v>
      </c>
      <c r="O230" s="172"/>
      <c r="P230" s="172"/>
      <c r="Q230" s="172"/>
      <c r="R230" s="172"/>
      <c r="S230" s="172"/>
      <c r="T230" s="173"/>
      <c r="U230" s="37" t="s">
        <v>68</v>
      </c>
      <c r="V230" s="161">
        <f>IFERROR(SUMPRODUCT(V228:V228*H228:H228),"0")</f>
        <v>32</v>
      </c>
      <c r="W230" s="161">
        <f>IFERROR(SUMPRODUCT(W228:W228*H228:H228),"0")</f>
        <v>32</v>
      </c>
      <c r="X230" s="37"/>
      <c r="Y230" s="162"/>
      <c r="Z230" s="162"/>
    </row>
    <row r="231" spans="1:53" ht="27.75" customHeight="1" x14ac:dyDescent="0.2">
      <c r="A231" s="229" t="s">
        <v>282</v>
      </c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48"/>
      <c r="Z231" s="48"/>
    </row>
    <row r="232" spans="1:53" ht="16.5" customHeight="1" x14ac:dyDescent="0.25">
      <c r="A232" s="174" t="s">
        <v>283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4"/>
      <c r="Z232" s="154"/>
    </row>
    <row r="233" spans="1:53" ht="14.25" customHeight="1" x14ac:dyDescent="0.25">
      <c r="A233" s="167" t="s">
        <v>132</v>
      </c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55"/>
      <c r="Z233" s="155"/>
    </row>
    <row r="234" spans="1:53" ht="27" customHeight="1" x14ac:dyDescent="0.25">
      <c r="A234" s="54" t="s">
        <v>284</v>
      </c>
      <c r="B234" s="54" t="s">
        <v>285</v>
      </c>
      <c r="C234" s="31">
        <v>4301131019</v>
      </c>
      <c r="D234" s="165">
        <v>4640242180427</v>
      </c>
      <c r="E234" s="166"/>
      <c r="F234" s="158">
        <v>1.8</v>
      </c>
      <c r="G234" s="32">
        <v>1</v>
      </c>
      <c r="H234" s="158">
        <v>1.8</v>
      </c>
      <c r="I234" s="158">
        <v>1.915</v>
      </c>
      <c r="J234" s="32">
        <v>234</v>
      </c>
      <c r="K234" s="32" t="s">
        <v>122</v>
      </c>
      <c r="L234" s="33" t="s">
        <v>65</v>
      </c>
      <c r="M234" s="32">
        <v>180</v>
      </c>
      <c r="N234" s="280" t="s">
        <v>286</v>
      </c>
      <c r="O234" s="183"/>
      <c r="P234" s="183"/>
      <c r="Q234" s="183"/>
      <c r="R234" s="166"/>
      <c r="S234" s="34"/>
      <c r="T234" s="34"/>
      <c r="U234" s="35" t="s">
        <v>66</v>
      </c>
      <c r="V234" s="159">
        <v>0</v>
      </c>
      <c r="W234" s="160">
        <f>IFERROR(IF(V234="","",V234),"")</f>
        <v>0</v>
      </c>
      <c r="X234" s="36">
        <f>IFERROR(IF(V234="","",V234*0.00502),"")</f>
        <v>0</v>
      </c>
      <c r="Y234" s="56"/>
      <c r="Z234" s="57"/>
      <c r="AD234" s="61"/>
      <c r="BA234" s="137" t="s">
        <v>75</v>
      </c>
    </row>
    <row r="235" spans="1:53" x14ac:dyDescent="0.2">
      <c r="A235" s="180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81"/>
      <c r="N235" s="171" t="s">
        <v>67</v>
      </c>
      <c r="O235" s="172"/>
      <c r="P235" s="172"/>
      <c r="Q235" s="172"/>
      <c r="R235" s="172"/>
      <c r="S235" s="172"/>
      <c r="T235" s="173"/>
      <c r="U235" s="37" t="s">
        <v>66</v>
      </c>
      <c r="V235" s="161">
        <f>IFERROR(SUM(V234:V234),"0")</f>
        <v>0</v>
      </c>
      <c r="W235" s="161">
        <f>IFERROR(SUM(W234:W234),"0")</f>
        <v>0</v>
      </c>
      <c r="X235" s="161">
        <f>IFERROR(IF(X234="",0,X234),"0")</f>
        <v>0</v>
      </c>
      <c r="Y235" s="162"/>
      <c r="Z235" s="162"/>
    </row>
    <row r="236" spans="1:53" x14ac:dyDescent="0.2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81"/>
      <c r="N236" s="171" t="s">
        <v>67</v>
      </c>
      <c r="O236" s="172"/>
      <c r="P236" s="172"/>
      <c r="Q236" s="172"/>
      <c r="R236" s="172"/>
      <c r="S236" s="172"/>
      <c r="T236" s="173"/>
      <c r="U236" s="37" t="s">
        <v>68</v>
      </c>
      <c r="V236" s="161">
        <f>IFERROR(SUMPRODUCT(V234:V234*H234:H234),"0")</f>
        <v>0</v>
      </c>
      <c r="W236" s="161">
        <f>IFERROR(SUMPRODUCT(W234:W234*H234:H234),"0")</f>
        <v>0</v>
      </c>
      <c r="X236" s="37"/>
      <c r="Y236" s="162"/>
      <c r="Z236" s="162"/>
    </row>
    <row r="237" spans="1:53" ht="14.25" customHeight="1" x14ac:dyDescent="0.25">
      <c r="A237" s="167" t="s">
        <v>71</v>
      </c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55"/>
      <c r="Z237" s="155"/>
    </row>
    <row r="238" spans="1:53" ht="27" customHeight="1" x14ac:dyDescent="0.25">
      <c r="A238" s="54" t="s">
        <v>287</v>
      </c>
      <c r="B238" s="54" t="s">
        <v>288</v>
      </c>
      <c r="C238" s="31">
        <v>4301132080</v>
      </c>
      <c r="D238" s="165">
        <v>4640242180397</v>
      </c>
      <c r="E238" s="166"/>
      <c r="F238" s="158">
        <v>1</v>
      </c>
      <c r="G238" s="32">
        <v>6</v>
      </c>
      <c r="H238" s="158">
        <v>6</v>
      </c>
      <c r="I238" s="158">
        <v>6.26</v>
      </c>
      <c r="J238" s="32">
        <v>84</v>
      </c>
      <c r="K238" s="32" t="s">
        <v>64</v>
      </c>
      <c r="L238" s="33" t="s">
        <v>65</v>
      </c>
      <c r="M238" s="32">
        <v>180</v>
      </c>
      <c r="N238" s="285" t="s">
        <v>289</v>
      </c>
      <c r="O238" s="183"/>
      <c r="P238" s="183"/>
      <c r="Q238" s="183"/>
      <c r="R238" s="166"/>
      <c r="S238" s="34"/>
      <c r="T238" s="34"/>
      <c r="U238" s="35" t="s">
        <v>66</v>
      </c>
      <c r="V238" s="159">
        <v>0</v>
      </c>
      <c r="W238" s="160">
        <f>IFERROR(IF(V238="","",V238),"")</f>
        <v>0</v>
      </c>
      <c r="X238" s="36">
        <f>IFERROR(IF(V238="","",V238*0.0155),"")</f>
        <v>0</v>
      </c>
      <c r="Y238" s="56"/>
      <c r="Z238" s="57"/>
      <c r="AD238" s="61"/>
      <c r="BA238" s="138" t="s">
        <v>75</v>
      </c>
    </row>
    <row r="239" spans="1:53" x14ac:dyDescent="0.2">
      <c r="A239" s="180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81"/>
      <c r="N239" s="171" t="s">
        <v>67</v>
      </c>
      <c r="O239" s="172"/>
      <c r="P239" s="172"/>
      <c r="Q239" s="172"/>
      <c r="R239" s="172"/>
      <c r="S239" s="172"/>
      <c r="T239" s="173"/>
      <c r="U239" s="37" t="s">
        <v>66</v>
      </c>
      <c r="V239" s="161">
        <f>IFERROR(SUM(V238:V238),"0")</f>
        <v>0</v>
      </c>
      <c r="W239" s="161">
        <f>IFERROR(SUM(W238:W238),"0")</f>
        <v>0</v>
      </c>
      <c r="X239" s="161">
        <f>IFERROR(IF(X238="",0,X238),"0")</f>
        <v>0</v>
      </c>
      <c r="Y239" s="162"/>
      <c r="Z239" s="162"/>
    </row>
    <row r="240" spans="1:53" x14ac:dyDescent="0.2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81"/>
      <c r="N240" s="171" t="s">
        <v>67</v>
      </c>
      <c r="O240" s="172"/>
      <c r="P240" s="172"/>
      <c r="Q240" s="172"/>
      <c r="R240" s="172"/>
      <c r="S240" s="172"/>
      <c r="T240" s="173"/>
      <c r="U240" s="37" t="s">
        <v>68</v>
      </c>
      <c r="V240" s="161">
        <f>IFERROR(SUMPRODUCT(V238:V238*H238:H238),"0")</f>
        <v>0</v>
      </c>
      <c r="W240" s="161">
        <f>IFERROR(SUMPRODUCT(W238:W238*H238:H238),"0")</f>
        <v>0</v>
      </c>
      <c r="X240" s="37"/>
      <c r="Y240" s="162"/>
      <c r="Z240" s="162"/>
    </row>
    <row r="241" spans="1:53" ht="14.25" customHeight="1" x14ac:dyDescent="0.25">
      <c r="A241" s="167" t="s">
        <v>152</v>
      </c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55"/>
      <c r="Z241" s="155"/>
    </row>
    <row r="242" spans="1:53" ht="27" customHeight="1" x14ac:dyDescent="0.25">
      <c r="A242" s="54" t="s">
        <v>290</v>
      </c>
      <c r="B242" s="54" t="s">
        <v>291</v>
      </c>
      <c r="C242" s="31">
        <v>4301136028</v>
      </c>
      <c r="D242" s="165">
        <v>4640242180304</v>
      </c>
      <c r="E242" s="166"/>
      <c r="F242" s="158">
        <v>2.7</v>
      </c>
      <c r="G242" s="32">
        <v>1</v>
      </c>
      <c r="H242" s="158">
        <v>2.7</v>
      </c>
      <c r="I242" s="158">
        <v>2.8906000000000001</v>
      </c>
      <c r="J242" s="32">
        <v>126</v>
      </c>
      <c r="K242" s="32" t="s">
        <v>74</v>
      </c>
      <c r="L242" s="33" t="s">
        <v>65</v>
      </c>
      <c r="M242" s="32">
        <v>180</v>
      </c>
      <c r="N242" s="261" t="s">
        <v>292</v>
      </c>
      <c r="O242" s="183"/>
      <c r="P242" s="183"/>
      <c r="Q242" s="183"/>
      <c r="R242" s="166"/>
      <c r="S242" s="34"/>
      <c r="T242" s="34"/>
      <c r="U242" s="35" t="s">
        <v>66</v>
      </c>
      <c r="V242" s="159">
        <v>0</v>
      </c>
      <c r="W242" s="160">
        <f>IFERROR(IF(V242="","",V242),"")</f>
        <v>0</v>
      </c>
      <c r="X242" s="36">
        <f>IFERROR(IF(V242="","",V242*0.00936),"")</f>
        <v>0</v>
      </c>
      <c r="Y242" s="56"/>
      <c r="Z242" s="57"/>
      <c r="AD242" s="61"/>
      <c r="BA242" s="139" t="s">
        <v>75</v>
      </c>
    </row>
    <row r="243" spans="1:53" ht="37.5" customHeight="1" x14ac:dyDescent="0.25">
      <c r="A243" s="54" t="s">
        <v>293</v>
      </c>
      <c r="B243" s="54" t="s">
        <v>294</v>
      </c>
      <c r="C243" s="31">
        <v>4301136027</v>
      </c>
      <c r="D243" s="165">
        <v>4640242180298</v>
      </c>
      <c r="E243" s="166"/>
      <c r="F243" s="158">
        <v>2.7</v>
      </c>
      <c r="G243" s="32">
        <v>1</v>
      </c>
      <c r="H243" s="158">
        <v>2.7</v>
      </c>
      <c r="I243" s="158">
        <v>2.8919999999999999</v>
      </c>
      <c r="J243" s="32">
        <v>126</v>
      </c>
      <c r="K243" s="32" t="s">
        <v>74</v>
      </c>
      <c r="L243" s="33" t="s">
        <v>65</v>
      </c>
      <c r="M243" s="32">
        <v>180</v>
      </c>
      <c r="N243" s="244" t="s">
        <v>295</v>
      </c>
      <c r="O243" s="183"/>
      <c r="P243" s="183"/>
      <c r="Q243" s="183"/>
      <c r="R243" s="166"/>
      <c r="S243" s="34"/>
      <c r="T243" s="34"/>
      <c r="U243" s="35" t="s">
        <v>66</v>
      </c>
      <c r="V243" s="159">
        <v>0</v>
      </c>
      <c r="W243" s="160">
        <f>IFERROR(IF(V243="","",V243),"")</f>
        <v>0</v>
      </c>
      <c r="X243" s="36">
        <f>IFERROR(IF(V243="","",V243*0.00936),"")</f>
        <v>0</v>
      </c>
      <c r="Y243" s="56"/>
      <c r="Z243" s="57"/>
      <c r="AD243" s="61"/>
      <c r="BA243" s="140" t="s">
        <v>75</v>
      </c>
    </row>
    <row r="244" spans="1:53" ht="27" customHeight="1" x14ac:dyDescent="0.25">
      <c r="A244" s="54" t="s">
        <v>296</v>
      </c>
      <c r="B244" s="54" t="s">
        <v>297</v>
      </c>
      <c r="C244" s="31">
        <v>4301136026</v>
      </c>
      <c r="D244" s="165">
        <v>4640242180236</v>
      </c>
      <c r="E244" s="166"/>
      <c r="F244" s="158">
        <v>5</v>
      </c>
      <c r="G244" s="32">
        <v>1</v>
      </c>
      <c r="H244" s="158">
        <v>5</v>
      </c>
      <c r="I244" s="158">
        <v>5.2350000000000003</v>
      </c>
      <c r="J244" s="32">
        <v>84</v>
      </c>
      <c r="K244" s="32" t="s">
        <v>64</v>
      </c>
      <c r="L244" s="33" t="s">
        <v>65</v>
      </c>
      <c r="M244" s="32">
        <v>180</v>
      </c>
      <c r="N244" s="255" t="s">
        <v>298</v>
      </c>
      <c r="O244" s="183"/>
      <c r="P244" s="183"/>
      <c r="Q244" s="183"/>
      <c r="R244" s="166"/>
      <c r="S244" s="34"/>
      <c r="T244" s="34"/>
      <c r="U244" s="35" t="s">
        <v>66</v>
      </c>
      <c r="V244" s="159">
        <v>0</v>
      </c>
      <c r="W244" s="160">
        <f>IFERROR(IF(V244="","",V244),"")</f>
        <v>0</v>
      </c>
      <c r="X244" s="36">
        <f>IFERROR(IF(V244="","",V244*0.0155),"")</f>
        <v>0</v>
      </c>
      <c r="Y244" s="56"/>
      <c r="Z244" s="57"/>
      <c r="AD244" s="61"/>
      <c r="BA244" s="141" t="s">
        <v>75</v>
      </c>
    </row>
    <row r="245" spans="1:53" ht="27" customHeight="1" x14ac:dyDescent="0.25">
      <c r="A245" s="54" t="s">
        <v>299</v>
      </c>
      <c r="B245" s="54" t="s">
        <v>300</v>
      </c>
      <c r="C245" s="31">
        <v>4301136029</v>
      </c>
      <c r="D245" s="165">
        <v>4640242180410</v>
      </c>
      <c r="E245" s="166"/>
      <c r="F245" s="158">
        <v>2.2400000000000002</v>
      </c>
      <c r="G245" s="32">
        <v>1</v>
      </c>
      <c r="H245" s="158">
        <v>2.2400000000000002</v>
      </c>
      <c r="I245" s="158">
        <v>2.4319999999999999</v>
      </c>
      <c r="J245" s="32">
        <v>126</v>
      </c>
      <c r="K245" s="32" t="s">
        <v>74</v>
      </c>
      <c r="L245" s="33" t="s">
        <v>65</v>
      </c>
      <c r="M245" s="32">
        <v>180</v>
      </c>
      <c r="N245" s="279" t="s">
        <v>301</v>
      </c>
      <c r="O245" s="183"/>
      <c r="P245" s="183"/>
      <c r="Q245" s="183"/>
      <c r="R245" s="166"/>
      <c r="S245" s="34"/>
      <c r="T245" s="34"/>
      <c r="U245" s="35" t="s">
        <v>66</v>
      </c>
      <c r="V245" s="159">
        <v>0</v>
      </c>
      <c r="W245" s="160">
        <f>IFERROR(IF(V245="","",V245),"")</f>
        <v>0</v>
      </c>
      <c r="X245" s="36">
        <f>IFERROR(IF(V245="","",V245*0.00936),"")</f>
        <v>0</v>
      </c>
      <c r="Y245" s="56"/>
      <c r="Z245" s="57"/>
      <c r="AD245" s="61"/>
      <c r="BA245" s="142" t="s">
        <v>75</v>
      </c>
    </row>
    <row r="246" spans="1:53" x14ac:dyDescent="0.2">
      <c r="A246" s="180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81"/>
      <c r="N246" s="171" t="s">
        <v>67</v>
      </c>
      <c r="O246" s="172"/>
      <c r="P246" s="172"/>
      <c r="Q246" s="172"/>
      <c r="R246" s="172"/>
      <c r="S246" s="172"/>
      <c r="T246" s="173"/>
      <c r="U246" s="37" t="s">
        <v>66</v>
      </c>
      <c r="V246" s="161">
        <f>IFERROR(SUM(V242:V245),"0")</f>
        <v>0</v>
      </c>
      <c r="W246" s="161">
        <f>IFERROR(SUM(W242:W245),"0")</f>
        <v>0</v>
      </c>
      <c r="X246" s="161">
        <f>IFERROR(IF(X242="",0,X242),"0")+IFERROR(IF(X243="",0,X243),"0")+IFERROR(IF(X244="",0,X244),"0")+IFERROR(IF(X245="",0,X245),"0")</f>
        <v>0</v>
      </c>
      <c r="Y246" s="162"/>
      <c r="Z246" s="162"/>
    </row>
    <row r="247" spans="1:53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81"/>
      <c r="N247" s="171" t="s">
        <v>67</v>
      </c>
      <c r="O247" s="172"/>
      <c r="P247" s="172"/>
      <c r="Q247" s="172"/>
      <c r="R247" s="172"/>
      <c r="S247" s="172"/>
      <c r="T247" s="173"/>
      <c r="U247" s="37" t="s">
        <v>68</v>
      </c>
      <c r="V247" s="161">
        <f>IFERROR(SUMPRODUCT(V242:V245*H242:H245),"0")</f>
        <v>0</v>
      </c>
      <c r="W247" s="161">
        <f>IFERROR(SUMPRODUCT(W242:W245*H242:H245),"0")</f>
        <v>0</v>
      </c>
      <c r="X247" s="37"/>
      <c r="Y247" s="162"/>
      <c r="Z247" s="162"/>
    </row>
    <row r="248" spans="1:53" ht="14.25" customHeight="1" x14ac:dyDescent="0.25">
      <c r="A248" s="167" t="s">
        <v>128</v>
      </c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55"/>
      <c r="Z248" s="155"/>
    </row>
    <row r="249" spans="1:53" ht="27" customHeight="1" x14ac:dyDescent="0.25">
      <c r="A249" s="54" t="s">
        <v>302</v>
      </c>
      <c r="B249" s="54" t="s">
        <v>303</v>
      </c>
      <c r="C249" s="31">
        <v>4301135191</v>
      </c>
      <c r="D249" s="165">
        <v>4640242180373</v>
      </c>
      <c r="E249" s="166"/>
      <c r="F249" s="158">
        <v>3</v>
      </c>
      <c r="G249" s="32">
        <v>1</v>
      </c>
      <c r="H249" s="158">
        <v>3</v>
      </c>
      <c r="I249" s="158">
        <v>3.1920000000000002</v>
      </c>
      <c r="J249" s="32">
        <v>126</v>
      </c>
      <c r="K249" s="32" t="s">
        <v>74</v>
      </c>
      <c r="L249" s="33" t="s">
        <v>65</v>
      </c>
      <c r="M249" s="32">
        <v>180</v>
      </c>
      <c r="N249" s="339" t="s">
        <v>304</v>
      </c>
      <c r="O249" s="183"/>
      <c r="P249" s="183"/>
      <c r="Q249" s="183"/>
      <c r="R249" s="166"/>
      <c r="S249" s="34"/>
      <c r="T249" s="34"/>
      <c r="U249" s="35" t="s">
        <v>66</v>
      </c>
      <c r="V249" s="159">
        <v>0</v>
      </c>
      <c r="W249" s="160">
        <f t="shared" ref="W249:W257" si="4">IFERROR(IF(V249="","",V249),"")</f>
        <v>0</v>
      </c>
      <c r="X249" s="36">
        <f t="shared" ref="X249:X254" si="5">IFERROR(IF(V249="","",V249*0.00936),"")</f>
        <v>0</v>
      </c>
      <c r="Y249" s="56"/>
      <c r="Z249" s="57"/>
      <c r="AD249" s="61"/>
      <c r="BA249" s="143" t="s">
        <v>75</v>
      </c>
    </row>
    <row r="250" spans="1:53" ht="27" customHeight="1" x14ac:dyDescent="0.25">
      <c r="A250" s="54" t="s">
        <v>305</v>
      </c>
      <c r="B250" s="54" t="s">
        <v>306</v>
      </c>
      <c r="C250" s="31">
        <v>4301135195</v>
      </c>
      <c r="D250" s="165">
        <v>4640242180366</v>
      </c>
      <c r="E250" s="166"/>
      <c r="F250" s="158">
        <v>3.7</v>
      </c>
      <c r="G250" s="32">
        <v>1</v>
      </c>
      <c r="H250" s="158">
        <v>3.7</v>
      </c>
      <c r="I250" s="158">
        <v>3.8919999999999999</v>
      </c>
      <c r="J250" s="32">
        <v>126</v>
      </c>
      <c r="K250" s="32" t="s">
        <v>74</v>
      </c>
      <c r="L250" s="33" t="s">
        <v>65</v>
      </c>
      <c r="M250" s="32">
        <v>180</v>
      </c>
      <c r="N250" s="310" t="s">
        <v>307</v>
      </c>
      <c r="O250" s="183"/>
      <c r="P250" s="183"/>
      <c r="Q250" s="183"/>
      <c r="R250" s="166"/>
      <c r="S250" s="34"/>
      <c r="T250" s="34"/>
      <c r="U250" s="35" t="s">
        <v>66</v>
      </c>
      <c r="V250" s="159">
        <v>0</v>
      </c>
      <c r="W250" s="160">
        <f t="shared" si="4"/>
        <v>0</v>
      </c>
      <c r="X250" s="36">
        <f t="shared" si="5"/>
        <v>0</v>
      </c>
      <c r="Y250" s="56"/>
      <c r="Z250" s="57"/>
      <c r="AD250" s="61"/>
      <c r="BA250" s="144" t="s">
        <v>75</v>
      </c>
    </row>
    <row r="251" spans="1:53" ht="27" customHeight="1" x14ac:dyDescent="0.25">
      <c r="A251" s="54" t="s">
        <v>308</v>
      </c>
      <c r="B251" s="54" t="s">
        <v>309</v>
      </c>
      <c r="C251" s="31">
        <v>4301135188</v>
      </c>
      <c r="D251" s="165">
        <v>4640242180335</v>
      </c>
      <c r="E251" s="166"/>
      <c r="F251" s="158">
        <v>3.7</v>
      </c>
      <c r="G251" s="32">
        <v>1</v>
      </c>
      <c r="H251" s="158">
        <v>3.7</v>
      </c>
      <c r="I251" s="158">
        <v>3.8919999999999999</v>
      </c>
      <c r="J251" s="32">
        <v>126</v>
      </c>
      <c r="K251" s="32" t="s">
        <v>74</v>
      </c>
      <c r="L251" s="33" t="s">
        <v>65</v>
      </c>
      <c r="M251" s="32">
        <v>180</v>
      </c>
      <c r="N251" s="318" t="s">
        <v>310</v>
      </c>
      <c r="O251" s="183"/>
      <c r="P251" s="183"/>
      <c r="Q251" s="183"/>
      <c r="R251" s="166"/>
      <c r="S251" s="34"/>
      <c r="T251" s="34"/>
      <c r="U251" s="35" t="s">
        <v>66</v>
      </c>
      <c r="V251" s="159">
        <v>65</v>
      </c>
      <c r="W251" s="160">
        <f t="shared" si="4"/>
        <v>65</v>
      </c>
      <c r="X251" s="36">
        <f t="shared" si="5"/>
        <v>0.60840000000000005</v>
      </c>
      <c r="Y251" s="56"/>
      <c r="Z251" s="57"/>
      <c r="AD251" s="61"/>
      <c r="BA251" s="145" t="s">
        <v>75</v>
      </c>
    </row>
    <row r="252" spans="1:53" ht="37.5" customHeight="1" x14ac:dyDescent="0.25">
      <c r="A252" s="54" t="s">
        <v>311</v>
      </c>
      <c r="B252" s="54" t="s">
        <v>312</v>
      </c>
      <c r="C252" s="31">
        <v>4301135189</v>
      </c>
      <c r="D252" s="165">
        <v>4640242180342</v>
      </c>
      <c r="E252" s="166"/>
      <c r="F252" s="158">
        <v>3.7</v>
      </c>
      <c r="G252" s="32">
        <v>1</v>
      </c>
      <c r="H252" s="158">
        <v>3.7</v>
      </c>
      <c r="I252" s="158">
        <v>3.8919999999999999</v>
      </c>
      <c r="J252" s="32">
        <v>126</v>
      </c>
      <c r="K252" s="32" t="s">
        <v>74</v>
      </c>
      <c r="L252" s="33" t="s">
        <v>65</v>
      </c>
      <c r="M252" s="32">
        <v>180</v>
      </c>
      <c r="N252" s="196" t="s">
        <v>313</v>
      </c>
      <c r="O252" s="183"/>
      <c r="P252" s="183"/>
      <c r="Q252" s="183"/>
      <c r="R252" s="166"/>
      <c r="S252" s="34"/>
      <c r="T252" s="34"/>
      <c r="U252" s="35" t="s">
        <v>66</v>
      </c>
      <c r="V252" s="159">
        <v>32</v>
      </c>
      <c r="W252" s="160">
        <f t="shared" si="4"/>
        <v>32</v>
      </c>
      <c r="X252" s="36">
        <f t="shared" si="5"/>
        <v>0.29952000000000001</v>
      </c>
      <c r="Y252" s="56"/>
      <c r="Z252" s="57"/>
      <c r="AD252" s="61"/>
      <c r="BA252" s="146" t="s">
        <v>75</v>
      </c>
    </row>
    <row r="253" spans="1:53" ht="27" customHeight="1" x14ac:dyDescent="0.25">
      <c r="A253" s="54" t="s">
        <v>314</v>
      </c>
      <c r="B253" s="54" t="s">
        <v>315</v>
      </c>
      <c r="C253" s="31">
        <v>4301135190</v>
      </c>
      <c r="D253" s="165">
        <v>4640242180359</v>
      </c>
      <c r="E253" s="166"/>
      <c r="F253" s="158">
        <v>3.7</v>
      </c>
      <c r="G253" s="32">
        <v>1</v>
      </c>
      <c r="H253" s="158">
        <v>3.7</v>
      </c>
      <c r="I253" s="158">
        <v>3.8919999999999999</v>
      </c>
      <c r="J253" s="32">
        <v>126</v>
      </c>
      <c r="K253" s="32" t="s">
        <v>74</v>
      </c>
      <c r="L253" s="33" t="s">
        <v>65</v>
      </c>
      <c r="M253" s="32">
        <v>180</v>
      </c>
      <c r="N253" s="319" t="s">
        <v>316</v>
      </c>
      <c r="O253" s="183"/>
      <c r="P253" s="183"/>
      <c r="Q253" s="183"/>
      <c r="R253" s="166"/>
      <c r="S253" s="34"/>
      <c r="T253" s="34"/>
      <c r="U253" s="35" t="s">
        <v>66</v>
      </c>
      <c r="V253" s="159">
        <v>17</v>
      </c>
      <c r="W253" s="160">
        <f t="shared" si="4"/>
        <v>17</v>
      </c>
      <c r="X253" s="36">
        <f t="shared" si="5"/>
        <v>0.15912000000000001</v>
      </c>
      <c r="Y253" s="56"/>
      <c r="Z253" s="57"/>
      <c r="AD253" s="61"/>
      <c r="BA253" s="147" t="s">
        <v>75</v>
      </c>
    </row>
    <row r="254" spans="1:53" ht="27" customHeight="1" x14ac:dyDescent="0.25">
      <c r="A254" s="54" t="s">
        <v>317</v>
      </c>
      <c r="B254" s="54" t="s">
        <v>318</v>
      </c>
      <c r="C254" s="31">
        <v>4301135192</v>
      </c>
      <c r="D254" s="165">
        <v>4640242180380</v>
      </c>
      <c r="E254" s="166"/>
      <c r="F254" s="158">
        <v>3.7</v>
      </c>
      <c r="G254" s="32">
        <v>1</v>
      </c>
      <c r="H254" s="158">
        <v>3.7</v>
      </c>
      <c r="I254" s="158">
        <v>3.8919999999999999</v>
      </c>
      <c r="J254" s="32">
        <v>126</v>
      </c>
      <c r="K254" s="32" t="s">
        <v>74</v>
      </c>
      <c r="L254" s="33" t="s">
        <v>65</v>
      </c>
      <c r="M254" s="32">
        <v>180</v>
      </c>
      <c r="N254" s="291" t="s">
        <v>319</v>
      </c>
      <c r="O254" s="183"/>
      <c r="P254" s="183"/>
      <c r="Q254" s="183"/>
      <c r="R254" s="166"/>
      <c r="S254" s="34"/>
      <c r="T254" s="34"/>
      <c r="U254" s="35" t="s">
        <v>66</v>
      </c>
      <c r="V254" s="159">
        <v>41</v>
      </c>
      <c r="W254" s="160">
        <f t="shared" si="4"/>
        <v>41</v>
      </c>
      <c r="X254" s="36">
        <f t="shared" si="5"/>
        <v>0.38375999999999999</v>
      </c>
      <c r="Y254" s="56"/>
      <c r="Z254" s="57"/>
      <c r="AD254" s="61"/>
      <c r="BA254" s="148" t="s">
        <v>75</v>
      </c>
    </row>
    <row r="255" spans="1:53" ht="27" customHeight="1" x14ac:dyDescent="0.25">
      <c r="A255" s="54" t="s">
        <v>320</v>
      </c>
      <c r="B255" s="54" t="s">
        <v>321</v>
      </c>
      <c r="C255" s="31">
        <v>4301135186</v>
      </c>
      <c r="D255" s="165">
        <v>4640242180311</v>
      </c>
      <c r="E255" s="166"/>
      <c r="F255" s="158">
        <v>5.5</v>
      </c>
      <c r="G255" s="32">
        <v>1</v>
      </c>
      <c r="H255" s="158">
        <v>5.5</v>
      </c>
      <c r="I255" s="158">
        <v>5.7350000000000003</v>
      </c>
      <c r="J255" s="32">
        <v>84</v>
      </c>
      <c r="K255" s="32" t="s">
        <v>64</v>
      </c>
      <c r="L255" s="33" t="s">
        <v>65</v>
      </c>
      <c r="M255" s="32">
        <v>180</v>
      </c>
      <c r="N255" s="260" t="s">
        <v>322</v>
      </c>
      <c r="O255" s="183"/>
      <c r="P255" s="183"/>
      <c r="Q255" s="183"/>
      <c r="R255" s="166"/>
      <c r="S255" s="34"/>
      <c r="T255" s="34"/>
      <c r="U255" s="35" t="s">
        <v>66</v>
      </c>
      <c r="V255" s="159">
        <v>11</v>
      </c>
      <c r="W255" s="160">
        <f t="shared" si="4"/>
        <v>11</v>
      </c>
      <c r="X255" s="36">
        <f>IFERROR(IF(V255="","",V255*0.0155),"")</f>
        <v>0.17049999999999998</v>
      </c>
      <c r="Y255" s="56"/>
      <c r="Z255" s="57"/>
      <c r="AD255" s="61"/>
      <c r="BA255" s="149" t="s">
        <v>75</v>
      </c>
    </row>
    <row r="256" spans="1:53" ht="37.5" customHeight="1" x14ac:dyDescent="0.25">
      <c r="A256" s="54" t="s">
        <v>323</v>
      </c>
      <c r="B256" s="54" t="s">
        <v>324</v>
      </c>
      <c r="C256" s="31">
        <v>4301135187</v>
      </c>
      <c r="D256" s="165">
        <v>4640242180328</v>
      </c>
      <c r="E256" s="166"/>
      <c r="F256" s="158">
        <v>3.5</v>
      </c>
      <c r="G256" s="32">
        <v>1</v>
      </c>
      <c r="H256" s="158">
        <v>3.5</v>
      </c>
      <c r="I256" s="158">
        <v>3.6920000000000002</v>
      </c>
      <c r="J256" s="32">
        <v>126</v>
      </c>
      <c r="K256" s="32" t="s">
        <v>74</v>
      </c>
      <c r="L256" s="33" t="s">
        <v>65</v>
      </c>
      <c r="M256" s="32">
        <v>180</v>
      </c>
      <c r="N256" s="293" t="s">
        <v>325</v>
      </c>
      <c r="O256" s="183"/>
      <c r="P256" s="183"/>
      <c r="Q256" s="183"/>
      <c r="R256" s="166"/>
      <c r="S256" s="34"/>
      <c r="T256" s="34"/>
      <c r="U256" s="35" t="s">
        <v>66</v>
      </c>
      <c r="V256" s="159">
        <v>0</v>
      </c>
      <c r="W256" s="160">
        <f t="shared" si="4"/>
        <v>0</v>
      </c>
      <c r="X256" s="36">
        <f>IFERROR(IF(V256="","",V256*0.00936),"")</f>
        <v>0</v>
      </c>
      <c r="Y256" s="56"/>
      <c r="Z256" s="57"/>
      <c r="AD256" s="61"/>
      <c r="BA256" s="150" t="s">
        <v>75</v>
      </c>
    </row>
    <row r="257" spans="1:53" ht="27" customHeight="1" x14ac:dyDescent="0.25">
      <c r="A257" s="54" t="s">
        <v>326</v>
      </c>
      <c r="B257" s="54" t="s">
        <v>327</v>
      </c>
      <c r="C257" s="31">
        <v>4301135193</v>
      </c>
      <c r="D257" s="165">
        <v>4640242180403</v>
      </c>
      <c r="E257" s="166"/>
      <c r="F257" s="158">
        <v>3</v>
      </c>
      <c r="G257" s="32">
        <v>1</v>
      </c>
      <c r="H257" s="158">
        <v>3</v>
      </c>
      <c r="I257" s="158">
        <v>3.1920000000000002</v>
      </c>
      <c r="J257" s="32">
        <v>126</v>
      </c>
      <c r="K257" s="32" t="s">
        <v>74</v>
      </c>
      <c r="L257" s="33" t="s">
        <v>65</v>
      </c>
      <c r="M257" s="32">
        <v>180</v>
      </c>
      <c r="N257" s="191" t="s">
        <v>328</v>
      </c>
      <c r="O257" s="183"/>
      <c r="P257" s="183"/>
      <c r="Q257" s="183"/>
      <c r="R257" s="166"/>
      <c r="S257" s="34"/>
      <c r="T257" s="34"/>
      <c r="U257" s="35" t="s">
        <v>66</v>
      </c>
      <c r="V257" s="159">
        <v>0</v>
      </c>
      <c r="W257" s="160">
        <f t="shared" si="4"/>
        <v>0</v>
      </c>
      <c r="X257" s="36">
        <f>IFERROR(IF(V257="","",V257*0.00936),"")</f>
        <v>0</v>
      </c>
      <c r="Y257" s="56"/>
      <c r="Z257" s="57"/>
      <c r="AD257" s="61"/>
      <c r="BA257" s="151" t="s">
        <v>75</v>
      </c>
    </row>
    <row r="258" spans="1:53" x14ac:dyDescent="0.2">
      <c r="A258" s="180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81"/>
      <c r="N258" s="171" t="s">
        <v>67</v>
      </c>
      <c r="O258" s="172"/>
      <c r="P258" s="172"/>
      <c r="Q258" s="172"/>
      <c r="R258" s="172"/>
      <c r="S258" s="172"/>
      <c r="T258" s="173"/>
      <c r="U258" s="37" t="s">
        <v>66</v>
      </c>
      <c r="V258" s="161">
        <f>IFERROR(SUM(V249:V257),"0")</f>
        <v>166</v>
      </c>
      <c r="W258" s="161">
        <f>IFERROR(SUM(W249:W257),"0")</f>
        <v>166</v>
      </c>
      <c r="X258" s="161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1.6213000000000002</v>
      </c>
      <c r="Y258" s="162"/>
      <c r="Z258" s="162"/>
    </row>
    <row r="259" spans="1:53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81"/>
      <c r="N259" s="171" t="s">
        <v>67</v>
      </c>
      <c r="O259" s="172"/>
      <c r="P259" s="172"/>
      <c r="Q259" s="172"/>
      <c r="R259" s="172"/>
      <c r="S259" s="172"/>
      <c r="T259" s="173"/>
      <c r="U259" s="37" t="s">
        <v>68</v>
      </c>
      <c r="V259" s="161">
        <f>IFERROR(SUMPRODUCT(V249:V257*H249:H257),"0")</f>
        <v>634</v>
      </c>
      <c r="W259" s="161">
        <f>IFERROR(SUMPRODUCT(W249:W257*H249:H257),"0")</f>
        <v>634</v>
      </c>
      <c r="X259" s="37"/>
      <c r="Y259" s="162"/>
      <c r="Z259" s="162"/>
    </row>
    <row r="260" spans="1:53" ht="15" customHeight="1" x14ac:dyDescent="0.2">
      <c r="A260" s="324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205"/>
      <c r="N260" s="177" t="s">
        <v>329</v>
      </c>
      <c r="O260" s="178"/>
      <c r="P260" s="178"/>
      <c r="Q260" s="178"/>
      <c r="R260" s="178"/>
      <c r="S260" s="178"/>
      <c r="T260" s="179"/>
      <c r="U260" s="37" t="s">
        <v>68</v>
      </c>
      <c r="V260" s="161">
        <f>IFERROR(V24+V33+V41+V47+V59+V65+V70+V76+V87+V94+V102+V108+V113+V121+V126+V132+V137+V143+V148+V153+V161+V166+V173+V178+V183+V189+V194+V202+V207+V213+V219+V225+V230+V236+V240+V247+V259,"0")</f>
        <v>13007.8</v>
      </c>
      <c r="W260" s="161">
        <f>IFERROR(W24+W33+W41+W47+W59+W65+W70+W76+W87+W94+W102+W108+W113+W121+W126+W132+W137+W143+W148+W153+W161+W166+W173+W178+W183+W189+W194+W202+W207+W213+W219+W225+W230+W236+W240+W247+W259,"0")</f>
        <v>13007.8</v>
      </c>
      <c r="X260" s="37"/>
      <c r="Y260" s="162"/>
      <c r="Z260" s="162"/>
    </row>
    <row r="261" spans="1:53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205"/>
      <c r="N261" s="177" t="s">
        <v>330</v>
      </c>
      <c r="O261" s="178"/>
      <c r="P261" s="178"/>
      <c r="Q261" s="178"/>
      <c r="R261" s="178"/>
      <c r="S261" s="178"/>
      <c r="T261" s="179"/>
      <c r="U261" s="37" t="s">
        <v>68</v>
      </c>
      <c r="V261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146*I146,"0")+IFERROR(V151*I151,"0")+IFERROR(V156*I156,"0")+IFERROR(V157*I157,"0")+IFERROR(V158*I158,"0")+IFERROR(V159*I159,"0")+IFERROR(V163*I163,"0")+IFERROR(V164*I164,"0")+IFERROR(V170*I170,"0")+IFERROR(V171*I171,"0")+IFERROR(V176*I176,"0")+IFERROR(V181*I181,"0")+IFERROR(V187*I187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,"0")</f>
        <v>14225.428399999999</v>
      </c>
      <c r="W261" s="161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57*I57,"0")+IFERROR(W62*I62,"0")+IFERROR(W63*I63,"0")+IFERROR(W68*I68,"0")+IFERROR(W73*I73,"0")+IFERROR(W74*I74,"0")+IFERROR(W79*I79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145*I145,"0")+IFERROR(W146*I146,"0")+IFERROR(W151*I151,"0")+IFERROR(W156*I156,"0")+IFERROR(W157*I157,"0")+IFERROR(W158*I158,"0")+IFERROR(W159*I159,"0")+IFERROR(W163*I163,"0")+IFERROR(W164*I164,"0")+IFERROR(W170*I170,"0")+IFERROR(W171*I171,"0")+IFERROR(W176*I176,"0")+IFERROR(W181*I181,"0")+IFERROR(W187*I187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,"0")</f>
        <v>14225.428399999999</v>
      </c>
      <c r="X261" s="37"/>
      <c r="Y261" s="162"/>
      <c r="Z261" s="162"/>
    </row>
    <row r="262" spans="1:53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205"/>
      <c r="N262" s="177" t="s">
        <v>331</v>
      </c>
      <c r="O262" s="178"/>
      <c r="P262" s="178"/>
      <c r="Q262" s="178"/>
      <c r="R262" s="178"/>
      <c r="S262" s="178"/>
      <c r="T262" s="179"/>
      <c r="U262" s="37" t="s">
        <v>332</v>
      </c>
      <c r="V26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146/J146,"0")+IFERROR(V151/J151,"0")+IFERROR(V156/J156,"0")+IFERROR(V157/J157,"0")+IFERROR(V158/J158,"0")+IFERROR(V159/J159,"0")+IFERROR(V163/J163,"0")+IFERROR(V164/J164,"0")+IFERROR(V170/J170,"0")+IFERROR(V171/J171,"0")+IFERROR(V176/J176,"0")+IFERROR(V181/J181,"0")+IFERROR(V187/J187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,0)</f>
        <v>34</v>
      </c>
      <c r="W26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57/J57,"0")+IFERROR(W62/J62,"0")+IFERROR(W63/J63,"0")+IFERROR(W68/J68,"0")+IFERROR(W73/J73,"0")+IFERROR(W74/J74,"0")+IFERROR(W79/J79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145/J145,"0")+IFERROR(W146/J146,"0")+IFERROR(W151/J151,"0")+IFERROR(W156/J156,"0")+IFERROR(W157/J157,"0")+IFERROR(W158/J158,"0")+IFERROR(W159/J159,"0")+IFERROR(W163/J163,"0")+IFERROR(W164/J164,"0")+IFERROR(W170/J170,"0")+IFERROR(W171/J171,"0")+IFERROR(W176/J176,"0")+IFERROR(W181/J181,"0")+IFERROR(W187/J187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,0)</f>
        <v>34</v>
      </c>
      <c r="X262" s="37"/>
      <c r="Y262" s="162"/>
      <c r="Z262" s="162"/>
    </row>
    <row r="263" spans="1:53" x14ac:dyDescent="0.2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205"/>
      <c r="N263" s="177" t="s">
        <v>333</v>
      </c>
      <c r="O263" s="178"/>
      <c r="P263" s="178"/>
      <c r="Q263" s="178"/>
      <c r="R263" s="178"/>
      <c r="S263" s="178"/>
      <c r="T263" s="179"/>
      <c r="U263" s="37" t="s">
        <v>68</v>
      </c>
      <c r="V263" s="161">
        <f>GrossWeightTotal+PalletQtyTotal*25</f>
        <v>15075.428399999999</v>
      </c>
      <c r="W263" s="161">
        <f>GrossWeightTotalR+PalletQtyTotalR*25</f>
        <v>15075.428399999999</v>
      </c>
      <c r="X263" s="37"/>
      <c r="Y263" s="162"/>
      <c r="Z263" s="162"/>
    </row>
    <row r="264" spans="1:53" x14ac:dyDescent="0.2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205"/>
      <c r="N264" s="177" t="s">
        <v>334</v>
      </c>
      <c r="O264" s="178"/>
      <c r="P264" s="178"/>
      <c r="Q264" s="178"/>
      <c r="R264" s="178"/>
      <c r="S264" s="178"/>
      <c r="T264" s="179"/>
      <c r="U264" s="37" t="s">
        <v>332</v>
      </c>
      <c r="V264" s="161">
        <f>IFERROR(V23+V32+V40+V46+V58+V64+V69+V75+V86+V93+V101+V107+V112+V120+V125+V131+V136+V142+V147+V152+V160+V165+V172+V177+V182+V188+V193+V201+V206+V212+V218+V224+V229+V235+V239+V246+V258,"0")</f>
        <v>2929</v>
      </c>
      <c r="W264" s="161">
        <f>IFERROR(W23+W32+W40+W46+W58+W64+W69+W75+W86+W93+W101+W107+W112+W120+W125+W131+W136+W142+W147+W152+W160+W165+W172+W177+W182+W188+W193+W201+W206+W212+W218+W224+W229+W235+W239+W246+W258,"0")</f>
        <v>2929</v>
      </c>
      <c r="X264" s="37"/>
      <c r="Y264" s="162"/>
      <c r="Z264" s="162"/>
    </row>
    <row r="265" spans="1:53" ht="14.25" customHeight="1" x14ac:dyDescent="0.2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205"/>
      <c r="N265" s="177" t="s">
        <v>335</v>
      </c>
      <c r="O265" s="178"/>
      <c r="P265" s="178"/>
      <c r="Q265" s="178"/>
      <c r="R265" s="178"/>
      <c r="S265" s="178"/>
      <c r="T265" s="179"/>
      <c r="U265" s="39" t="s">
        <v>336</v>
      </c>
      <c r="V265" s="37"/>
      <c r="W265" s="37"/>
      <c r="X265" s="37">
        <f>IFERROR(X23+X32+X40+X46+X58+X64+X69+X75+X86+X93+X101+X107+X112+X120+X125+X131+X136+X142+X147+X152+X160+X165+X172+X177+X182+X188+X193+X201+X206+X212+X218+X224+X229+X235+X239+X246+X258,"0")</f>
        <v>42.743800000000007</v>
      </c>
      <c r="Y265" s="162"/>
      <c r="Z265" s="162"/>
    </row>
    <row r="266" spans="1:53" ht="13.5" customHeight="1" thickBot="1" x14ac:dyDescent="0.25"/>
    <row r="267" spans="1:53" ht="27" customHeight="1" thickTop="1" thickBot="1" x14ac:dyDescent="0.25">
      <c r="A267" s="40" t="s">
        <v>337</v>
      </c>
      <c r="B267" s="156" t="s">
        <v>60</v>
      </c>
      <c r="C267" s="163" t="s">
        <v>69</v>
      </c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7"/>
      <c r="T267" s="163" t="s">
        <v>205</v>
      </c>
      <c r="U267" s="216"/>
      <c r="V267" s="217"/>
      <c r="W267" s="163" t="s">
        <v>230</v>
      </c>
      <c r="X267" s="216"/>
      <c r="Y267" s="217"/>
      <c r="Z267" s="163" t="s">
        <v>245</v>
      </c>
      <c r="AA267" s="216"/>
      <c r="AB267" s="216"/>
      <c r="AC267" s="216"/>
      <c r="AD267" s="217"/>
      <c r="AE267" s="156" t="s">
        <v>271</v>
      </c>
      <c r="AF267" s="163" t="s">
        <v>275</v>
      </c>
      <c r="AG267" s="217"/>
      <c r="AH267" s="156" t="s">
        <v>282</v>
      </c>
    </row>
    <row r="268" spans="1:53" ht="14.25" customHeight="1" thickTop="1" x14ac:dyDescent="0.2">
      <c r="A268" s="169" t="s">
        <v>338</v>
      </c>
      <c r="B268" s="163" t="s">
        <v>60</v>
      </c>
      <c r="C268" s="163" t="s">
        <v>70</v>
      </c>
      <c r="D268" s="163" t="s">
        <v>82</v>
      </c>
      <c r="E268" s="163" t="s">
        <v>92</v>
      </c>
      <c r="F268" s="163" t="s">
        <v>99</v>
      </c>
      <c r="G268" s="163" t="s">
        <v>119</v>
      </c>
      <c r="H268" s="163" t="s">
        <v>127</v>
      </c>
      <c r="I268" s="163" t="s">
        <v>131</v>
      </c>
      <c r="J268" s="163" t="s">
        <v>137</v>
      </c>
      <c r="K268" s="157"/>
      <c r="L268" s="163" t="s">
        <v>152</v>
      </c>
      <c r="M268" s="163" t="s">
        <v>159</v>
      </c>
      <c r="N268" s="163" t="s">
        <v>172</v>
      </c>
      <c r="O268" s="163" t="s">
        <v>177</v>
      </c>
      <c r="P268" s="163" t="s">
        <v>180</v>
      </c>
      <c r="Q268" s="163" t="s">
        <v>191</v>
      </c>
      <c r="R268" s="163" t="s">
        <v>194</v>
      </c>
      <c r="S268" s="163" t="s">
        <v>202</v>
      </c>
      <c r="T268" s="163" t="s">
        <v>206</v>
      </c>
      <c r="U268" s="163" t="s">
        <v>213</v>
      </c>
      <c r="V268" s="163" t="s">
        <v>216</v>
      </c>
      <c r="W268" s="163" t="s">
        <v>231</v>
      </c>
      <c r="X268" s="163" t="s">
        <v>236</v>
      </c>
      <c r="Y268" s="163" t="s">
        <v>230</v>
      </c>
      <c r="Z268" s="163" t="s">
        <v>246</v>
      </c>
      <c r="AA268" s="163" t="s">
        <v>249</v>
      </c>
      <c r="AB268" s="163" t="s">
        <v>253</v>
      </c>
      <c r="AC268" s="163" t="s">
        <v>262</v>
      </c>
      <c r="AD268" s="163" t="s">
        <v>266</v>
      </c>
      <c r="AE268" s="163" t="s">
        <v>272</v>
      </c>
      <c r="AF268" s="163" t="s">
        <v>276</v>
      </c>
      <c r="AG268" s="163" t="s">
        <v>279</v>
      </c>
      <c r="AH268" s="163" t="s">
        <v>283</v>
      </c>
    </row>
    <row r="269" spans="1:53" ht="13.5" customHeight="1" thickBot="1" x14ac:dyDescent="0.25">
      <c r="A269" s="170"/>
      <c r="B269" s="164"/>
      <c r="C269" s="164"/>
      <c r="D269" s="164"/>
      <c r="E269" s="164"/>
      <c r="F269" s="164"/>
      <c r="G269" s="164"/>
      <c r="H269" s="164"/>
      <c r="I269" s="164"/>
      <c r="J269" s="164"/>
      <c r="K269" s="157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</row>
    <row r="270" spans="1:53" ht="18" customHeight="1" thickTop="1" thickBot="1" x14ac:dyDescent="0.25">
      <c r="A270" s="40" t="s">
        <v>339</v>
      </c>
      <c r="B270" s="46">
        <f>IFERROR(V22*H22,"0")</f>
        <v>0</v>
      </c>
      <c r="C270" s="46">
        <f>IFERROR(V28*H28,"0")+IFERROR(V29*H29,"0")+IFERROR(V30*H30,"0")+IFERROR(V31*H31,"0")</f>
        <v>450</v>
      </c>
      <c r="D270" s="46">
        <f>IFERROR(V36*H36,"0")+IFERROR(V37*H37,"0")+IFERROR(V38*H38,"0")+IFERROR(V39*H39,"0")</f>
        <v>450</v>
      </c>
      <c r="E270" s="46">
        <f>IFERROR(V44*H44,"0")+IFERROR(V45*H45,"0")</f>
        <v>63.599999999999994</v>
      </c>
      <c r="F270" s="46">
        <f>IFERROR(V50*H50,"0")+IFERROR(V51*H51,"0")+IFERROR(V52*H52,"0")+IFERROR(V53*H53,"0")+IFERROR(V54*H54,"0")+IFERROR(V55*H55,"0")+IFERROR(V56*H56,"0")+IFERROR(V57*H57,"0")</f>
        <v>2232.8000000000002</v>
      </c>
      <c r="G270" s="46">
        <f>IFERROR(V62*H62,"0")+IFERROR(V63*H63,"0")</f>
        <v>700</v>
      </c>
      <c r="H270" s="46">
        <f>IFERROR(V68*H68,"0")</f>
        <v>0</v>
      </c>
      <c r="I270" s="46">
        <f>IFERROR(V73*H73,"0")+IFERROR(V74*H74,"0")</f>
        <v>36</v>
      </c>
      <c r="J270" s="46">
        <f>IFERROR(V79*H79,"0")+IFERROR(V80*H80,"0")+IFERROR(V81*H81,"0")+IFERROR(V82*H82,"0")+IFERROR(V83*H83,"0")+IFERROR(V84*H84,"0")+IFERROR(V85*H85,"0")</f>
        <v>1044</v>
      </c>
      <c r="K270" s="157"/>
      <c r="L270" s="46">
        <f>IFERROR(V90*H90,"0")+IFERROR(V91*H91,"0")+IFERROR(V92*H92,"0")</f>
        <v>32.400000000000006</v>
      </c>
      <c r="M270" s="46">
        <f>IFERROR(V97*H97,"0")+IFERROR(V98*H98,"0")+IFERROR(V99*H99,"0")+IFERROR(V100*H100,"0")</f>
        <v>1620</v>
      </c>
      <c r="N270" s="46">
        <f>IFERROR(V105*H105,"0")+IFERROR(V106*H106,"0")</f>
        <v>1137</v>
      </c>
      <c r="O270" s="46">
        <f>IFERROR(V111*H111,"0")</f>
        <v>267</v>
      </c>
      <c r="P270" s="46">
        <f>IFERROR(V116*H116,"0")+IFERROR(V117*H117,"0")+IFERROR(V118*H118,"0")+IFERROR(V119*H119,"0")</f>
        <v>276</v>
      </c>
      <c r="Q270" s="46">
        <f>IFERROR(V124*H124,"0")</f>
        <v>0</v>
      </c>
      <c r="R270" s="46">
        <f>IFERROR(V129*H129,"0")+IFERROR(V130*H130,"0")</f>
        <v>0</v>
      </c>
      <c r="S270" s="46">
        <f>IFERROR(V135*H135,"0")</f>
        <v>0</v>
      </c>
      <c r="T270" s="46">
        <f>IFERROR(V141*H141,"0")+IFERROR(V145*H145,"0")+IFERROR(V146*H146,"0")</f>
        <v>0</v>
      </c>
      <c r="U270" s="46">
        <f>IFERROR(V151*H151,"0")</f>
        <v>0</v>
      </c>
      <c r="V270" s="46">
        <f>IFERROR(V156*H156,"0")+IFERROR(V157*H157,"0")+IFERROR(V158*H158,"0")+IFERROR(V159*H159,"0")+IFERROR(V163*H163,"0")+IFERROR(V164*H164,"0")</f>
        <v>700</v>
      </c>
      <c r="W270" s="46">
        <f>IFERROR(V170*H170,"0")+IFERROR(V171*H171,"0")</f>
        <v>525</v>
      </c>
      <c r="X270" s="46">
        <f>IFERROR(V176*H176,"0")</f>
        <v>0</v>
      </c>
      <c r="Y270" s="46">
        <f>IFERROR(V181*H181,"0")</f>
        <v>0</v>
      </c>
      <c r="Z270" s="46">
        <f>IFERROR(V187*H187,"0")</f>
        <v>979.99999999999989</v>
      </c>
      <c r="AA270" s="46">
        <f>IFERROR(V192*H192,"0")</f>
        <v>168</v>
      </c>
      <c r="AB270" s="46">
        <f>IFERROR(V197*H197,"0")+IFERROR(V198*H198,"0")+IFERROR(V199*H199,"0")+IFERROR(V200*H200,"0")</f>
        <v>540</v>
      </c>
      <c r="AC270" s="46">
        <f>IFERROR(V205*H205,"0")</f>
        <v>0</v>
      </c>
      <c r="AD270" s="46">
        <f>IFERROR(V210*H210,"0")+IFERROR(V211*H211,"0")</f>
        <v>720</v>
      </c>
      <c r="AE270" s="46">
        <f>IFERROR(V217*H217,"0")</f>
        <v>0</v>
      </c>
      <c r="AF270" s="46">
        <f>IFERROR(V223*H223,"0")</f>
        <v>400</v>
      </c>
      <c r="AG270" s="46">
        <f>IFERROR(V228*H228,"0")</f>
        <v>32</v>
      </c>
      <c r="AH270" s="46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</f>
        <v>634</v>
      </c>
    </row>
    <row r="271" spans="1:53" ht="13.5" customHeight="1" thickTop="1" x14ac:dyDescent="0.2">
      <c r="C271" s="157"/>
    </row>
    <row r="272" spans="1:53" ht="19.5" customHeight="1" x14ac:dyDescent="0.2">
      <c r="A272" s="58" t="s">
        <v>340</v>
      </c>
      <c r="B272" s="58" t="s">
        <v>341</v>
      </c>
      <c r="C272" s="58" t="s">
        <v>342</v>
      </c>
    </row>
    <row r="273" spans="1:3" x14ac:dyDescent="0.2">
      <c r="A273" s="59">
        <f>SUMPRODUCT(--(BA:BA="ЗПФ"),--(U:U="кор"),H:H,W:W)+SUMPRODUCT(--(BA:BA="ЗПФ"),--(U:U="кг"),W:W)</f>
        <v>8542.7999999999993</v>
      </c>
      <c r="B273" s="60">
        <f>SUMPRODUCT(--(BA:BA="ПГП"),--(U:U="кор"),H:H,W:W)+SUMPRODUCT(--(BA:BA="ПГП"),--(U:U="кг"),W:W)</f>
        <v>4464.9999999999991</v>
      </c>
      <c r="C273" s="60">
        <f>SUMPRODUCT(--(BA:BA="КИЗ"),--(U:U="кор"),H:H,W:W)+SUMPRODUCT(--(BA:BA="КИЗ"),--(U:U="кг"),W:W)</f>
        <v>0</v>
      </c>
    </row>
  </sheetData>
  <sheetProtection algorithmName="SHA-512" hashValue="EBAOd2dHOWxuxpYKOx2p0yMGB4tDyNG+REblS7GDTFUFj4D/ONm3uCCNwJYhMOC31OKFSSyhGxMrpvQzIwD6BA==" saltValue="xqxBlj9OLm98JO/aNa8Yxg==" spinCount="100000" sheet="1" objects="1" scenarios="1" sort="0" autoFilter="0" pivotTables="0"/>
  <autoFilter ref="B18:X265">
    <filterColumn colId="2" showButton="0"/>
    <filterColumn colId="12" showButton="0"/>
    <filterColumn colId="13" showButton="0"/>
    <filterColumn colId="14" showButton="0"/>
    <filterColumn colId="15" showButton="0"/>
  </autoFilter>
  <mergeCells count="478">
    <mergeCell ref="P1:R1"/>
    <mergeCell ref="N263:T263"/>
    <mergeCell ref="D17:E18"/>
    <mergeCell ref="V17:V18"/>
    <mergeCell ref="A138:X138"/>
    <mergeCell ref="X17:X18"/>
    <mergeCell ref="N229:T229"/>
    <mergeCell ref="D250:E250"/>
    <mergeCell ref="D50:E50"/>
    <mergeCell ref="D44:E44"/>
    <mergeCell ref="N79:R79"/>
    <mergeCell ref="AE268:AE269"/>
    <mergeCell ref="N90:R90"/>
    <mergeCell ref="N217:R217"/>
    <mergeCell ref="D54:E54"/>
    <mergeCell ref="J9:L9"/>
    <mergeCell ref="A64:M65"/>
    <mergeCell ref="R5:S5"/>
    <mergeCell ref="N83:R83"/>
    <mergeCell ref="N268:N269"/>
    <mergeCell ref="N91:R91"/>
    <mergeCell ref="N85:R85"/>
    <mergeCell ref="N156:R156"/>
    <mergeCell ref="A208:X208"/>
    <mergeCell ref="S17:T17"/>
    <mergeCell ref="A139:X139"/>
    <mergeCell ref="Y17:Y18"/>
    <mergeCell ref="D57:E57"/>
    <mergeCell ref="A8:C8"/>
    <mergeCell ref="N101:T101"/>
    <mergeCell ref="A185:X185"/>
    <mergeCell ref="N151:R151"/>
    <mergeCell ref="N113:T113"/>
    <mergeCell ref="D97:E97"/>
    <mergeCell ref="N76:T76"/>
    <mergeCell ref="O5:P5"/>
    <mergeCell ref="D242:E242"/>
    <mergeCell ref="A195:X195"/>
    <mergeCell ref="F17:F18"/>
    <mergeCell ref="N86:T86"/>
    <mergeCell ref="D163:E163"/>
    <mergeCell ref="N213:T213"/>
    <mergeCell ref="D234:E234"/>
    <mergeCell ref="D244:E244"/>
    <mergeCell ref="D171:E171"/>
    <mergeCell ref="A109:X109"/>
    <mergeCell ref="A180:X180"/>
    <mergeCell ref="A13:L13"/>
    <mergeCell ref="A190:X190"/>
    <mergeCell ref="N165:T165"/>
    <mergeCell ref="A19:X19"/>
    <mergeCell ref="N152:T152"/>
    <mergeCell ref="A15:L15"/>
    <mergeCell ref="N194:T194"/>
    <mergeCell ref="A48:X48"/>
    <mergeCell ref="N23:T23"/>
    <mergeCell ref="A203:X203"/>
    <mergeCell ref="A10:C10"/>
    <mergeCell ref="A43:X43"/>
    <mergeCell ref="F5:G5"/>
    <mergeCell ref="A14:L14"/>
    <mergeCell ref="N251:R251"/>
    <mergeCell ref="N253:R253"/>
    <mergeCell ref="N82:R82"/>
    <mergeCell ref="T11:U11"/>
    <mergeCell ref="A134:X134"/>
    <mergeCell ref="N57:R57"/>
    <mergeCell ref="N146:R146"/>
    <mergeCell ref="A167:X167"/>
    <mergeCell ref="D223:E223"/>
    <mergeCell ref="N58:T58"/>
    <mergeCell ref="N33:T33"/>
    <mergeCell ref="D29:E29"/>
    <mergeCell ref="A169:X169"/>
    <mergeCell ref="D252:E252"/>
    <mergeCell ref="A201:M202"/>
    <mergeCell ref="A162:X162"/>
    <mergeCell ref="N137:T137"/>
    <mergeCell ref="A40:M41"/>
    <mergeCell ref="A227:X227"/>
    <mergeCell ref="N141:R141"/>
    <mergeCell ref="A69:M70"/>
    <mergeCell ref="D249:E249"/>
    <mergeCell ref="AF267:AG267"/>
    <mergeCell ref="N135:R135"/>
    <mergeCell ref="D10:E10"/>
    <mergeCell ref="F10:G10"/>
    <mergeCell ref="D243:E243"/>
    <mergeCell ref="D99:E99"/>
    <mergeCell ref="A174:X174"/>
    <mergeCell ref="N164:R164"/>
    <mergeCell ref="A12:L12"/>
    <mergeCell ref="A214:X214"/>
    <mergeCell ref="N142:T142"/>
    <mergeCell ref="A260:M265"/>
    <mergeCell ref="D105:E105"/>
    <mergeCell ref="N37:R37"/>
    <mergeCell ref="D170:E170"/>
    <mergeCell ref="N38:R38"/>
    <mergeCell ref="A206:M207"/>
    <mergeCell ref="N84:R84"/>
    <mergeCell ref="N249:R249"/>
    <mergeCell ref="D192:E192"/>
    <mergeCell ref="N265:T265"/>
    <mergeCell ref="Z267:AD267"/>
    <mergeCell ref="D151:E151"/>
    <mergeCell ref="M268:M269"/>
    <mergeCell ref="A96:X96"/>
    <mergeCell ref="M17:M18"/>
    <mergeCell ref="N131:T131"/>
    <mergeCell ref="N236:T236"/>
    <mergeCell ref="A235:M236"/>
    <mergeCell ref="O8:P8"/>
    <mergeCell ref="A93:M94"/>
    <mergeCell ref="D164:E164"/>
    <mergeCell ref="N198:R198"/>
    <mergeCell ref="A123:X123"/>
    <mergeCell ref="A107:M108"/>
    <mergeCell ref="D228:E228"/>
    <mergeCell ref="A110:X110"/>
    <mergeCell ref="A237:X237"/>
    <mergeCell ref="U268:U269"/>
    <mergeCell ref="W268:W269"/>
    <mergeCell ref="AC268:AC269"/>
    <mergeCell ref="AB268:AB269"/>
    <mergeCell ref="T268:T269"/>
    <mergeCell ref="A9:C9"/>
    <mergeCell ref="A115:X115"/>
    <mergeCell ref="O12:P12"/>
    <mergeCell ref="A77:X77"/>
    <mergeCell ref="D6:L6"/>
    <mergeCell ref="O13:P13"/>
    <mergeCell ref="A182:M183"/>
    <mergeCell ref="N250:R250"/>
    <mergeCell ref="A246:M247"/>
    <mergeCell ref="D84:E84"/>
    <mergeCell ref="D22:E22"/>
    <mergeCell ref="N51:R51"/>
    <mergeCell ref="N105:R105"/>
    <mergeCell ref="A177:M178"/>
    <mergeCell ref="N65:T65"/>
    <mergeCell ref="A95:X95"/>
    <mergeCell ref="G17:G18"/>
    <mergeCell ref="H10:L10"/>
    <mergeCell ref="D159:E159"/>
    <mergeCell ref="D80:E80"/>
    <mergeCell ref="A89:X89"/>
    <mergeCell ref="N53:R53"/>
    <mergeCell ref="A26:X26"/>
    <mergeCell ref="N130:R130"/>
    <mergeCell ref="N68:R68"/>
    <mergeCell ref="N117:R117"/>
    <mergeCell ref="A71:X71"/>
    <mergeCell ref="N75:T75"/>
    <mergeCell ref="H1:O1"/>
    <mergeCell ref="D217:E217"/>
    <mergeCell ref="O9:P9"/>
    <mergeCell ref="N22:R22"/>
    <mergeCell ref="X268:X269"/>
    <mergeCell ref="N207:T207"/>
    <mergeCell ref="N173:T173"/>
    <mergeCell ref="Z17:Z18"/>
    <mergeCell ref="N94:T94"/>
    <mergeCell ref="A239:M240"/>
    <mergeCell ref="A140:X140"/>
    <mergeCell ref="N111:R111"/>
    <mergeCell ref="A32:M33"/>
    <mergeCell ref="E268:E269"/>
    <mergeCell ref="N125:T125"/>
    <mergeCell ref="D146:E146"/>
    <mergeCell ref="N119:R119"/>
    <mergeCell ref="N211:R211"/>
    <mergeCell ref="D83:E83"/>
    <mergeCell ref="N64:T64"/>
    <mergeCell ref="D256:E256"/>
    <mergeCell ref="N120:T120"/>
    <mergeCell ref="A216:X216"/>
    <mergeCell ref="D85:E85"/>
    <mergeCell ref="H17:H18"/>
    <mergeCell ref="N183:T183"/>
    <mergeCell ref="A42:X42"/>
    <mergeCell ref="D198:E198"/>
    <mergeCell ref="N98:R98"/>
    <mergeCell ref="T267:V267"/>
    <mergeCell ref="A150:X150"/>
    <mergeCell ref="A144:X144"/>
    <mergeCell ref="N41:T41"/>
    <mergeCell ref="A215:X215"/>
    <mergeCell ref="N112:T112"/>
    <mergeCell ref="A120:M121"/>
    <mergeCell ref="D181:E181"/>
    <mergeCell ref="A160:M161"/>
    <mergeCell ref="D39:E39"/>
    <mergeCell ref="A224:M225"/>
    <mergeCell ref="N187:R187"/>
    <mergeCell ref="N107:T107"/>
    <mergeCell ref="N254:R254"/>
    <mergeCell ref="N147:T147"/>
    <mergeCell ref="N45:R45"/>
    <mergeCell ref="A241:X241"/>
    <mergeCell ref="N230:T230"/>
    <mergeCell ref="N59:T59"/>
    <mergeCell ref="D7:L7"/>
    <mergeCell ref="N171:R171"/>
    <mergeCell ref="A218:M219"/>
    <mergeCell ref="N238:R238"/>
    <mergeCell ref="D254:E254"/>
    <mergeCell ref="A46:M47"/>
    <mergeCell ref="AG268:AG269"/>
    <mergeCell ref="A147:M148"/>
    <mergeCell ref="N44:R44"/>
    <mergeCell ref="D62:E62"/>
    <mergeCell ref="D56:E56"/>
    <mergeCell ref="D176:E176"/>
    <mergeCell ref="N264:T264"/>
    <mergeCell ref="N93:T93"/>
    <mergeCell ref="L268:L269"/>
    <mergeCell ref="D51:E51"/>
    <mergeCell ref="A60:X60"/>
    <mergeCell ref="N262:T262"/>
    <mergeCell ref="N172:T172"/>
    <mergeCell ref="A229:M230"/>
    <mergeCell ref="C267:S267"/>
    <mergeCell ref="N159:R159"/>
    <mergeCell ref="N97:R97"/>
    <mergeCell ref="A149:X149"/>
    <mergeCell ref="T5:U5"/>
    <mergeCell ref="D119:E119"/>
    <mergeCell ref="A128:X128"/>
    <mergeCell ref="U17:U18"/>
    <mergeCell ref="N261:T261"/>
    <mergeCell ref="D111:E111"/>
    <mergeCell ref="A21:X21"/>
    <mergeCell ref="F268:F269"/>
    <mergeCell ref="T6:U9"/>
    <mergeCell ref="N92:R92"/>
    <mergeCell ref="A188:M189"/>
    <mergeCell ref="N200:R200"/>
    <mergeCell ref="N29:R29"/>
    <mergeCell ref="N31:R31"/>
    <mergeCell ref="N158:R158"/>
    <mergeCell ref="D130:E130"/>
    <mergeCell ref="D74:E74"/>
    <mergeCell ref="N245:R245"/>
    <mergeCell ref="D68:E68"/>
    <mergeCell ref="A34:X34"/>
    <mergeCell ref="A49:X49"/>
    <mergeCell ref="N247:T247"/>
    <mergeCell ref="N182:T182"/>
    <mergeCell ref="A78:X78"/>
    <mergeCell ref="AF268:AF269"/>
    <mergeCell ref="AH268:AH269"/>
    <mergeCell ref="N136:T136"/>
    <mergeCell ref="D157:E157"/>
    <mergeCell ref="A142:M143"/>
    <mergeCell ref="D251:E251"/>
    <mergeCell ref="N99:R99"/>
    <mergeCell ref="O268:O269"/>
    <mergeCell ref="A103:X103"/>
    <mergeCell ref="N145:R145"/>
    <mergeCell ref="A168:X168"/>
    <mergeCell ref="N163:R163"/>
    <mergeCell ref="N259:T259"/>
    <mergeCell ref="Y268:Y269"/>
    <mergeCell ref="N234:R234"/>
    <mergeCell ref="A193:M194"/>
    <mergeCell ref="C268:C269"/>
    <mergeCell ref="N256:R256"/>
    <mergeCell ref="A212:M213"/>
    <mergeCell ref="N178:T178"/>
    <mergeCell ref="D199:E199"/>
    <mergeCell ref="D200:E200"/>
    <mergeCell ref="A184:X184"/>
    <mergeCell ref="V268:V269"/>
    <mergeCell ref="AD17:AD18"/>
    <mergeCell ref="N80:R80"/>
    <mergeCell ref="N132:T132"/>
    <mergeCell ref="N55:R55"/>
    <mergeCell ref="N69:T69"/>
    <mergeCell ref="D90:E90"/>
    <mergeCell ref="A221:X221"/>
    <mergeCell ref="A25:X25"/>
    <mergeCell ref="N225:T225"/>
    <mergeCell ref="N73:R73"/>
    <mergeCell ref="A17:A18"/>
    <mergeCell ref="A20:X20"/>
    <mergeCell ref="K17:K18"/>
    <mergeCell ref="C17:C18"/>
    <mergeCell ref="D37:E37"/>
    <mergeCell ref="D118:E118"/>
    <mergeCell ref="N224:T224"/>
    <mergeCell ref="A127:X127"/>
    <mergeCell ref="N189:T189"/>
    <mergeCell ref="A114:X114"/>
    <mergeCell ref="A191:X191"/>
    <mergeCell ref="D38:E38"/>
    <mergeCell ref="A58:M59"/>
    <mergeCell ref="D63:E63"/>
    <mergeCell ref="AA268:AA269"/>
    <mergeCell ref="A248:X248"/>
    <mergeCell ref="N201:T201"/>
    <mergeCell ref="A104:X104"/>
    <mergeCell ref="A175:X175"/>
    <mergeCell ref="I17:I18"/>
    <mergeCell ref="D141:E141"/>
    <mergeCell ref="D135:E135"/>
    <mergeCell ref="N212:T212"/>
    <mergeCell ref="R268:R269"/>
    <mergeCell ref="J268:J269"/>
    <mergeCell ref="N239:T239"/>
    <mergeCell ref="D255:E255"/>
    <mergeCell ref="A23:M24"/>
    <mergeCell ref="N205:R205"/>
    <mergeCell ref="A226:X226"/>
    <mergeCell ref="N124:R124"/>
    <mergeCell ref="N118:R118"/>
    <mergeCell ref="N244:R244"/>
    <mergeCell ref="A258:M259"/>
    <mergeCell ref="N240:T240"/>
    <mergeCell ref="Z268:Z269"/>
    <mergeCell ref="N255:R255"/>
    <mergeCell ref="N242:R242"/>
    <mergeCell ref="D1:F1"/>
    <mergeCell ref="A125:M126"/>
    <mergeCell ref="N210:R210"/>
    <mergeCell ref="J17:J18"/>
    <mergeCell ref="D82:E82"/>
    <mergeCell ref="L17:L18"/>
    <mergeCell ref="N219:T219"/>
    <mergeCell ref="A222:X222"/>
    <mergeCell ref="N192:R192"/>
    <mergeCell ref="D100:E100"/>
    <mergeCell ref="N17:R18"/>
    <mergeCell ref="N129:R129"/>
    <mergeCell ref="N63:R63"/>
    <mergeCell ref="O6:P6"/>
    <mergeCell ref="N50:R50"/>
    <mergeCell ref="D31:E31"/>
    <mergeCell ref="D158:E158"/>
    <mergeCell ref="T12:U12"/>
    <mergeCell ref="O11:P11"/>
    <mergeCell ref="A6:C6"/>
    <mergeCell ref="A5:C5"/>
    <mergeCell ref="D9:E9"/>
    <mergeCell ref="F9:G9"/>
    <mergeCell ref="D52:E52"/>
    <mergeCell ref="D5:E5"/>
    <mergeCell ref="N197:R197"/>
    <mergeCell ref="O10:P10"/>
    <mergeCell ref="N177:T177"/>
    <mergeCell ref="P268:P269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245:E245"/>
    <mergeCell ref="N116:R116"/>
    <mergeCell ref="H268:H269"/>
    <mergeCell ref="A155:X155"/>
    <mergeCell ref="D211:E211"/>
    <mergeCell ref="N46:T46"/>
    <mergeCell ref="A220:X220"/>
    <mergeCell ref="N228:R228"/>
    <mergeCell ref="N243:R243"/>
    <mergeCell ref="A233:X233"/>
    <mergeCell ref="N223:R223"/>
    <mergeCell ref="N2:U3"/>
    <mergeCell ref="N36:R36"/>
    <mergeCell ref="A61:X61"/>
    <mergeCell ref="D79:E79"/>
    <mergeCell ref="BA17:BA18"/>
    <mergeCell ref="A88:X88"/>
    <mergeCell ref="N100:R100"/>
    <mergeCell ref="A172:M173"/>
    <mergeCell ref="D81:E81"/>
    <mergeCell ref="AA17:AC18"/>
    <mergeCell ref="A27:X27"/>
    <mergeCell ref="A154:X154"/>
    <mergeCell ref="A75:M76"/>
    <mergeCell ref="N126:T126"/>
    <mergeCell ref="N62:R62"/>
    <mergeCell ref="A86:M87"/>
    <mergeCell ref="N47:T47"/>
    <mergeCell ref="A101:M102"/>
    <mergeCell ref="D28:E28"/>
    <mergeCell ref="A165:M166"/>
    <mergeCell ref="A152:M153"/>
    <mergeCell ref="D117:E117"/>
    <mergeCell ref="D92:E92"/>
    <mergeCell ref="D55:E55"/>
    <mergeCell ref="H5:L5"/>
    <mergeCell ref="N257:R257"/>
    <mergeCell ref="B17:B18"/>
    <mergeCell ref="N54:R54"/>
    <mergeCell ref="A66:X66"/>
    <mergeCell ref="N106:R106"/>
    <mergeCell ref="N252:R252"/>
    <mergeCell ref="N81:R81"/>
    <mergeCell ref="N56:R56"/>
    <mergeCell ref="D124:E124"/>
    <mergeCell ref="T10:U10"/>
    <mergeCell ref="A204:X204"/>
    <mergeCell ref="N70:T70"/>
    <mergeCell ref="N181:R181"/>
    <mergeCell ref="D197:E197"/>
    <mergeCell ref="D253:E253"/>
    <mergeCell ref="D53:E53"/>
    <mergeCell ref="N32:T32"/>
    <mergeCell ref="A122:X122"/>
    <mergeCell ref="A72:X72"/>
    <mergeCell ref="W17:W18"/>
    <mergeCell ref="N161:T161"/>
    <mergeCell ref="A112:M113"/>
    <mergeCell ref="D129:E129"/>
    <mergeCell ref="AD268:AD269"/>
    <mergeCell ref="A209:X209"/>
    <mergeCell ref="D205:E205"/>
    <mergeCell ref="A131:M132"/>
    <mergeCell ref="N199:R199"/>
    <mergeCell ref="N28:R28"/>
    <mergeCell ref="N121:T121"/>
    <mergeCell ref="A67:X67"/>
    <mergeCell ref="N102:T102"/>
    <mergeCell ref="A186:X186"/>
    <mergeCell ref="N30:R30"/>
    <mergeCell ref="D98:E98"/>
    <mergeCell ref="N148:T148"/>
    <mergeCell ref="D73:E73"/>
    <mergeCell ref="N166:T166"/>
    <mergeCell ref="B268:B269"/>
    <mergeCell ref="W267:Y267"/>
    <mergeCell ref="N218:T218"/>
    <mergeCell ref="N176:R176"/>
    <mergeCell ref="N193:T193"/>
    <mergeCell ref="Q268:Q269"/>
    <mergeCell ref="S268:S269"/>
    <mergeCell ref="D30:E30"/>
    <mergeCell ref="A232:X232"/>
    <mergeCell ref="N24:T24"/>
    <mergeCell ref="H9:I9"/>
    <mergeCell ref="D45:E45"/>
    <mergeCell ref="N260:T260"/>
    <mergeCell ref="A136:M137"/>
    <mergeCell ref="N153:T153"/>
    <mergeCell ref="N170:R170"/>
    <mergeCell ref="D238:E238"/>
    <mergeCell ref="N157:R157"/>
    <mergeCell ref="R6:S9"/>
    <mergeCell ref="N15:R16"/>
    <mergeCell ref="N108:T108"/>
    <mergeCell ref="D116:E116"/>
    <mergeCell ref="N160:T160"/>
    <mergeCell ref="D91:E91"/>
    <mergeCell ref="D156:E156"/>
    <mergeCell ref="A231:X231"/>
    <mergeCell ref="A35:X35"/>
    <mergeCell ref="D106:E106"/>
    <mergeCell ref="N143:T143"/>
    <mergeCell ref="N235:T235"/>
    <mergeCell ref="N74:R74"/>
    <mergeCell ref="N40:T40"/>
    <mergeCell ref="D36:E36"/>
    <mergeCell ref="G268:G269"/>
    <mergeCell ref="D187:E187"/>
    <mergeCell ref="I268:I269"/>
    <mergeCell ref="A196:X196"/>
    <mergeCell ref="A268:A269"/>
    <mergeCell ref="N202:T202"/>
    <mergeCell ref="N258:T258"/>
    <mergeCell ref="N87:T87"/>
    <mergeCell ref="A133:X133"/>
    <mergeCell ref="N246:T246"/>
    <mergeCell ref="D257:E257"/>
    <mergeCell ref="D268:D2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343</v>
      </c>
      <c r="H1" s="52"/>
    </row>
    <row r="3" spans="2:8" x14ac:dyDescent="0.2">
      <c r="B3" s="47" t="s">
        <v>344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345</v>
      </c>
      <c r="D6" s="47" t="s">
        <v>346</v>
      </c>
      <c r="E6" s="47"/>
    </row>
    <row r="8" spans="2:8" x14ac:dyDescent="0.2">
      <c r="B8" s="47" t="s">
        <v>19</v>
      </c>
      <c r="C8" s="47" t="s">
        <v>345</v>
      </c>
      <c r="D8" s="47"/>
      <c r="E8" s="47"/>
    </row>
    <row r="10" spans="2:8" x14ac:dyDescent="0.2">
      <c r="B10" s="47" t="s">
        <v>347</v>
      </c>
      <c r="C10" s="47"/>
      <c r="D10" s="47"/>
      <c r="E10" s="47"/>
    </row>
    <row r="11" spans="2:8" x14ac:dyDescent="0.2">
      <c r="B11" s="47" t="s">
        <v>348</v>
      </c>
      <c r="C11" s="47"/>
      <c r="D11" s="47"/>
      <c r="E11" s="47"/>
    </row>
    <row r="12" spans="2:8" x14ac:dyDescent="0.2">
      <c r="B12" s="47" t="s">
        <v>349</v>
      </c>
      <c r="C12" s="47"/>
      <c r="D12" s="47"/>
      <c r="E12" s="47"/>
    </row>
    <row r="13" spans="2:8" x14ac:dyDescent="0.2">
      <c r="B13" s="47" t="s">
        <v>350</v>
      </c>
      <c r="C13" s="47"/>
      <c r="D13" s="47"/>
      <c r="E13" s="47"/>
    </row>
    <row r="14" spans="2:8" x14ac:dyDescent="0.2">
      <c r="B14" s="47" t="s">
        <v>351</v>
      </c>
      <c r="C14" s="47"/>
      <c r="D14" s="47"/>
      <c r="E14" s="47"/>
    </row>
    <row r="15" spans="2:8" x14ac:dyDescent="0.2">
      <c r="B15" s="47" t="s">
        <v>352</v>
      </c>
      <c r="C15" s="47"/>
      <c r="D15" s="47"/>
      <c r="E15" s="47"/>
    </row>
    <row r="16" spans="2:8" x14ac:dyDescent="0.2">
      <c r="B16" s="47" t="s">
        <v>353</v>
      </c>
      <c r="C16" s="47"/>
      <c r="D16" s="47"/>
      <c r="E16" s="47"/>
    </row>
    <row r="17" spans="2:5" x14ac:dyDescent="0.2">
      <c r="B17" s="47" t="s">
        <v>354</v>
      </c>
      <c r="C17" s="47"/>
      <c r="D17" s="47"/>
      <c r="E17" s="47"/>
    </row>
    <row r="18" spans="2:5" x14ac:dyDescent="0.2">
      <c r="B18" s="47" t="s">
        <v>355</v>
      </c>
      <c r="C18" s="47"/>
      <c r="D18" s="47"/>
      <c r="E18" s="47"/>
    </row>
    <row r="19" spans="2:5" x14ac:dyDescent="0.2">
      <c r="B19" s="47" t="s">
        <v>356</v>
      </c>
      <c r="C19" s="47"/>
      <c r="D19" s="47"/>
      <c r="E19" s="47"/>
    </row>
    <row r="20" spans="2:5" x14ac:dyDescent="0.2">
      <c r="B20" s="47" t="s">
        <v>357</v>
      </c>
      <c r="C20" s="47"/>
      <c r="D20" s="47"/>
      <c r="E20" s="47"/>
    </row>
  </sheetData>
  <sheetProtection algorithmName="SHA-512" hashValue="yOEOi94ZYx5gTQyVIV1SXuBKt2Gm67rKkQNklUVvo2J012+oF6FdHAk7rtQ6LN0CDl82ppyA/w9C78MDT9isbA==" saltValue="A5wf4lN/mlT01rC5orb4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