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W460" i="1"/>
  <c r="V460" i="1"/>
  <c r="W459" i="1"/>
  <c r="X459" i="1" s="1"/>
  <c r="X458" i="1"/>
  <c r="X460" i="1" s="1"/>
  <c r="W458" i="1"/>
  <c r="W461" i="1" s="1"/>
  <c r="V456" i="1"/>
  <c r="V455" i="1"/>
  <c r="W454" i="1"/>
  <c r="X454" i="1" s="1"/>
  <c r="W453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V438" i="1"/>
  <c r="W437" i="1"/>
  <c r="X437" i="1" s="1"/>
  <c r="N437" i="1"/>
  <c r="W436" i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W373" i="1" s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V270" i="1"/>
  <c r="W269" i="1"/>
  <c r="W270" i="1" s="1"/>
  <c r="N269" i="1"/>
  <c r="W268" i="1"/>
  <c r="N268" i="1"/>
  <c r="W266" i="1"/>
  <c r="V266" i="1"/>
  <c r="V265" i="1"/>
  <c r="W264" i="1"/>
  <c r="X264" i="1" s="1"/>
  <c r="N264" i="1"/>
  <c r="X263" i="1"/>
  <c r="W263" i="1"/>
  <c r="N263" i="1"/>
  <c r="X262" i="1"/>
  <c r="W262" i="1"/>
  <c r="N262" i="1"/>
  <c r="X261" i="1"/>
  <c r="W261" i="1"/>
  <c r="X260" i="1"/>
  <c r="W260" i="1"/>
  <c r="N260" i="1"/>
  <c r="X259" i="1"/>
  <c r="W259" i="1"/>
  <c r="N259" i="1"/>
  <c r="X258" i="1"/>
  <c r="X265" i="1" s="1"/>
  <c r="W258" i="1"/>
  <c r="W265" i="1" s="1"/>
  <c r="N258" i="1"/>
  <c r="V255" i="1"/>
  <c r="V254" i="1"/>
  <c r="X253" i="1"/>
  <c r="W253" i="1"/>
  <c r="W254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W246" i="1"/>
  <c r="X246" i="1" s="1"/>
  <c r="W245" i="1"/>
  <c r="X245" i="1" s="1"/>
  <c r="V243" i="1"/>
  <c r="W242" i="1"/>
  <c r="V242" i="1"/>
  <c r="X241" i="1"/>
  <c r="W241" i="1"/>
  <c r="N241" i="1"/>
  <c r="X240" i="1"/>
  <c r="W240" i="1"/>
  <c r="N240" i="1"/>
  <c r="X239" i="1"/>
  <c r="X242" i="1" s="1"/>
  <c r="W239" i="1"/>
  <c r="W243" i="1" s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X230" i="1"/>
  <c r="X236" i="1" s="1"/>
  <c r="W230" i="1"/>
  <c r="X229" i="1"/>
  <c r="W229" i="1"/>
  <c r="N229" i="1"/>
  <c r="W228" i="1"/>
  <c r="X228" i="1" s="1"/>
  <c r="N228" i="1"/>
  <c r="X227" i="1"/>
  <c r="W227" i="1"/>
  <c r="W237" i="1" s="1"/>
  <c r="N227" i="1"/>
  <c r="V225" i="1"/>
  <c r="W224" i="1"/>
  <c r="V224" i="1"/>
  <c r="X223" i="1"/>
  <c r="W223" i="1"/>
  <c r="N223" i="1"/>
  <c r="X222" i="1"/>
  <c r="W222" i="1"/>
  <c r="N222" i="1"/>
  <c r="X221" i="1"/>
  <c r="W221" i="1"/>
  <c r="W225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X210" i="1"/>
  <c r="W210" i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X213" i="1" s="1"/>
  <c r="W199" i="1"/>
  <c r="N199" i="1"/>
  <c r="V196" i="1"/>
  <c r="W195" i="1"/>
  <c r="V195" i="1"/>
  <c r="X194" i="1"/>
  <c r="W194" i="1"/>
  <c r="N194" i="1"/>
  <c r="X193" i="1"/>
  <c r="X195" i="1" s="1"/>
  <c r="W193" i="1"/>
  <c r="W196" i="1" s="1"/>
  <c r="N193" i="1"/>
  <c r="V191" i="1"/>
  <c r="V190" i="1"/>
  <c r="X189" i="1"/>
  <c r="W189" i="1"/>
  <c r="N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X175" i="1"/>
  <c r="W175" i="1"/>
  <c r="N175" i="1"/>
  <c r="W174" i="1"/>
  <c r="X174" i="1" s="1"/>
  <c r="X173" i="1"/>
  <c r="X190" i="1" s="1"/>
  <c r="W173" i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X166" i="1"/>
  <c r="X170" i="1" s="1"/>
  <c r="W166" i="1"/>
  <c r="N166" i="1"/>
  <c r="V164" i="1"/>
  <c r="W163" i="1"/>
  <c r="V163" i="1"/>
  <c r="X162" i="1"/>
  <c r="W162" i="1"/>
  <c r="N162" i="1"/>
  <c r="X161" i="1"/>
  <c r="X163" i="1" s="1"/>
  <c r="W161" i="1"/>
  <c r="W164" i="1" s="1"/>
  <c r="V159" i="1"/>
  <c r="V158" i="1"/>
  <c r="X157" i="1"/>
  <c r="W157" i="1"/>
  <c r="W158" i="1" s="1"/>
  <c r="N157" i="1"/>
  <c r="W156" i="1"/>
  <c r="N156" i="1"/>
  <c r="V153" i="1"/>
  <c r="V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X147" i="1"/>
  <c r="W147" i="1"/>
  <c r="N147" i="1"/>
  <c r="X146" i="1"/>
  <c r="W146" i="1"/>
  <c r="N146" i="1"/>
  <c r="W145" i="1"/>
  <c r="W153" i="1" s="1"/>
  <c r="N145" i="1"/>
  <c r="X144" i="1"/>
  <c r="W144" i="1"/>
  <c r="H477" i="1" s="1"/>
  <c r="N144" i="1"/>
  <c r="V141" i="1"/>
  <c r="W140" i="1"/>
  <c r="V140" i="1"/>
  <c r="X139" i="1"/>
  <c r="W139" i="1"/>
  <c r="N139" i="1"/>
  <c r="X138" i="1"/>
  <c r="W138" i="1"/>
  <c r="N138" i="1"/>
  <c r="X137" i="1"/>
  <c r="X140" i="1" s="1"/>
  <c r="W137" i="1"/>
  <c r="G477" i="1" s="1"/>
  <c r="N137" i="1"/>
  <c r="V133" i="1"/>
  <c r="V132" i="1"/>
  <c r="X131" i="1"/>
  <c r="W131" i="1"/>
  <c r="N131" i="1"/>
  <c r="W130" i="1"/>
  <c r="W132" i="1" s="1"/>
  <c r="N130" i="1"/>
  <c r="X129" i="1"/>
  <c r="W129" i="1"/>
  <c r="V126" i="1"/>
  <c r="V125" i="1"/>
  <c r="X124" i="1"/>
  <c r="W124" i="1"/>
  <c r="W123" i="1"/>
  <c r="X123" i="1" s="1"/>
  <c r="N123" i="1"/>
  <c r="X122" i="1"/>
  <c r="W122" i="1"/>
  <c r="X121" i="1"/>
  <c r="W121" i="1"/>
  <c r="N121" i="1"/>
  <c r="W120" i="1"/>
  <c r="W126" i="1" s="1"/>
  <c r="N120" i="1"/>
  <c r="V118" i="1"/>
  <c r="V117" i="1"/>
  <c r="W116" i="1"/>
  <c r="X116" i="1" s="1"/>
  <c r="X115" i="1"/>
  <c r="W115" i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X108" i="1"/>
  <c r="W108" i="1"/>
  <c r="W107" i="1"/>
  <c r="X107" i="1" s="1"/>
  <c r="X117" i="1" s="1"/>
  <c r="X106" i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X97" i="1"/>
  <c r="W97" i="1"/>
  <c r="N97" i="1"/>
  <c r="X96" i="1"/>
  <c r="W96" i="1"/>
  <c r="N96" i="1"/>
  <c r="W95" i="1"/>
  <c r="X95" i="1" s="1"/>
  <c r="N95" i="1"/>
  <c r="X94" i="1"/>
  <c r="W94" i="1"/>
  <c r="N94" i="1"/>
  <c r="X93" i="1"/>
  <c r="X103" i="1" s="1"/>
  <c r="W93" i="1"/>
  <c r="W103" i="1" s="1"/>
  <c r="N93" i="1"/>
  <c r="V91" i="1"/>
  <c r="V90" i="1"/>
  <c r="X89" i="1"/>
  <c r="W89" i="1"/>
  <c r="N89" i="1"/>
  <c r="X88" i="1"/>
  <c r="W88" i="1"/>
  <c r="N88" i="1"/>
  <c r="W87" i="1"/>
  <c r="X87" i="1" s="1"/>
  <c r="X86" i="1"/>
  <c r="W86" i="1"/>
  <c r="W85" i="1"/>
  <c r="W91" i="1" s="1"/>
  <c r="X84" i="1"/>
  <c r="W84" i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7" i="1" s="1"/>
  <c r="V60" i="1"/>
  <c r="V59" i="1"/>
  <c r="X58" i="1"/>
  <c r="W58" i="1"/>
  <c r="X57" i="1"/>
  <c r="W57" i="1"/>
  <c r="N57" i="1"/>
  <c r="W56" i="1"/>
  <c r="D477" i="1" s="1"/>
  <c r="W55" i="1"/>
  <c r="W60" i="1" s="1"/>
  <c r="N55" i="1"/>
  <c r="W52" i="1"/>
  <c r="V52" i="1"/>
  <c r="V51" i="1"/>
  <c r="W50" i="1"/>
  <c r="X50" i="1" s="1"/>
  <c r="N50" i="1"/>
  <c r="X49" i="1"/>
  <c r="X51" i="1" s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7" i="1" s="1"/>
  <c r="V23" i="1"/>
  <c r="W22" i="1"/>
  <c r="N22" i="1"/>
  <c r="H10" i="1"/>
  <c r="A9" i="1"/>
  <c r="J9" i="1" s="1"/>
  <c r="D7" i="1"/>
  <c r="O6" i="1"/>
  <c r="N2" i="1"/>
  <c r="B477" i="1" l="1"/>
  <c r="W468" i="1"/>
  <c r="W59" i="1"/>
  <c r="W171" i="1"/>
  <c r="W214" i="1"/>
  <c r="W249" i="1"/>
  <c r="W380" i="1"/>
  <c r="X433" i="1"/>
  <c r="F9" i="1"/>
  <c r="F10" i="1"/>
  <c r="X22" i="1"/>
  <c r="X23" i="1" s="1"/>
  <c r="X26" i="1"/>
  <c r="X32" i="1" s="1"/>
  <c r="W33" i="1"/>
  <c r="X56" i="1"/>
  <c r="X63" i="1"/>
  <c r="X80" i="1" s="1"/>
  <c r="X85" i="1"/>
  <c r="X90" i="1" s="1"/>
  <c r="W104" i="1"/>
  <c r="X120" i="1"/>
  <c r="X125" i="1" s="1"/>
  <c r="W125" i="1"/>
  <c r="F477" i="1"/>
  <c r="X130" i="1"/>
  <c r="X132" i="1" s="1"/>
  <c r="W133" i="1"/>
  <c r="X145" i="1"/>
  <c r="X152" i="1" s="1"/>
  <c r="W159" i="1"/>
  <c r="X156" i="1"/>
  <c r="X158" i="1" s="1"/>
  <c r="I477" i="1"/>
  <c r="W213" i="1"/>
  <c r="X224" i="1"/>
  <c r="X26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X380" i="1" s="1"/>
  <c r="R477" i="1"/>
  <c r="W420" i="1"/>
  <c r="W434" i="1"/>
  <c r="W450" i="1"/>
  <c r="X448" i="1"/>
  <c r="X450" i="1" s="1"/>
  <c r="T477" i="1"/>
  <c r="W466" i="1"/>
  <c r="X464" i="1"/>
  <c r="X465" i="1" s="1"/>
  <c r="A10" i="1"/>
  <c r="H9" i="1"/>
  <c r="V471" i="1"/>
  <c r="W24" i="1"/>
  <c r="W81" i="1"/>
  <c r="W118" i="1"/>
  <c r="W190" i="1"/>
  <c r="W248" i="1"/>
  <c r="W255" i="1"/>
  <c r="L477" i="1"/>
  <c r="W271" i="1"/>
  <c r="X268" i="1"/>
  <c r="X270" i="1" s="1"/>
  <c r="X419" i="1"/>
  <c r="S477" i="1"/>
  <c r="W445" i="1"/>
  <c r="W451" i="1"/>
  <c r="W469" i="1"/>
  <c r="W152" i="1"/>
  <c r="W374" i="1"/>
  <c r="X372" i="1"/>
  <c r="X373" i="1" s="1"/>
  <c r="W23" i="1"/>
  <c r="C477" i="1"/>
  <c r="X55" i="1"/>
  <c r="X59" i="1" s="1"/>
  <c r="W80" i="1"/>
  <c r="W141" i="1"/>
  <c r="W170" i="1"/>
  <c r="W191" i="1"/>
  <c r="J477" i="1"/>
  <c r="W236" i="1"/>
  <c r="X248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X365" i="1"/>
  <c r="X369" i="1" s="1"/>
  <c r="W385" i="1"/>
  <c r="X383" i="1"/>
  <c r="X385" i="1" s="1"/>
  <c r="X401" i="1"/>
  <c r="W433" i="1"/>
  <c r="W439" i="1"/>
  <c r="W438" i="1"/>
  <c r="X443" i="1"/>
  <c r="X445" i="1" s="1"/>
  <c r="W455" i="1"/>
  <c r="W465" i="1"/>
  <c r="Q477" i="1"/>
  <c r="W401" i="1"/>
  <c r="W419" i="1"/>
  <c r="W456" i="1"/>
  <c r="X326" i="1"/>
  <c r="X328" i="1" s="1"/>
  <c r="X344" i="1"/>
  <c r="X346" i="1" s="1"/>
  <c r="W347" i="1"/>
  <c r="X436" i="1"/>
  <c r="X438" i="1" s="1"/>
  <c r="X453" i="1"/>
  <c r="X455" i="1" s="1"/>
  <c r="W467" i="1" l="1"/>
  <c r="W470" i="1"/>
  <c r="W471" i="1"/>
  <c r="X472" i="1"/>
</calcChain>
</file>

<file path=xl/sharedStrings.xml><?xml version="1.0" encoding="utf-8"?>
<sst xmlns="http://schemas.openxmlformats.org/spreadsheetml/2006/main" count="1984" uniqueCount="677">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</sst>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48" t="s">
        <v>0</v>
      </c>
      <c r="E1" s="317"/>
      <c r="F1" s="317"/>
      <c r="G1" s="12" t="s">
        <v>1</v>
      </c>
      <c r="H1" s="448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1"/>
      <c r="P2" s="331"/>
      <c r="Q2" s="331"/>
      <c r="R2" s="331"/>
      <c r="S2" s="331"/>
      <c r="T2" s="331"/>
      <c r="U2" s="33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1"/>
      <c r="O3" s="331"/>
      <c r="P3" s="331"/>
      <c r="Q3" s="331"/>
      <c r="R3" s="331"/>
      <c r="S3" s="331"/>
      <c r="T3" s="331"/>
      <c r="U3" s="33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533" t="s">
        <v>8</v>
      </c>
      <c r="B5" s="351"/>
      <c r="C5" s="352"/>
      <c r="D5" s="612"/>
      <c r="E5" s="613"/>
      <c r="F5" s="385" t="s">
        <v>9</v>
      </c>
      <c r="G5" s="352"/>
      <c r="H5" s="612" t="s">
        <v>676</v>
      </c>
      <c r="I5" s="626"/>
      <c r="J5" s="626"/>
      <c r="K5" s="626"/>
      <c r="L5" s="613"/>
      <c r="N5" s="24" t="s">
        <v>10</v>
      </c>
      <c r="O5" s="366">
        <v>45262</v>
      </c>
      <c r="P5" s="367"/>
      <c r="R5" s="359" t="s">
        <v>11</v>
      </c>
      <c r="S5" s="360"/>
      <c r="T5" s="488" t="s">
        <v>12</v>
      </c>
      <c r="U5" s="367"/>
      <c r="Z5" s="51"/>
      <c r="AA5" s="51"/>
      <c r="AB5" s="51"/>
    </row>
    <row r="6" spans="1:29" s="305" customFormat="1" ht="24" customHeight="1" x14ac:dyDescent="0.2">
      <c r="A6" s="533" t="s">
        <v>13</v>
      </c>
      <c r="B6" s="351"/>
      <c r="C6" s="352"/>
      <c r="D6" s="406" t="s">
        <v>14</v>
      </c>
      <c r="E6" s="407"/>
      <c r="F6" s="407"/>
      <c r="G6" s="407"/>
      <c r="H6" s="407"/>
      <c r="I6" s="407"/>
      <c r="J6" s="407"/>
      <c r="K6" s="407"/>
      <c r="L6" s="367"/>
      <c r="N6" s="24" t="s">
        <v>15</v>
      </c>
      <c r="O6" s="566" t="str">
        <f>IF(O5=0," ",CHOOSE(WEEKDAY(O5,2),"Понедельник","Вторник","Среда","Четверг","Пятница","Суббота","Воскресенье"))</f>
        <v>Суббота</v>
      </c>
      <c r="P6" s="320"/>
      <c r="R6" s="607" t="s">
        <v>16</v>
      </c>
      <c r="S6" s="360"/>
      <c r="T6" s="493" t="s">
        <v>17</v>
      </c>
      <c r="U6" s="494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470" t="str">
        <f>IFERROR(VLOOKUP(DeliveryAddress,Table,3,0),1)</f>
        <v>1</v>
      </c>
      <c r="E7" s="471"/>
      <c r="F7" s="471"/>
      <c r="G7" s="471"/>
      <c r="H7" s="471"/>
      <c r="I7" s="471"/>
      <c r="J7" s="471"/>
      <c r="K7" s="471"/>
      <c r="L7" s="419"/>
      <c r="N7" s="24"/>
      <c r="O7" s="42"/>
      <c r="P7" s="42"/>
      <c r="R7" s="331"/>
      <c r="S7" s="360"/>
      <c r="T7" s="495"/>
      <c r="U7" s="496"/>
      <c r="Z7" s="51"/>
      <c r="AA7" s="51"/>
      <c r="AB7" s="51"/>
    </row>
    <row r="8" spans="1:29" s="305" customFormat="1" ht="25.5" customHeight="1" x14ac:dyDescent="0.2">
      <c r="A8" s="340" t="s">
        <v>18</v>
      </c>
      <c r="B8" s="338"/>
      <c r="C8" s="339"/>
      <c r="D8" s="571"/>
      <c r="E8" s="572"/>
      <c r="F8" s="572"/>
      <c r="G8" s="572"/>
      <c r="H8" s="572"/>
      <c r="I8" s="572"/>
      <c r="J8" s="572"/>
      <c r="K8" s="572"/>
      <c r="L8" s="573"/>
      <c r="N8" s="24" t="s">
        <v>19</v>
      </c>
      <c r="O8" s="395">
        <v>0.33333333333333331</v>
      </c>
      <c r="P8" s="367"/>
      <c r="R8" s="331"/>
      <c r="S8" s="360"/>
      <c r="T8" s="495"/>
      <c r="U8" s="496"/>
      <c r="Z8" s="51"/>
      <c r="AA8" s="51"/>
      <c r="AB8" s="51"/>
    </row>
    <row r="9" spans="1:29" s="305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1"/>
      <c r="C9" s="331"/>
      <c r="D9" s="403"/>
      <c r="E9" s="358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1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366"/>
      <c r="P9" s="367"/>
      <c r="R9" s="331"/>
      <c r="S9" s="360"/>
      <c r="T9" s="497"/>
      <c r="U9" s="498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1"/>
      <c r="C10" s="331"/>
      <c r="D10" s="403"/>
      <c r="E10" s="358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1"/>
      <c r="H10" s="435" t="str">
        <f>IFERROR(VLOOKUP($D$10,Proxy,2,FALSE),"")</f>
        <v/>
      </c>
      <c r="I10" s="331"/>
      <c r="J10" s="331"/>
      <c r="K10" s="331"/>
      <c r="L10" s="331"/>
      <c r="N10" s="26" t="s">
        <v>21</v>
      </c>
      <c r="O10" s="395"/>
      <c r="P10" s="367"/>
      <c r="S10" s="24" t="s">
        <v>22</v>
      </c>
      <c r="T10" s="634" t="s">
        <v>23</v>
      </c>
      <c r="U10" s="494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5"/>
      <c r="P11" s="367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372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18"/>
      <c r="P12" s="419"/>
      <c r="Q12" s="23"/>
      <c r="S12" s="24"/>
      <c r="T12" s="317"/>
      <c r="U12" s="331"/>
      <c r="Z12" s="51"/>
      <c r="AA12" s="51"/>
      <c r="AB12" s="51"/>
    </row>
    <row r="13" spans="1:29" s="305" customFormat="1" ht="23.25" customHeight="1" x14ac:dyDescent="0.2">
      <c r="A13" s="372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372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355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21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46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62"/>
      <c r="P17" s="562"/>
      <c r="Q17" s="562"/>
      <c r="R17" s="323"/>
      <c r="S17" s="353" t="s">
        <v>48</v>
      </c>
      <c r="T17" s="352"/>
      <c r="U17" s="322" t="s">
        <v>49</v>
      </c>
      <c r="V17" s="322" t="s">
        <v>50</v>
      </c>
      <c r="W17" s="617" t="s">
        <v>51</v>
      </c>
      <c r="X17" s="322" t="s">
        <v>52</v>
      </c>
      <c r="Y17" s="335" t="s">
        <v>53</v>
      </c>
      <c r="Z17" s="335" t="s">
        <v>54</v>
      </c>
      <c r="AA17" s="335" t="s">
        <v>55</v>
      </c>
      <c r="AB17" s="600"/>
      <c r="AC17" s="601"/>
      <c r="AD17" s="542"/>
      <c r="BA17" s="595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63"/>
      <c r="P18" s="563"/>
      <c r="Q18" s="563"/>
      <c r="R18" s="325"/>
      <c r="S18" s="306" t="s">
        <v>57</v>
      </c>
      <c r="T18" s="306" t="s">
        <v>58</v>
      </c>
      <c r="U18" s="329"/>
      <c r="V18" s="329"/>
      <c r="W18" s="618"/>
      <c r="X18" s="329"/>
      <c r="Y18" s="336"/>
      <c r="Z18" s="336"/>
      <c r="AA18" s="602"/>
      <c r="AB18" s="603"/>
      <c r="AC18" s="604"/>
      <c r="AD18" s="543"/>
      <c r="BA18" s="331"/>
    </row>
    <row r="19" spans="1:53" ht="27.75" customHeight="1" x14ac:dyDescent="0.2">
      <c r="A19" s="373" t="s">
        <v>59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48"/>
      <c r="Z19" s="48"/>
    </row>
    <row r="20" spans="1:53" ht="16.5" customHeight="1" x14ac:dyDescent="0.25">
      <c r="A20" s="354" t="s">
        <v>59</v>
      </c>
      <c r="B20" s="331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07"/>
      <c r="Z20" s="307"/>
    </row>
    <row r="21" spans="1:53" ht="14.25" customHeight="1" x14ac:dyDescent="0.25">
      <c r="A21" s="333" t="s">
        <v>60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33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0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20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30"/>
      <c r="B23" s="331"/>
      <c r="C23" s="331"/>
      <c r="D23" s="331"/>
      <c r="E23" s="331"/>
      <c r="F23" s="331"/>
      <c r="G23" s="331"/>
      <c r="H23" s="331"/>
      <c r="I23" s="331"/>
      <c r="J23" s="331"/>
      <c r="K23" s="331"/>
      <c r="L23" s="331"/>
      <c r="M23" s="332"/>
      <c r="N23" s="337" t="s">
        <v>66</v>
      </c>
      <c r="O23" s="338"/>
      <c r="P23" s="338"/>
      <c r="Q23" s="338"/>
      <c r="R23" s="338"/>
      <c r="S23" s="338"/>
      <c r="T23" s="339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31"/>
      <c r="B24" s="331"/>
      <c r="C24" s="331"/>
      <c r="D24" s="331"/>
      <c r="E24" s="331"/>
      <c r="F24" s="331"/>
      <c r="G24" s="331"/>
      <c r="H24" s="331"/>
      <c r="I24" s="331"/>
      <c r="J24" s="331"/>
      <c r="K24" s="331"/>
      <c r="L24" s="331"/>
      <c r="M24" s="332"/>
      <c r="N24" s="337" t="s">
        <v>66</v>
      </c>
      <c r="O24" s="338"/>
      <c r="P24" s="338"/>
      <c r="Q24" s="338"/>
      <c r="R24" s="338"/>
      <c r="S24" s="338"/>
      <c r="T24" s="339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33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0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20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0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20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1">
        <v>4607091383935</v>
      </c>
      <c r="E28" s="320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20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1">
        <v>4680115881853</v>
      </c>
      <c r="E29" s="320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20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1">
        <v>4607091383911</v>
      </c>
      <c r="E30" s="320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20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1">
        <v>4607091388244</v>
      </c>
      <c r="E31" s="320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20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30"/>
      <c r="B32" s="331"/>
      <c r="C32" s="331"/>
      <c r="D32" s="331"/>
      <c r="E32" s="331"/>
      <c r="F32" s="331"/>
      <c r="G32" s="331"/>
      <c r="H32" s="331"/>
      <c r="I32" s="331"/>
      <c r="J32" s="331"/>
      <c r="K32" s="331"/>
      <c r="L32" s="331"/>
      <c r="M32" s="332"/>
      <c r="N32" s="337" t="s">
        <v>66</v>
      </c>
      <c r="O32" s="338"/>
      <c r="P32" s="338"/>
      <c r="Q32" s="338"/>
      <c r="R32" s="338"/>
      <c r="S32" s="338"/>
      <c r="T32" s="339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31"/>
      <c r="B33" s="331"/>
      <c r="C33" s="331"/>
      <c r="D33" s="331"/>
      <c r="E33" s="331"/>
      <c r="F33" s="331"/>
      <c r="G33" s="331"/>
      <c r="H33" s="331"/>
      <c r="I33" s="331"/>
      <c r="J33" s="331"/>
      <c r="K33" s="331"/>
      <c r="L33" s="331"/>
      <c r="M33" s="332"/>
      <c r="N33" s="337" t="s">
        <v>66</v>
      </c>
      <c r="O33" s="338"/>
      <c r="P33" s="338"/>
      <c r="Q33" s="338"/>
      <c r="R33" s="338"/>
      <c r="S33" s="338"/>
      <c r="T33" s="339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3" t="s">
        <v>81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33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1">
        <v>4607091388503</v>
      </c>
      <c r="E35" s="320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20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30"/>
      <c r="B36" s="331"/>
      <c r="C36" s="331"/>
      <c r="D36" s="331"/>
      <c r="E36" s="331"/>
      <c r="F36" s="331"/>
      <c r="G36" s="331"/>
      <c r="H36" s="331"/>
      <c r="I36" s="331"/>
      <c r="J36" s="331"/>
      <c r="K36" s="331"/>
      <c r="L36" s="331"/>
      <c r="M36" s="332"/>
      <c r="N36" s="337" t="s">
        <v>66</v>
      </c>
      <c r="O36" s="338"/>
      <c r="P36" s="338"/>
      <c r="Q36" s="338"/>
      <c r="R36" s="338"/>
      <c r="S36" s="338"/>
      <c r="T36" s="339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31"/>
      <c r="B37" s="331"/>
      <c r="C37" s="331"/>
      <c r="D37" s="331"/>
      <c r="E37" s="331"/>
      <c r="F37" s="331"/>
      <c r="G37" s="331"/>
      <c r="H37" s="331"/>
      <c r="I37" s="331"/>
      <c r="J37" s="331"/>
      <c r="K37" s="331"/>
      <c r="L37" s="331"/>
      <c r="M37" s="332"/>
      <c r="N37" s="337" t="s">
        <v>66</v>
      </c>
      <c r="O37" s="338"/>
      <c r="P37" s="338"/>
      <c r="Q37" s="338"/>
      <c r="R37" s="338"/>
      <c r="S37" s="338"/>
      <c r="T37" s="339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3" t="s">
        <v>86</v>
      </c>
      <c r="B38" s="331"/>
      <c r="C38" s="331"/>
      <c r="D38" s="331"/>
      <c r="E38" s="331"/>
      <c r="F38" s="331"/>
      <c r="G38" s="331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1">
        <v>4607091388282</v>
      </c>
      <c r="E39" s="320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20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30"/>
      <c r="B40" s="331"/>
      <c r="C40" s="331"/>
      <c r="D40" s="331"/>
      <c r="E40" s="331"/>
      <c r="F40" s="331"/>
      <c r="G40" s="331"/>
      <c r="H40" s="331"/>
      <c r="I40" s="331"/>
      <c r="J40" s="331"/>
      <c r="K40" s="331"/>
      <c r="L40" s="331"/>
      <c r="M40" s="332"/>
      <c r="N40" s="337" t="s">
        <v>66</v>
      </c>
      <c r="O40" s="338"/>
      <c r="P40" s="338"/>
      <c r="Q40" s="338"/>
      <c r="R40" s="338"/>
      <c r="S40" s="338"/>
      <c r="T40" s="339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31"/>
      <c r="B41" s="331"/>
      <c r="C41" s="331"/>
      <c r="D41" s="331"/>
      <c r="E41" s="331"/>
      <c r="F41" s="331"/>
      <c r="G41" s="331"/>
      <c r="H41" s="331"/>
      <c r="I41" s="331"/>
      <c r="J41" s="331"/>
      <c r="K41" s="331"/>
      <c r="L41" s="331"/>
      <c r="M41" s="332"/>
      <c r="N41" s="337" t="s">
        <v>66</v>
      </c>
      <c r="O41" s="338"/>
      <c r="P41" s="338"/>
      <c r="Q41" s="338"/>
      <c r="R41" s="338"/>
      <c r="S41" s="338"/>
      <c r="T41" s="339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31"/>
      <c r="C42" s="331"/>
      <c r="D42" s="331"/>
      <c r="E42" s="331"/>
      <c r="F42" s="331"/>
      <c r="G42" s="331"/>
      <c r="H42" s="331"/>
      <c r="I42" s="331"/>
      <c r="J42" s="331"/>
      <c r="K42" s="331"/>
      <c r="L42" s="331"/>
      <c r="M42" s="331"/>
      <c r="N42" s="331"/>
      <c r="O42" s="331"/>
      <c r="P42" s="331"/>
      <c r="Q42" s="331"/>
      <c r="R42" s="331"/>
      <c r="S42" s="331"/>
      <c r="T42" s="331"/>
      <c r="U42" s="331"/>
      <c r="V42" s="331"/>
      <c r="W42" s="331"/>
      <c r="X42" s="33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1">
        <v>4607091389111</v>
      </c>
      <c r="E43" s="320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20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30"/>
      <c r="B44" s="331"/>
      <c r="C44" s="331"/>
      <c r="D44" s="331"/>
      <c r="E44" s="331"/>
      <c r="F44" s="331"/>
      <c r="G44" s="331"/>
      <c r="H44" s="331"/>
      <c r="I44" s="331"/>
      <c r="J44" s="331"/>
      <c r="K44" s="331"/>
      <c r="L44" s="331"/>
      <c r="M44" s="332"/>
      <c r="N44" s="337" t="s">
        <v>66</v>
      </c>
      <c r="O44" s="338"/>
      <c r="P44" s="338"/>
      <c r="Q44" s="338"/>
      <c r="R44" s="338"/>
      <c r="S44" s="338"/>
      <c r="T44" s="339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31"/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2"/>
      <c r="N45" s="337" t="s">
        <v>66</v>
      </c>
      <c r="O45" s="338"/>
      <c r="P45" s="338"/>
      <c r="Q45" s="338"/>
      <c r="R45" s="338"/>
      <c r="S45" s="338"/>
      <c r="T45" s="339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73" t="s">
        <v>93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374"/>
      <c r="Y46" s="48"/>
      <c r="Z46" s="48"/>
    </row>
    <row r="47" spans="1:53" ht="16.5" customHeight="1" x14ac:dyDescent="0.25">
      <c r="A47" s="354" t="s">
        <v>94</v>
      </c>
      <c r="B47" s="331"/>
      <c r="C47" s="331"/>
      <c r="D47" s="331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1"/>
      <c r="Q47" s="331"/>
      <c r="R47" s="331"/>
      <c r="S47" s="331"/>
      <c r="T47" s="331"/>
      <c r="U47" s="331"/>
      <c r="V47" s="331"/>
      <c r="W47" s="331"/>
      <c r="X47" s="331"/>
      <c r="Y47" s="307"/>
      <c r="Z47" s="307"/>
    </row>
    <row r="48" spans="1:53" ht="14.25" customHeight="1" x14ac:dyDescent="0.25">
      <c r="A48" s="333" t="s">
        <v>95</v>
      </c>
      <c r="B48" s="331"/>
      <c r="C48" s="331"/>
      <c r="D48" s="331"/>
      <c r="E48" s="331"/>
      <c r="F48" s="331"/>
      <c r="G48" s="331"/>
      <c r="H48" s="331"/>
      <c r="I48" s="331"/>
      <c r="J48" s="331"/>
      <c r="K48" s="331"/>
      <c r="L48" s="331"/>
      <c r="M48" s="331"/>
      <c r="N48" s="331"/>
      <c r="O48" s="331"/>
      <c r="P48" s="331"/>
      <c r="Q48" s="331"/>
      <c r="R48" s="331"/>
      <c r="S48" s="331"/>
      <c r="T48" s="331"/>
      <c r="U48" s="331"/>
      <c r="V48" s="331"/>
      <c r="W48" s="331"/>
      <c r="X48" s="33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1">
        <v>4680115881440</v>
      </c>
      <c r="E49" s="320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20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1">
        <v>4680115881433</v>
      </c>
      <c r="E50" s="320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9"/>
      <c r="P50" s="319"/>
      <c r="Q50" s="319"/>
      <c r="R50" s="320"/>
      <c r="S50" s="34"/>
      <c r="T50" s="34"/>
      <c r="U50" s="35" t="s">
        <v>65</v>
      </c>
      <c r="V50" s="312">
        <v>90</v>
      </c>
      <c r="W50" s="313">
        <f>IFERROR(IF(V50="",0,CEILING((V50/$H50),1)*$H50),"")</f>
        <v>91.800000000000011</v>
      </c>
      <c r="X50" s="36">
        <f>IFERROR(IF(W50=0,"",ROUNDUP(W50/H50,0)*0.00753),"")</f>
        <v>0.25602000000000003</v>
      </c>
      <c r="Y50" s="56"/>
      <c r="Z50" s="57"/>
      <c r="AD50" s="58"/>
      <c r="BA50" s="70" t="s">
        <v>1</v>
      </c>
    </row>
    <row r="51" spans="1:53" x14ac:dyDescent="0.2">
      <c r="A51" s="330"/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2"/>
      <c r="N51" s="337" t="s">
        <v>66</v>
      </c>
      <c r="O51" s="338"/>
      <c r="P51" s="338"/>
      <c r="Q51" s="338"/>
      <c r="R51" s="338"/>
      <c r="S51" s="338"/>
      <c r="T51" s="339"/>
      <c r="U51" s="37" t="s">
        <v>67</v>
      </c>
      <c r="V51" s="314">
        <f>IFERROR(V49/H49,"0")+IFERROR(V50/H50,"0")</f>
        <v>33.333333333333329</v>
      </c>
      <c r="W51" s="314">
        <f>IFERROR(W49/H49,"0")+IFERROR(W50/H50,"0")</f>
        <v>34</v>
      </c>
      <c r="X51" s="314">
        <f>IFERROR(IF(X49="",0,X49),"0")+IFERROR(IF(X50="",0,X50),"0")</f>
        <v>0.25602000000000003</v>
      </c>
      <c r="Y51" s="315"/>
      <c r="Z51" s="315"/>
    </row>
    <row r="52" spans="1:53" x14ac:dyDescent="0.2">
      <c r="A52" s="331"/>
      <c r="B52" s="331"/>
      <c r="C52" s="331"/>
      <c r="D52" s="331"/>
      <c r="E52" s="331"/>
      <c r="F52" s="331"/>
      <c r="G52" s="331"/>
      <c r="H52" s="331"/>
      <c r="I52" s="331"/>
      <c r="J52" s="331"/>
      <c r="K52" s="331"/>
      <c r="L52" s="331"/>
      <c r="M52" s="332"/>
      <c r="N52" s="337" t="s">
        <v>66</v>
      </c>
      <c r="O52" s="338"/>
      <c r="P52" s="338"/>
      <c r="Q52" s="338"/>
      <c r="R52" s="338"/>
      <c r="S52" s="338"/>
      <c r="T52" s="339"/>
      <c r="U52" s="37" t="s">
        <v>65</v>
      </c>
      <c r="V52" s="314">
        <f>IFERROR(SUM(V49:V50),"0")</f>
        <v>90</v>
      </c>
      <c r="W52" s="314">
        <f>IFERROR(SUM(W49:W50),"0")</f>
        <v>91.800000000000011</v>
      </c>
      <c r="X52" s="37"/>
      <c r="Y52" s="315"/>
      <c r="Z52" s="315"/>
    </row>
    <row r="53" spans="1:53" ht="16.5" customHeight="1" x14ac:dyDescent="0.25">
      <c r="A53" s="354" t="s">
        <v>102</v>
      </c>
      <c r="B53" s="331"/>
      <c r="C53" s="331"/>
      <c r="D53" s="331"/>
      <c r="E53" s="331"/>
      <c r="F53" s="331"/>
      <c r="G53" s="331"/>
      <c r="H53" s="331"/>
      <c r="I53" s="331"/>
      <c r="J53" s="331"/>
      <c r="K53" s="331"/>
      <c r="L53" s="331"/>
      <c r="M53" s="331"/>
      <c r="N53" s="331"/>
      <c r="O53" s="331"/>
      <c r="P53" s="331"/>
      <c r="Q53" s="331"/>
      <c r="R53" s="331"/>
      <c r="S53" s="331"/>
      <c r="T53" s="331"/>
      <c r="U53" s="331"/>
      <c r="V53" s="331"/>
      <c r="W53" s="331"/>
      <c r="X53" s="331"/>
      <c r="Y53" s="307"/>
      <c r="Z53" s="307"/>
    </row>
    <row r="54" spans="1:53" ht="14.25" customHeight="1" x14ac:dyDescent="0.25">
      <c r="A54" s="333" t="s">
        <v>103</v>
      </c>
      <c r="B54" s="331"/>
      <c r="C54" s="331"/>
      <c r="D54" s="331"/>
      <c r="E54" s="331"/>
      <c r="F54" s="331"/>
      <c r="G54" s="331"/>
      <c r="H54" s="331"/>
      <c r="I54" s="331"/>
      <c r="J54" s="331"/>
      <c r="K54" s="331"/>
      <c r="L54" s="331"/>
      <c r="M54" s="331"/>
      <c r="N54" s="331"/>
      <c r="O54" s="331"/>
      <c r="P54" s="331"/>
      <c r="Q54" s="331"/>
      <c r="R54" s="331"/>
      <c r="S54" s="331"/>
      <c r="T54" s="331"/>
      <c r="U54" s="331"/>
      <c r="V54" s="331"/>
      <c r="W54" s="331"/>
      <c r="X54" s="33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1">
        <v>4680115881426</v>
      </c>
      <c r="E55" s="320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9"/>
      <c r="P55" s="319"/>
      <c r="Q55" s="319"/>
      <c r="R55" s="320"/>
      <c r="S55" s="34"/>
      <c r="T55" s="34"/>
      <c r="U55" s="35" t="s">
        <v>65</v>
      </c>
      <c r="V55" s="312">
        <v>200</v>
      </c>
      <c r="W55" s="313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1">
        <v>4680115881426</v>
      </c>
      <c r="E56" s="320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3" t="s">
        <v>108</v>
      </c>
      <c r="O56" s="319"/>
      <c r="P56" s="319"/>
      <c r="Q56" s="319"/>
      <c r="R56" s="320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1">
        <v>4680115881419</v>
      </c>
      <c r="E57" s="320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9"/>
      <c r="P57" s="319"/>
      <c r="Q57" s="319"/>
      <c r="R57" s="320"/>
      <c r="S57" s="34"/>
      <c r="T57" s="34"/>
      <c r="U57" s="35" t="s">
        <v>65</v>
      </c>
      <c r="V57" s="312">
        <v>270</v>
      </c>
      <c r="W57" s="313">
        <f>IFERROR(IF(V57="",0,CEILING((V57/$H57),1)*$H57),"")</f>
        <v>270</v>
      </c>
      <c r="X57" s="36">
        <f>IFERROR(IF(W57=0,"",ROUNDUP(W57/H57,0)*0.00937),"")</f>
        <v>0.56220000000000003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1">
        <v>4680115881525</v>
      </c>
      <c r="E58" s="320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5" t="s">
        <v>113</v>
      </c>
      <c r="O58" s="319"/>
      <c r="P58" s="319"/>
      <c r="Q58" s="319"/>
      <c r="R58" s="320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0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2"/>
      <c r="N59" s="337" t="s">
        <v>66</v>
      </c>
      <c r="O59" s="338"/>
      <c r="P59" s="338"/>
      <c r="Q59" s="338"/>
      <c r="R59" s="338"/>
      <c r="S59" s="338"/>
      <c r="T59" s="339"/>
      <c r="U59" s="37" t="s">
        <v>67</v>
      </c>
      <c r="V59" s="314">
        <f>IFERROR(V55/H55,"0")+IFERROR(V56/H56,"0")+IFERROR(V57/H57,"0")+IFERROR(V58/H58,"0")</f>
        <v>78.518518518518519</v>
      </c>
      <c r="W59" s="314">
        <f>IFERROR(W55/H55,"0")+IFERROR(W56/H56,"0")+IFERROR(W57/H57,"0")+IFERROR(W58/H58,"0")</f>
        <v>79</v>
      </c>
      <c r="X59" s="314">
        <f>IFERROR(IF(X55="",0,X55),"0")+IFERROR(IF(X56="",0,X56),"0")+IFERROR(IF(X57="",0,X57),"0")+IFERROR(IF(X58="",0,X58),"0")</f>
        <v>0.97544999999999993</v>
      </c>
      <c r="Y59" s="315"/>
      <c r="Z59" s="315"/>
    </row>
    <row r="60" spans="1:53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2"/>
      <c r="N60" s="337" t="s">
        <v>66</v>
      </c>
      <c r="O60" s="338"/>
      <c r="P60" s="338"/>
      <c r="Q60" s="338"/>
      <c r="R60" s="338"/>
      <c r="S60" s="338"/>
      <c r="T60" s="339"/>
      <c r="U60" s="37" t="s">
        <v>65</v>
      </c>
      <c r="V60" s="314">
        <f>IFERROR(SUM(V55:V58),"0")</f>
        <v>470</v>
      </c>
      <c r="W60" s="314">
        <f>IFERROR(SUM(W55:W58),"0")</f>
        <v>475.20000000000005</v>
      </c>
      <c r="X60" s="37"/>
      <c r="Y60" s="315"/>
      <c r="Z60" s="315"/>
    </row>
    <row r="61" spans="1:53" ht="16.5" customHeight="1" x14ac:dyDescent="0.25">
      <c r="A61" s="354" t="s">
        <v>93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  <c r="T61" s="331"/>
      <c r="U61" s="331"/>
      <c r="V61" s="331"/>
      <c r="W61" s="331"/>
      <c r="X61" s="331"/>
      <c r="Y61" s="307"/>
      <c r="Z61" s="307"/>
    </row>
    <row r="62" spans="1:53" ht="14.25" customHeight="1" x14ac:dyDescent="0.25">
      <c r="A62" s="333" t="s">
        <v>103</v>
      </c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  <c r="T62" s="331"/>
      <c r="U62" s="331"/>
      <c r="V62" s="331"/>
      <c r="W62" s="331"/>
      <c r="X62" s="33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1">
        <v>4607091382945</v>
      </c>
      <c r="E63" s="320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5" t="s">
        <v>116</v>
      </c>
      <c r="O63" s="319"/>
      <c r="P63" s="319"/>
      <c r="Q63" s="319"/>
      <c r="R63" s="320"/>
      <c r="S63" s="34"/>
      <c r="T63" s="34"/>
      <c r="U63" s="35" t="s">
        <v>65</v>
      </c>
      <c r="V63" s="312">
        <v>20</v>
      </c>
      <c r="W63" s="313">
        <f t="shared" ref="W63:W79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1">
        <v>4607091385670</v>
      </c>
      <c r="E64" s="320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5" t="s">
        <v>120</v>
      </c>
      <c r="O64" s="319"/>
      <c r="P64" s="319"/>
      <c r="Q64" s="319"/>
      <c r="R64" s="320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1">
        <v>4680115881327</v>
      </c>
      <c r="E65" s="320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6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9"/>
      <c r="P65" s="319"/>
      <c r="Q65" s="319"/>
      <c r="R65" s="320"/>
      <c r="S65" s="34"/>
      <c r="T65" s="34"/>
      <c r="U65" s="35" t="s">
        <v>65</v>
      </c>
      <c r="V65" s="312">
        <v>210</v>
      </c>
      <c r="W65" s="313">
        <f t="shared" si="2"/>
        <v>216</v>
      </c>
      <c r="X65" s="36">
        <f>IFERROR(IF(W65=0,"",ROUNDUP(W65/H65,0)*0.02175),"")</f>
        <v>0.43499999999999994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1">
        <v>4680115882133</v>
      </c>
      <c r="E66" s="320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9" t="s">
        <v>126</v>
      </c>
      <c r="O66" s="319"/>
      <c r="P66" s="319"/>
      <c r="Q66" s="319"/>
      <c r="R66" s="320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1">
        <v>4607091382952</v>
      </c>
      <c r="E67" s="320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9"/>
      <c r="P67" s="319"/>
      <c r="Q67" s="319"/>
      <c r="R67" s="320"/>
      <c r="S67" s="34"/>
      <c r="T67" s="34"/>
      <c r="U67" s="35" t="s">
        <v>65</v>
      </c>
      <c r="V67" s="312">
        <v>15</v>
      </c>
      <c r="W67" s="313">
        <f t="shared" si="2"/>
        <v>15</v>
      </c>
      <c r="X67" s="36">
        <f>IFERROR(IF(W67=0,"",ROUNDUP(W67/H67,0)*0.00753),"")</f>
        <v>3.7650000000000003E-2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1">
        <v>4607091385687</v>
      </c>
      <c r="E68" s="320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9"/>
      <c r="P68" s="319"/>
      <c r="Q68" s="319"/>
      <c r="R68" s="320"/>
      <c r="S68" s="34"/>
      <c r="T68" s="34"/>
      <c r="U68" s="35" t="s">
        <v>65</v>
      </c>
      <c r="V68" s="312">
        <v>120</v>
      </c>
      <c r="W68" s="313">
        <f t="shared" si="2"/>
        <v>120</v>
      </c>
      <c r="X68" s="36">
        <f t="shared" ref="X68:X73" si="3">IFERROR(IF(W68=0,"",ROUNDUP(W68/H68,0)*0.00937),"")</f>
        <v>0.28110000000000002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1">
        <v>4680115882539</v>
      </c>
      <c r="E69" s="320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3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9"/>
      <c r="P69" s="319"/>
      <c r="Q69" s="319"/>
      <c r="R69" s="320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1">
        <v>4607091384604</v>
      </c>
      <c r="E70" s="320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8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9"/>
      <c r="P70" s="319"/>
      <c r="Q70" s="319"/>
      <c r="R70" s="320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1">
        <v>4680115880283</v>
      </c>
      <c r="E71" s="320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9"/>
      <c r="P71" s="319"/>
      <c r="Q71" s="319"/>
      <c r="R71" s="320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1">
        <v>4680115881518</v>
      </c>
      <c r="E72" s="320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9"/>
      <c r="P72" s="319"/>
      <c r="Q72" s="319"/>
      <c r="R72" s="320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1">
        <v>4680115881303</v>
      </c>
      <c r="E73" s="320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9"/>
      <c r="P73" s="319"/>
      <c r="Q73" s="319"/>
      <c r="R73" s="320"/>
      <c r="S73" s="34"/>
      <c r="T73" s="34"/>
      <c r="U73" s="35" t="s">
        <v>65</v>
      </c>
      <c r="V73" s="312">
        <v>270</v>
      </c>
      <c r="W73" s="313">
        <f t="shared" si="2"/>
        <v>270</v>
      </c>
      <c r="X73" s="36">
        <f t="shared" si="3"/>
        <v>0.56220000000000003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1">
        <v>4680115882577</v>
      </c>
      <c r="E74" s="320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02" t="s">
        <v>143</v>
      </c>
      <c r="O74" s="319"/>
      <c r="P74" s="319"/>
      <c r="Q74" s="319"/>
      <c r="R74" s="320"/>
      <c r="S74" s="34"/>
      <c r="T74" s="34"/>
      <c r="U74" s="35" t="s">
        <v>65</v>
      </c>
      <c r="V74" s="312">
        <v>40</v>
      </c>
      <c r="W74" s="313">
        <f t="shared" si="2"/>
        <v>41.6</v>
      </c>
      <c r="X74" s="36">
        <f>IFERROR(IF(W74=0,"",ROUNDUP(W74/H74,0)*0.00753),"")</f>
        <v>9.7890000000000005E-2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1">
        <v>4680115882720</v>
      </c>
      <c r="E75" s="320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92" t="s">
        <v>146</v>
      </c>
      <c r="O75" s="319"/>
      <c r="P75" s="319"/>
      <c r="Q75" s="319"/>
      <c r="R75" s="320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1">
        <v>4607091388466</v>
      </c>
      <c r="E76" s="320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9"/>
      <c r="P76" s="319"/>
      <c r="Q76" s="319"/>
      <c r="R76" s="320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1">
        <v>4680115880269</v>
      </c>
      <c r="E77" s="320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9"/>
      <c r="P77" s="319"/>
      <c r="Q77" s="319"/>
      <c r="R77" s="320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1">
        <v>4680115880429</v>
      </c>
      <c r="E78" s="320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9"/>
      <c r="P78" s="319"/>
      <c r="Q78" s="319"/>
      <c r="R78" s="320"/>
      <c r="S78" s="34"/>
      <c r="T78" s="34"/>
      <c r="U78" s="35" t="s">
        <v>65</v>
      </c>
      <c r="V78" s="312">
        <v>315</v>
      </c>
      <c r="W78" s="313">
        <f t="shared" si="2"/>
        <v>315</v>
      </c>
      <c r="X78" s="36">
        <f>IFERROR(IF(W78=0,"",ROUNDUP(W78/H78,0)*0.00937),"")</f>
        <v>0.65590000000000004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1">
        <v>4680115881457</v>
      </c>
      <c r="E79" s="320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9"/>
      <c r="P79" s="319"/>
      <c r="Q79" s="319"/>
      <c r="R79" s="320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30"/>
      <c r="B80" s="331"/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2"/>
      <c r="N80" s="337" t="s">
        <v>66</v>
      </c>
      <c r="O80" s="338"/>
      <c r="P80" s="338"/>
      <c r="Q80" s="338"/>
      <c r="R80" s="338"/>
      <c r="S80" s="338"/>
      <c r="T80" s="339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198.73015873015873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200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2.1132399999999998</v>
      </c>
      <c r="Y80" s="315"/>
      <c r="Z80" s="315"/>
    </row>
    <row r="81" spans="1:53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2"/>
      <c r="N81" s="337" t="s">
        <v>66</v>
      </c>
      <c r="O81" s="338"/>
      <c r="P81" s="338"/>
      <c r="Q81" s="338"/>
      <c r="R81" s="338"/>
      <c r="S81" s="338"/>
      <c r="T81" s="339"/>
      <c r="U81" s="37" t="s">
        <v>65</v>
      </c>
      <c r="V81" s="314">
        <f>IFERROR(SUM(V63:V79),"0")</f>
        <v>990</v>
      </c>
      <c r="W81" s="314">
        <f>IFERROR(SUM(W63:W79),"0")</f>
        <v>1000</v>
      </c>
      <c r="X81" s="37"/>
      <c r="Y81" s="315"/>
      <c r="Z81" s="315"/>
    </row>
    <row r="82" spans="1:53" ht="14.25" customHeight="1" x14ac:dyDescent="0.25">
      <c r="A82" s="333" t="s">
        <v>95</v>
      </c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  <c r="T82" s="331"/>
      <c r="U82" s="331"/>
      <c r="V82" s="331"/>
      <c r="W82" s="331"/>
      <c r="X82" s="33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1">
        <v>4607091384789</v>
      </c>
      <c r="E83" s="320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62" t="s">
        <v>157</v>
      </c>
      <c r="O83" s="319"/>
      <c r="P83" s="319"/>
      <c r="Q83" s="319"/>
      <c r="R83" s="320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1">
        <v>4680115881488</v>
      </c>
      <c r="E84" s="320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9"/>
      <c r="P84" s="319"/>
      <c r="Q84" s="319"/>
      <c r="R84" s="320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1">
        <v>4607091384765</v>
      </c>
      <c r="E85" s="320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5" t="s">
        <v>162</v>
      </c>
      <c r="O85" s="319"/>
      <c r="P85" s="319"/>
      <c r="Q85" s="319"/>
      <c r="R85" s="320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1">
        <v>4680115882751</v>
      </c>
      <c r="E86" s="320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4" t="s">
        <v>165</v>
      </c>
      <c r="O86" s="319"/>
      <c r="P86" s="319"/>
      <c r="Q86" s="319"/>
      <c r="R86" s="320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1">
        <v>4680115882775</v>
      </c>
      <c r="E87" s="320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28" t="s">
        <v>169</v>
      </c>
      <c r="O87" s="319"/>
      <c r="P87" s="319"/>
      <c r="Q87" s="319"/>
      <c r="R87" s="320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1">
        <v>4680115880658</v>
      </c>
      <c r="E88" s="320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9"/>
      <c r="P88" s="319"/>
      <c r="Q88" s="319"/>
      <c r="R88" s="320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1">
        <v>4607091381962</v>
      </c>
      <c r="E89" s="320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9"/>
      <c r="P89" s="319"/>
      <c r="Q89" s="319"/>
      <c r="R89" s="320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30"/>
      <c r="B90" s="331"/>
      <c r="C90" s="331"/>
      <c r="D90" s="331"/>
      <c r="E90" s="331"/>
      <c r="F90" s="331"/>
      <c r="G90" s="331"/>
      <c r="H90" s="331"/>
      <c r="I90" s="331"/>
      <c r="J90" s="331"/>
      <c r="K90" s="331"/>
      <c r="L90" s="331"/>
      <c r="M90" s="332"/>
      <c r="N90" s="337" t="s">
        <v>66</v>
      </c>
      <c r="O90" s="338"/>
      <c r="P90" s="338"/>
      <c r="Q90" s="338"/>
      <c r="R90" s="338"/>
      <c r="S90" s="338"/>
      <c r="T90" s="339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2"/>
      <c r="N91" s="337" t="s">
        <v>66</v>
      </c>
      <c r="O91" s="338"/>
      <c r="P91" s="338"/>
      <c r="Q91" s="338"/>
      <c r="R91" s="338"/>
      <c r="S91" s="338"/>
      <c r="T91" s="339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3" t="s">
        <v>60</v>
      </c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  <c r="T92" s="331"/>
      <c r="U92" s="331"/>
      <c r="V92" s="331"/>
      <c r="W92" s="331"/>
      <c r="X92" s="33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1">
        <v>4607091387667</v>
      </c>
      <c r="E93" s="320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9"/>
      <c r="P93" s="319"/>
      <c r="Q93" s="319"/>
      <c r="R93" s="320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1">
        <v>4607091387636</v>
      </c>
      <c r="E94" s="320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9"/>
      <c r="P94" s="319"/>
      <c r="Q94" s="319"/>
      <c r="R94" s="320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1">
        <v>4607091384727</v>
      </c>
      <c r="E95" s="320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9"/>
      <c r="P95" s="319"/>
      <c r="Q95" s="319"/>
      <c r="R95" s="320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1">
        <v>4607091386745</v>
      </c>
      <c r="E96" s="320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9"/>
      <c r="P96" s="319"/>
      <c r="Q96" s="319"/>
      <c r="R96" s="320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1">
        <v>4607091382426</v>
      </c>
      <c r="E97" s="320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9"/>
      <c r="P97" s="319"/>
      <c r="Q97" s="319"/>
      <c r="R97" s="320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1">
        <v>4607091386547</v>
      </c>
      <c r="E98" s="320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9"/>
      <c r="P98" s="319"/>
      <c r="Q98" s="319"/>
      <c r="R98" s="320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1">
        <v>4607091384734</v>
      </c>
      <c r="E99" s="320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9"/>
      <c r="P99" s="319"/>
      <c r="Q99" s="319"/>
      <c r="R99" s="320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1">
        <v>4607091382464</v>
      </c>
      <c r="E100" s="320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5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9"/>
      <c r="P100" s="319"/>
      <c r="Q100" s="319"/>
      <c r="R100" s="320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21">
        <v>4680115883444</v>
      </c>
      <c r="E101" s="320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7" t="s">
        <v>192</v>
      </c>
      <c r="O101" s="319"/>
      <c r="P101" s="319"/>
      <c r="Q101" s="319"/>
      <c r="R101" s="320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21">
        <v>4680115883444</v>
      </c>
      <c r="E102" s="320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05" t="s">
        <v>192</v>
      </c>
      <c r="O102" s="319"/>
      <c r="P102" s="319"/>
      <c r="Q102" s="319"/>
      <c r="R102" s="320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30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2"/>
      <c r="N103" s="337" t="s">
        <v>66</v>
      </c>
      <c r="O103" s="338"/>
      <c r="P103" s="338"/>
      <c r="Q103" s="338"/>
      <c r="R103" s="338"/>
      <c r="S103" s="338"/>
      <c r="T103" s="339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2"/>
      <c r="N104" s="337" t="s">
        <v>66</v>
      </c>
      <c r="O104" s="338"/>
      <c r="P104" s="338"/>
      <c r="Q104" s="338"/>
      <c r="R104" s="338"/>
      <c r="S104" s="338"/>
      <c r="T104" s="339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3" t="s">
        <v>68</v>
      </c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  <c r="T105" s="331"/>
      <c r="U105" s="331"/>
      <c r="V105" s="331"/>
      <c r="W105" s="331"/>
      <c r="X105" s="33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1">
        <v>4607091386967</v>
      </c>
      <c r="E106" s="320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30" t="s">
        <v>196</v>
      </c>
      <c r="O106" s="319"/>
      <c r="P106" s="319"/>
      <c r="Q106" s="319"/>
      <c r="R106" s="320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1">
        <v>4607091386967</v>
      </c>
      <c r="E107" s="320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7" t="s">
        <v>198</v>
      </c>
      <c r="O107" s="319"/>
      <c r="P107" s="319"/>
      <c r="Q107" s="319"/>
      <c r="R107" s="320"/>
      <c r="S107" s="34"/>
      <c r="T107" s="34"/>
      <c r="U107" s="35" t="s">
        <v>65</v>
      </c>
      <c r="V107" s="312">
        <v>100</v>
      </c>
      <c r="W107" s="313">
        <f t="shared" si="6"/>
        <v>100.80000000000001</v>
      </c>
      <c r="X107" s="36">
        <f>IFERROR(IF(W107=0,"",ROUNDUP(W107/H107,0)*0.02175),"")</f>
        <v>0.26100000000000001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1">
        <v>4607091385304</v>
      </c>
      <c r="E108" s="320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8" t="s">
        <v>201</v>
      </c>
      <c r="O108" s="319"/>
      <c r="P108" s="319"/>
      <c r="Q108" s="319"/>
      <c r="R108" s="320"/>
      <c r="S108" s="34"/>
      <c r="T108" s="34"/>
      <c r="U108" s="35" t="s">
        <v>65</v>
      </c>
      <c r="V108" s="312">
        <v>50</v>
      </c>
      <c r="W108" s="313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1">
        <v>4607091386264</v>
      </c>
      <c r="E109" s="320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9"/>
      <c r="P109" s="319"/>
      <c r="Q109" s="319"/>
      <c r="R109" s="320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21">
        <v>4680115882584</v>
      </c>
      <c r="E110" s="320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5" t="s">
        <v>206</v>
      </c>
      <c r="O110" s="319"/>
      <c r="P110" s="319"/>
      <c r="Q110" s="319"/>
      <c r="R110" s="320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21">
        <v>4680115882584</v>
      </c>
      <c r="E111" s="320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3" t="s">
        <v>208</v>
      </c>
      <c r="O111" s="319"/>
      <c r="P111" s="319"/>
      <c r="Q111" s="319"/>
      <c r="R111" s="320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21">
        <v>4607091385731</v>
      </c>
      <c r="E112" s="320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29" t="s">
        <v>211</v>
      </c>
      <c r="O112" s="319"/>
      <c r="P112" s="319"/>
      <c r="Q112" s="319"/>
      <c r="R112" s="320"/>
      <c r="S112" s="34"/>
      <c r="T112" s="34"/>
      <c r="U112" s="35" t="s">
        <v>65</v>
      </c>
      <c r="V112" s="312">
        <v>135</v>
      </c>
      <c r="W112" s="313">
        <f t="shared" si="6"/>
        <v>135</v>
      </c>
      <c r="X112" s="36">
        <f>IFERROR(IF(W112=0,"",ROUNDUP(W112/H112,0)*0.00753),"")</f>
        <v>0.3765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21">
        <v>4680115880214</v>
      </c>
      <c r="E113" s="320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596" t="s">
        <v>214</v>
      </c>
      <c r="O113" s="319"/>
      <c r="P113" s="319"/>
      <c r="Q113" s="319"/>
      <c r="R113" s="320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21">
        <v>4680115880894</v>
      </c>
      <c r="E114" s="320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65" t="s">
        <v>217</v>
      </c>
      <c r="O114" s="319"/>
      <c r="P114" s="319"/>
      <c r="Q114" s="319"/>
      <c r="R114" s="320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21">
        <v>4607091385427</v>
      </c>
      <c r="E115" s="320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9"/>
      <c r="P115" s="319"/>
      <c r="Q115" s="319"/>
      <c r="R115" s="320"/>
      <c r="S115" s="34"/>
      <c r="T115" s="34"/>
      <c r="U115" s="35" t="s">
        <v>65</v>
      </c>
      <c r="V115" s="312">
        <v>60</v>
      </c>
      <c r="W115" s="313">
        <f t="shared" si="6"/>
        <v>60</v>
      </c>
      <c r="X115" s="36">
        <f>IFERROR(IF(W115=0,"",ROUNDUP(W115/H115,0)*0.00753),"")</f>
        <v>0.15060000000000001</v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21">
        <v>4680115882645</v>
      </c>
      <c r="E116" s="320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76" t="s">
        <v>222</v>
      </c>
      <c r="O116" s="319"/>
      <c r="P116" s="319"/>
      <c r="Q116" s="319"/>
      <c r="R116" s="320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0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2"/>
      <c r="N117" s="337" t="s">
        <v>66</v>
      </c>
      <c r="O117" s="338"/>
      <c r="P117" s="338"/>
      <c r="Q117" s="338"/>
      <c r="R117" s="338"/>
      <c r="S117" s="338"/>
      <c r="T117" s="339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87.857142857142861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88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0.91860000000000008</v>
      </c>
      <c r="Y117" s="315"/>
      <c r="Z117" s="315"/>
    </row>
    <row r="118" spans="1:53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2"/>
      <c r="N118" s="337" t="s">
        <v>66</v>
      </c>
      <c r="O118" s="338"/>
      <c r="P118" s="338"/>
      <c r="Q118" s="338"/>
      <c r="R118" s="338"/>
      <c r="S118" s="338"/>
      <c r="T118" s="339"/>
      <c r="U118" s="37" t="s">
        <v>65</v>
      </c>
      <c r="V118" s="314">
        <f>IFERROR(SUM(V106:V116),"0")</f>
        <v>345</v>
      </c>
      <c r="W118" s="314">
        <f>IFERROR(SUM(W106:W116),"0")</f>
        <v>346.20000000000005</v>
      </c>
      <c r="X118" s="37"/>
      <c r="Y118" s="315"/>
      <c r="Z118" s="315"/>
    </row>
    <row r="119" spans="1:53" ht="14.25" customHeight="1" x14ac:dyDescent="0.25">
      <c r="A119" s="333" t="s">
        <v>223</v>
      </c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  <c r="T119" s="331"/>
      <c r="U119" s="331"/>
      <c r="V119" s="331"/>
      <c r="W119" s="331"/>
      <c r="X119" s="33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21">
        <v>4607091383065</v>
      </c>
      <c r="E120" s="320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5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9"/>
      <c r="P120" s="319"/>
      <c r="Q120" s="319"/>
      <c r="R120" s="320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21">
        <v>4680115881532</v>
      </c>
      <c r="E121" s="320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9"/>
      <c r="P121" s="319"/>
      <c r="Q121" s="319"/>
      <c r="R121" s="320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21">
        <v>4680115882652</v>
      </c>
      <c r="E122" s="320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14" t="s">
        <v>230</v>
      </c>
      <c r="O122" s="319"/>
      <c r="P122" s="319"/>
      <c r="Q122" s="319"/>
      <c r="R122" s="320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21">
        <v>4680115880238</v>
      </c>
      <c r="E123" s="320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9"/>
      <c r="P123" s="319"/>
      <c r="Q123" s="319"/>
      <c r="R123" s="320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21">
        <v>4680115881464</v>
      </c>
      <c r="E124" s="320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554" t="s">
        <v>235</v>
      </c>
      <c r="O124" s="319"/>
      <c r="P124" s="319"/>
      <c r="Q124" s="319"/>
      <c r="R124" s="320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30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2"/>
      <c r="N125" s="337" t="s">
        <v>66</v>
      </c>
      <c r="O125" s="338"/>
      <c r="P125" s="338"/>
      <c r="Q125" s="338"/>
      <c r="R125" s="338"/>
      <c r="S125" s="338"/>
      <c r="T125" s="339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2"/>
      <c r="N126" s="337" t="s">
        <v>66</v>
      </c>
      <c r="O126" s="338"/>
      <c r="P126" s="338"/>
      <c r="Q126" s="338"/>
      <c r="R126" s="338"/>
      <c r="S126" s="338"/>
      <c r="T126" s="339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54" t="s">
        <v>236</v>
      </c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  <c r="T127" s="331"/>
      <c r="U127" s="331"/>
      <c r="V127" s="331"/>
      <c r="W127" s="331"/>
      <c r="X127" s="331"/>
      <c r="Y127" s="307"/>
      <c r="Z127" s="307"/>
    </row>
    <row r="128" spans="1:53" ht="14.25" customHeight="1" x14ac:dyDescent="0.25">
      <c r="A128" s="333" t="s">
        <v>68</v>
      </c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  <c r="T128" s="331"/>
      <c r="U128" s="331"/>
      <c r="V128" s="331"/>
      <c r="W128" s="331"/>
      <c r="X128" s="33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21">
        <v>4607091385168</v>
      </c>
      <c r="E129" s="320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64" t="s">
        <v>239</v>
      </c>
      <c r="O129" s="319"/>
      <c r="P129" s="319"/>
      <c r="Q129" s="319"/>
      <c r="R129" s="320"/>
      <c r="S129" s="34"/>
      <c r="T129" s="34"/>
      <c r="U129" s="35" t="s">
        <v>65</v>
      </c>
      <c r="V129" s="312">
        <v>200</v>
      </c>
      <c r="W129" s="313">
        <f>IFERROR(IF(V129="",0,CEILING((V129/$H129),1)*$H129),"")</f>
        <v>201.60000000000002</v>
      </c>
      <c r="X129" s="36">
        <f>IFERROR(IF(W129=0,"",ROUNDUP(W129/H129,0)*0.02175),"")</f>
        <v>0.52200000000000002</v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21">
        <v>4607091383256</v>
      </c>
      <c r="E130" s="320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9"/>
      <c r="P130" s="319"/>
      <c r="Q130" s="319"/>
      <c r="R130" s="320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21">
        <v>4607091385748</v>
      </c>
      <c r="E131" s="320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5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9"/>
      <c r="P131" s="319"/>
      <c r="Q131" s="319"/>
      <c r="R131" s="320"/>
      <c r="S131" s="34"/>
      <c r="T131" s="34"/>
      <c r="U131" s="35" t="s">
        <v>65</v>
      </c>
      <c r="V131" s="312">
        <v>135</v>
      </c>
      <c r="W131" s="313">
        <f>IFERROR(IF(V131="",0,CEILING((V131/$H131),1)*$H131),"")</f>
        <v>135</v>
      </c>
      <c r="X131" s="36">
        <f>IFERROR(IF(W131=0,"",ROUNDUP(W131/H131,0)*0.00753),"")</f>
        <v>0.3765</v>
      </c>
      <c r="Y131" s="56"/>
      <c r="Z131" s="57"/>
      <c r="AD131" s="58"/>
      <c r="BA131" s="127" t="s">
        <v>1</v>
      </c>
    </row>
    <row r="132" spans="1:53" x14ac:dyDescent="0.2">
      <c r="A132" s="330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2"/>
      <c r="N132" s="337" t="s">
        <v>66</v>
      </c>
      <c r="O132" s="338"/>
      <c r="P132" s="338"/>
      <c r="Q132" s="338"/>
      <c r="R132" s="338"/>
      <c r="S132" s="338"/>
      <c r="T132" s="339"/>
      <c r="U132" s="37" t="s">
        <v>67</v>
      </c>
      <c r="V132" s="314">
        <f>IFERROR(V129/H129,"0")+IFERROR(V130/H130,"0")+IFERROR(V131/H131,"0")</f>
        <v>73.80952380952381</v>
      </c>
      <c r="W132" s="314">
        <f>IFERROR(W129/H129,"0")+IFERROR(W130/H130,"0")+IFERROR(W131/H131,"0")</f>
        <v>74</v>
      </c>
      <c r="X132" s="314">
        <f>IFERROR(IF(X129="",0,X129),"0")+IFERROR(IF(X130="",0,X130),"0")+IFERROR(IF(X131="",0,X131),"0")</f>
        <v>0.89850000000000008</v>
      </c>
      <c r="Y132" s="315"/>
      <c r="Z132" s="315"/>
    </row>
    <row r="133" spans="1:53" x14ac:dyDescent="0.2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2"/>
      <c r="N133" s="337" t="s">
        <v>66</v>
      </c>
      <c r="O133" s="338"/>
      <c r="P133" s="338"/>
      <c r="Q133" s="338"/>
      <c r="R133" s="338"/>
      <c r="S133" s="338"/>
      <c r="T133" s="339"/>
      <c r="U133" s="37" t="s">
        <v>65</v>
      </c>
      <c r="V133" s="314">
        <f>IFERROR(SUM(V129:V131),"0")</f>
        <v>335</v>
      </c>
      <c r="W133" s="314">
        <f>IFERROR(SUM(W129:W131),"0")</f>
        <v>336.6</v>
      </c>
      <c r="X133" s="37"/>
      <c r="Y133" s="315"/>
      <c r="Z133" s="315"/>
    </row>
    <row r="134" spans="1:53" ht="27.75" customHeight="1" x14ac:dyDescent="0.2">
      <c r="A134" s="373" t="s">
        <v>244</v>
      </c>
      <c r="B134" s="374"/>
      <c r="C134" s="374"/>
      <c r="D134" s="374"/>
      <c r="E134" s="374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  <c r="X134" s="374"/>
      <c r="Y134" s="48"/>
      <c r="Z134" s="48"/>
    </row>
    <row r="135" spans="1:53" ht="16.5" customHeight="1" x14ac:dyDescent="0.25">
      <c r="A135" s="354" t="s">
        <v>245</v>
      </c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  <c r="T135" s="331"/>
      <c r="U135" s="331"/>
      <c r="V135" s="331"/>
      <c r="W135" s="331"/>
      <c r="X135" s="331"/>
      <c r="Y135" s="307"/>
      <c r="Z135" s="307"/>
    </row>
    <row r="136" spans="1:53" ht="14.25" customHeight="1" x14ac:dyDescent="0.25">
      <c r="A136" s="333" t="s">
        <v>103</v>
      </c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  <c r="T136" s="331"/>
      <c r="U136" s="331"/>
      <c r="V136" s="331"/>
      <c r="W136" s="331"/>
      <c r="X136" s="33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21">
        <v>4607091383423</v>
      </c>
      <c r="E137" s="320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9"/>
      <c r="P137" s="319"/>
      <c r="Q137" s="319"/>
      <c r="R137" s="320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21">
        <v>4607091381405</v>
      </c>
      <c r="E138" s="320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9"/>
      <c r="P138" s="319"/>
      <c r="Q138" s="319"/>
      <c r="R138" s="320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21">
        <v>4607091386516</v>
      </c>
      <c r="E139" s="320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9"/>
      <c r="P139" s="319"/>
      <c r="Q139" s="319"/>
      <c r="R139" s="320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30"/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2"/>
      <c r="N140" s="337" t="s">
        <v>66</v>
      </c>
      <c r="O140" s="338"/>
      <c r="P140" s="338"/>
      <c r="Q140" s="338"/>
      <c r="R140" s="338"/>
      <c r="S140" s="338"/>
      <c r="T140" s="339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31"/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2"/>
      <c r="N141" s="337" t="s">
        <v>66</v>
      </c>
      <c r="O141" s="338"/>
      <c r="P141" s="338"/>
      <c r="Q141" s="338"/>
      <c r="R141" s="338"/>
      <c r="S141" s="338"/>
      <c r="T141" s="339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54" t="s">
        <v>252</v>
      </c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  <c r="T142" s="331"/>
      <c r="U142" s="331"/>
      <c r="V142" s="331"/>
      <c r="W142" s="331"/>
      <c r="X142" s="331"/>
      <c r="Y142" s="307"/>
      <c r="Z142" s="307"/>
    </row>
    <row r="143" spans="1:53" ht="14.25" customHeight="1" x14ac:dyDescent="0.25">
      <c r="A143" s="333" t="s">
        <v>60</v>
      </c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31"/>
      <c r="P143" s="331"/>
      <c r="Q143" s="331"/>
      <c r="R143" s="331"/>
      <c r="S143" s="331"/>
      <c r="T143" s="331"/>
      <c r="U143" s="331"/>
      <c r="V143" s="331"/>
      <c r="W143" s="331"/>
      <c r="X143" s="33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21">
        <v>4680115880993</v>
      </c>
      <c r="E144" s="320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9"/>
      <c r="P144" s="319"/>
      <c r="Q144" s="319"/>
      <c r="R144" s="320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21">
        <v>4680115881761</v>
      </c>
      <c r="E145" s="320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9"/>
      <c r="P145" s="319"/>
      <c r="Q145" s="319"/>
      <c r="R145" s="320"/>
      <c r="S145" s="34"/>
      <c r="T145" s="34"/>
      <c r="U145" s="35" t="s">
        <v>65</v>
      </c>
      <c r="V145" s="312">
        <v>20</v>
      </c>
      <c r="W145" s="313">
        <f t="shared" si="7"/>
        <v>21</v>
      </c>
      <c r="X145" s="36">
        <f>IFERROR(IF(W145=0,"",ROUNDUP(W145/H145,0)*0.00753),"")</f>
        <v>3.7650000000000003E-2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21">
        <v>4680115881563</v>
      </c>
      <c r="E146" s="320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9"/>
      <c r="P146" s="319"/>
      <c r="Q146" s="319"/>
      <c r="R146" s="320"/>
      <c r="S146" s="34"/>
      <c r="T146" s="34"/>
      <c r="U146" s="35" t="s">
        <v>65</v>
      </c>
      <c r="V146" s="312">
        <v>50</v>
      </c>
      <c r="W146" s="313">
        <f t="shared" si="7"/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21">
        <v>4680115880986</v>
      </c>
      <c r="E147" s="320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64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9"/>
      <c r="P147" s="319"/>
      <c r="Q147" s="319"/>
      <c r="R147" s="320"/>
      <c r="S147" s="34"/>
      <c r="T147" s="34"/>
      <c r="U147" s="35" t="s">
        <v>65</v>
      </c>
      <c r="V147" s="312">
        <v>70</v>
      </c>
      <c r="W147" s="313">
        <f t="shared" si="7"/>
        <v>71.400000000000006</v>
      </c>
      <c r="X147" s="36">
        <f>IFERROR(IF(W147=0,"",ROUNDUP(W147/H147,0)*0.00502),"")</f>
        <v>0.17068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21">
        <v>4680115880207</v>
      </c>
      <c r="E148" s="320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9"/>
      <c r="P148" s="319"/>
      <c r="Q148" s="319"/>
      <c r="R148" s="320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21">
        <v>4680115881785</v>
      </c>
      <c r="E149" s="320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9"/>
      <c r="P149" s="319"/>
      <c r="Q149" s="319"/>
      <c r="R149" s="320"/>
      <c r="S149" s="34"/>
      <c r="T149" s="34"/>
      <c r="U149" s="35" t="s">
        <v>65</v>
      </c>
      <c r="V149" s="312">
        <v>70</v>
      </c>
      <c r="W149" s="313">
        <f t="shared" si="7"/>
        <v>71.400000000000006</v>
      </c>
      <c r="X149" s="36">
        <f>IFERROR(IF(W149=0,"",ROUNDUP(W149/H149,0)*0.00502),"")</f>
        <v>0.17068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21">
        <v>4680115881679</v>
      </c>
      <c r="E150" s="320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9"/>
      <c r="P150" s="319"/>
      <c r="Q150" s="319"/>
      <c r="R150" s="320"/>
      <c r="S150" s="34"/>
      <c r="T150" s="34"/>
      <c r="U150" s="35" t="s">
        <v>65</v>
      </c>
      <c r="V150" s="312">
        <v>105</v>
      </c>
      <c r="W150" s="313">
        <f t="shared" si="7"/>
        <v>105</v>
      </c>
      <c r="X150" s="36">
        <f>IFERROR(IF(W150=0,"",ROUNDUP(W150/H150,0)*0.00502),"")</f>
        <v>0.251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21">
        <v>4680115880191</v>
      </c>
      <c r="E151" s="320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9"/>
      <c r="P151" s="319"/>
      <c r="Q151" s="319"/>
      <c r="R151" s="320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30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2"/>
      <c r="N152" s="337" t="s">
        <v>66</v>
      </c>
      <c r="O152" s="338"/>
      <c r="P152" s="338"/>
      <c r="Q152" s="338"/>
      <c r="R152" s="338"/>
      <c r="S152" s="338"/>
      <c r="T152" s="339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133.33333333333331</v>
      </c>
      <c r="W152" s="314">
        <f>IFERROR(W144/H144,"0")+IFERROR(W145/H145,"0")+IFERROR(W146/H146,"0")+IFERROR(W147/H147,"0")+IFERROR(W148/H148,"0")+IFERROR(W149/H149,"0")+IFERROR(W150/H150,"0")+IFERROR(W151/H151,"0")</f>
        <v>135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0.72036999999999995</v>
      </c>
      <c r="Y152" s="315"/>
      <c r="Z152" s="315"/>
    </row>
    <row r="153" spans="1:53" x14ac:dyDescent="0.2">
      <c r="A153" s="331"/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2"/>
      <c r="N153" s="337" t="s">
        <v>66</v>
      </c>
      <c r="O153" s="338"/>
      <c r="P153" s="338"/>
      <c r="Q153" s="338"/>
      <c r="R153" s="338"/>
      <c r="S153" s="338"/>
      <c r="T153" s="339"/>
      <c r="U153" s="37" t="s">
        <v>65</v>
      </c>
      <c r="V153" s="314">
        <f>IFERROR(SUM(V144:V151),"0")</f>
        <v>315</v>
      </c>
      <c r="W153" s="314">
        <f>IFERROR(SUM(W144:W151),"0")</f>
        <v>319.20000000000005</v>
      </c>
      <c r="X153" s="37"/>
      <c r="Y153" s="315"/>
      <c r="Z153" s="315"/>
    </row>
    <row r="154" spans="1:53" ht="16.5" customHeight="1" x14ac:dyDescent="0.25">
      <c r="A154" s="354" t="s">
        <v>269</v>
      </c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  <c r="T154" s="331"/>
      <c r="U154" s="331"/>
      <c r="V154" s="331"/>
      <c r="W154" s="331"/>
      <c r="X154" s="331"/>
      <c r="Y154" s="307"/>
      <c r="Z154" s="307"/>
    </row>
    <row r="155" spans="1:53" ht="14.25" customHeight="1" x14ac:dyDescent="0.25">
      <c r="A155" s="333" t="s">
        <v>103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33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21">
        <v>4680115881402</v>
      </c>
      <c r="E156" s="320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9"/>
      <c r="P156" s="319"/>
      <c r="Q156" s="319"/>
      <c r="R156" s="320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21">
        <v>4680115881396</v>
      </c>
      <c r="E157" s="320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9"/>
      <c r="P157" s="319"/>
      <c r="Q157" s="319"/>
      <c r="R157" s="320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30"/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2"/>
      <c r="N158" s="337" t="s">
        <v>66</v>
      </c>
      <c r="O158" s="338"/>
      <c r="P158" s="338"/>
      <c r="Q158" s="338"/>
      <c r="R158" s="338"/>
      <c r="S158" s="338"/>
      <c r="T158" s="339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31"/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2"/>
      <c r="N159" s="337" t="s">
        <v>66</v>
      </c>
      <c r="O159" s="338"/>
      <c r="P159" s="338"/>
      <c r="Q159" s="338"/>
      <c r="R159" s="338"/>
      <c r="S159" s="338"/>
      <c r="T159" s="339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33" t="s">
        <v>95</v>
      </c>
      <c r="B160" s="331"/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/>
      <c r="N160" s="331"/>
      <c r="O160" s="331"/>
      <c r="P160" s="331"/>
      <c r="Q160" s="331"/>
      <c r="R160" s="331"/>
      <c r="S160" s="331"/>
      <c r="T160" s="331"/>
      <c r="U160" s="331"/>
      <c r="V160" s="331"/>
      <c r="W160" s="331"/>
      <c r="X160" s="33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21">
        <v>4680115882935</v>
      </c>
      <c r="E161" s="320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650" t="s">
        <v>276</v>
      </c>
      <c r="O161" s="319"/>
      <c r="P161" s="319"/>
      <c r="Q161" s="319"/>
      <c r="R161" s="320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21">
        <v>4680115880764</v>
      </c>
      <c r="E162" s="320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9"/>
      <c r="P162" s="319"/>
      <c r="Q162" s="319"/>
      <c r="R162" s="320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30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2"/>
      <c r="N163" s="337" t="s">
        <v>66</v>
      </c>
      <c r="O163" s="338"/>
      <c r="P163" s="338"/>
      <c r="Q163" s="338"/>
      <c r="R163" s="338"/>
      <c r="S163" s="338"/>
      <c r="T163" s="339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2"/>
      <c r="N164" s="337" t="s">
        <v>66</v>
      </c>
      <c r="O164" s="338"/>
      <c r="P164" s="338"/>
      <c r="Q164" s="338"/>
      <c r="R164" s="338"/>
      <c r="S164" s="338"/>
      <c r="T164" s="339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33" t="s">
        <v>60</v>
      </c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  <c r="T165" s="331"/>
      <c r="U165" s="331"/>
      <c r="V165" s="331"/>
      <c r="W165" s="331"/>
      <c r="X165" s="33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21">
        <v>4680115882683</v>
      </c>
      <c r="E166" s="320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9"/>
      <c r="P166" s="319"/>
      <c r="Q166" s="319"/>
      <c r="R166" s="320"/>
      <c r="S166" s="34"/>
      <c r="T166" s="34"/>
      <c r="U166" s="35" t="s">
        <v>65</v>
      </c>
      <c r="V166" s="312">
        <v>100</v>
      </c>
      <c r="W166" s="313">
        <f>IFERROR(IF(V166="",0,CEILING((V166/$H166),1)*$H166),"")</f>
        <v>102.60000000000001</v>
      </c>
      <c r="X166" s="36">
        <f>IFERROR(IF(W166=0,"",ROUNDUP(W166/H166,0)*0.00937),"")</f>
        <v>0.17802999999999999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21">
        <v>4680115882690</v>
      </c>
      <c r="E167" s="320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9"/>
      <c r="P167" s="319"/>
      <c r="Q167" s="319"/>
      <c r="R167" s="320"/>
      <c r="S167" s="34"/>
      <c r="T167" s="34"/>
      <c r="U167" s="35" t="s">
        <v>65</v>
      </c>
      <c r="V167" s="312">
        <v>100</v>
      </c>
      <c r="W167" s="313">
        <f>IFERROR(IF(V167="",0,CEILING((V167/$H167),1)*$H167),"")</f>
        <v>102.60000000000001</v>
      </c>
      <c r="X167" s="36">
        <f>IFERROR(IF(W167=0,"",ROUNDUP(W167/H167,0)*0.00937),"")</f>
        <v>0.17802999999999999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21">
        <v>4680115882669</v>
      </c>
      <c r="E168" s="320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9"/>
      <c r="P168" s="319"/>
      <c r="Q168" s="319"/>
      <c r="R168" s="320"/>
      <c r="S168" s="34"/>
      <c r="T168" s="34"/>
      <c r="U168" s="35" t="s">
        <v>65</v>
      </c>
      <c r="V168" s="312">
        <v>100</v>
      </c>
      <c r="W168" s="313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21">
        <v>4680115882676</v>
      </c>
      <c r="E169" s="320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9"/>
      <c r="P169" s="319"/>
      <c r="Q169" s="319"/>
      <c r="R169" s="320"/>
      <c r="S169" s="34"/>
      <c r="T169" s="34"/>
      <c r="U169" s="35" t="s">
        <v>65</v>
      </c>
      <c r="V169" s="312">
        <v>120</v>
      </c>
      <c r="W169" s="313">
        <f>IFERROR(IF(V169="",0,CEILING((V169/$H169),1)*$H169),"")</f>
        <v>124.2</v>
      </c>
      <c r="X169" s="36">
        <f>IFERROR(IF(W169=0,"",ROUNDUP(W169/H169,0)*0.00937),"")</f>
        <v>0.21551000000000001</v>
      </c>
      <c r="Y169" s="56"/>
      <c r="Z169" s="57"/>
      <c r="AD169" s="58"/>
      <c r="BA169" s="146" t="s">
        <v>1</v>
      </c>
    </row>
    <row r="170" spans="1:53" x14ac:dyDescent="0.2">
      <c r="A170" s="330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2"/>
      <c r="N170" s="337" t="s">
        <v>66</v>
      </c>
      <c r="O170" s="338"/>
      <c r="P170" s="338"/>
      <c r="Q170" s="338"/>
      <c r="R170" s="338"/>
      <c r="S170" s="338"/>
      <c r="T170" s="339"/>
      <c r="U170" s="37" t="s">
        <v>67</v>
      </c>
      <c r="V170" s="314">
        <f>IFERROR(V166/H166,"0")+IFERROR(V167/H167,"0")+IFERROR(V168/H168,"0")+IFERROR(V169/H169,"0")</f>
        <v>77.777777777777771</v>
      </c>
      <c r="W170" s="314">
        <f>IFERROR(W166/H166,"0")+IFERROR(W167/H167,"0")+IFERROR(W168/H168,"0")+IFERROR(W169/H169,"0")</f>
        <v>80</v>
      </c>
      <c r="X170" s="314">
        <f>IFERROR(IF(X166="",0,X166),"0")+IFERROR(IF(X167="",0,X167),"0")+IFERROR(IF(X168="",0,X168),"0")+IFERROR(IF(X169="",0,X169),"0")</f>
        <v>0.74959999999999993</v>
      </c>
      <c r="Y170" s="315"/>
      <c r="Z170" s="315"/>
    </row>
    <row r="171" spans="1:53" x14ac:dyDescent="0.2">
      <c r="A171" s="331"/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2"/>
      <c r="N171" s="337" t="s">
        <v>66</v>
      </c>
      <c r="O171" s="338"/>
      <c r="P171" s="338"/>
      <c r="Q171" s="338"/>
      <c r="R171" s="338"/>
      <c r="S171" s="338"/>
      <c r="T171" s="339"/>
      <c r="U171" s="37" t="s">
        <v>65</v>
      </c>
      <c r="V171" s="314">
        <f>IFERROR(SUM(V166:V169),"0")</f>
        <v>420</v>
      </c>
      <c r="W171" s="314">
        <f>IFERROR(SUM(W166:W169),"0")</f>
        <v>432</v>
      </c>
      <c r="X171" s="37"/>
      <c r="Y171" s="315"/>
      <c r="Z171" s="315"/>
    </row>
    <row r="172" spans="1:53" ht="14.25" customHeight="1" x14ac:dyDescent="0.25">
      <c r="A172" s="333" t="s">
        <v>68</v>
      </c>
      <c r="B172" s="331"/>
      <c r="C172" s="331"/>
      <c r="D172" s="331"/>
      <c r="E172" s="331"/>
      <c r="F172" s="331"/>
      <c r="G172" s="331"/>
      <c r="H172" s="331"/>
      <c r="I172" s="331"/>
      <c r="J172" s="331"/>
      <c r="K172" s="331"/>
      <c r="L172" s="331"/>
      <c r="M172" s="331"/>
      <c r="N172" s="331"/>
      <c r="O172" s="331"/>
      <c r="P172" s="331"/>
      <c r="Q172" s="331"/>
      <c r="R172" s="331"/>
      <c r="S172" s="331"/>
      <c r="T172" s="331"/>
      <c r="U172" s="331"/>
      <c r="V172" s="331"/>
      <c r="W172" s="331"/>
      <c r="X172" s="33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21">
        <v>4680115881556</v>
      </c>
      <c r="E173" s="320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5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9"/>
      <c r="P173" s="319"/>
      <c r="Q173" s="319"/>
      <c r="R173" s="320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21">
        <v>4680115880573</v>
      </c>
      <c r="E174" s="320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9" t="s">
        <v>291</v>
      </c>
      <c r="O174" s="319"/>
      <c r="P174" s="319"/>
      <c r="Q174" s="319"/>
      <c r="R174" s="320"/>
      <c r="S174" s="34"/>
      <c r="T174" s="34"/>
      <c r="U174" s="35" t="s">
        <v>65</v>
      </c>
      <c r="V174" s="312">
        <v>100</v>
      </c>
      <c r="W174" s="313">
        <f t="shared" si="8"/>
        <v>104.39999999999999</v>
      </c>
      <c r="X174" s="36">
        <f>IFERROR(IF(W174=0,"",ROUNDUP(W174/H174,0)*0.02175),"")</f>
        <v>0.26100000000000001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21">
        <v>4680115881594</v>
      </c>
      <c r="E175" s="320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9"/>
      <c r="P175" s="319"/>
      <c r="Q175" s="319"/>
      <c r="R175" s="320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21">
        <v>4680115881587</v>
      </c>
      <c r="E176" s="320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583" t="s">
        <v>296</v>
      </c>
      <c r="O176" s="319"/>
      <c r="P176" s="319"/>
      <c r="Q176" s="319"/>
      <c r="R176" s="320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21">
        <v>4680115880962</v>
      </c>
      <c r="E177" s="320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9"/>
      <c r="P177" s="319"/>
      <c r="Q177" s="319"/>
      <c r="R177" s="320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21">
        <v>4680115881617</v>
      </c>
      <c r="E178" s="320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9"/>
      <c r="P178" s="319"/>
      <c r="Q178" s="319"/>
      <c r="R178" s="320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21">
        <v>4680115881228</v>
      </c>
      <c r="E179" s="320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75" t="s">
        <v>303</v>
      </c>
      <c r="O179" s="319"/>
      <c r="P179" s="319"/>
      <c r="Q179" s="319"/>
      <c r="R179" s="320"/>
      <c r="S179" s="34"/>
      <c r="T179" s="34"/>
      <c r="U179" s="35" t="s">
        <v>65</v>
      </c>
      <c r="V179" s="312">
        <v>280</v>
      </c>
      <c r="W179" s="313">
        <f t="shared" si="8"/>
        <v>280.8</v>
      </c>
      <c r="X179" s="36">
        <f>IFERROR(IF(W179=0,"",ROUNDUP(W179/H179,0)*0.00753),"")</f>
        <v>0.88101000000000007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21">
        <v>4680115881037</v>
      </c>
      <c r="E180" s="320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2" t="s">
        <v>306</v>
      </c>
      <c r="O180" s="319"/>
      <c r="P180" s="319"/>
      <c r="Q180" s="319"/>
      <c r="R180" s="320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21">
        <v>4680115881211</v>
      </c>
      <c r="E181" s="320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9"/>
      <c r="P181" s="319"/>
      <c r="Q181" s="319"/>
      <c r="R181" s="320"/>
      <c r="S181" s="34"/>
      <c r="T181" s="34"/>
      <c r="U181" s="35" t="s">
        <v>65</v>
      </c>
      <c r="V181" s="312">
        <v>280</v>
      </c>
      <c r="W181" s="313">
        <f t="shared" si="8"/>
        <v>280.8</v>
      </c>
      <c r="X181" s="36">
        <f>IFERROR(IF(W181=0,"",ROUNDUP(W181/H181,0)*0.00753),"")</f>
        <v>0.88101000000000007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21">
        <v>4680115881020</v>
      </c>
      <c r="E182" s="320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9"/>
      <c r="P182" s="319"/>
      <c r="Q182" s="319"/>
      <c r="R182" s="320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21">
        <v>4680115882195</v>
      </c>
      <c r="E183" s="320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9"/>
      <c r="P183" s="319"/>
      <c r="Q183" s="319"/>
      <c r="R183" s="320"/>
      <c r="S183" s="34"/>
      <c r="T183" s="34"/>
      <c r="U183" s="35" t="s">
        <v>65</v>
      </c>
      <c r="V183" s="312">
        <v>240</v>
      </c>
      <c r="W183" s="313">
        <f t="shared" si="8"/>
        <v>240</v>
      </c>
      <c r="X183" s="36">
        <f t="shared" ref="X183:X189" si="9">IFERROR(IF(W183=0,"",ROUNDUP(W183/H183,0)*0.00753),"")</f>
        <v>0.753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21">
        <v>4680115882607</v>
      </c>
      <c r="E184" s="320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9"/>
      <c r="P184" s="319"/>
      <c r="Q184" s="319"/>
      <c r="R184" s="320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21">
        <v>4680115880092</v>
      </c>
      <c r="E185" s="320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9"/>
      <c r="P185" s="319"/>
      <c r="Q185" s="319"/>
      <c r="R185" s="320"/>
      <c r="S185" s="34"/>
      <c r="T185" s="34"/>
      <c r="U185" s="35" t="s">
        <v>65</v>
      </c>
      <c r="V185" s="312">
        <v>360</v>
      </c>
      <c r="W185" s="313">
        <f t="shared" si="8"/>
        <v>360</v>
      </c>
      <c r="X185" s="36">
        <f t="shared" si="9"/>
        <v>1.1294999999999999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21">
        <v>4680115880221</v>
      </c>
      <c r="E186" s="320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9"/>
      <c r="P186" s="319"/>
      <c r="Q186" s="319"/>
      <c r="R186" s="320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21">
        <v>4680115882942</v>
      </c>
      <c r="E187" s="320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9"/>
      <c r="P187" s="319"/>
      <c r="Q187" s="319"/>
      <c r="R187" s="320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21">
        <v>4680115880504</v>
      </c>
      <c r="E188" s="320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9"/>
      <c r="P188" s="319"/>
      <c r="Q188" s="319"/>
      <c r="R188" s="320"/>
      <c r="S188" s="34"/>
      <c r="T188" s="34"/>
      <c r="U188" s="35" t="s">
        <v>65</v>
      </c>
      <c r="V188" s="312">
        <v>60</v>
      </c>
      <c r="W188" s="313">
        <f t="shared" si="8"/>
        <v>60</v>
      </c>
      <c r="X188" s="36">
        <f t="shared" si="9"/>
        <v>0.18825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21">
        <v>4680115882164</v>
      </c>
      <c r="E189" s="320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9"/>
      <c r="P189" s="319"/>
      <c r="Q189" s="319"/>
      <c r="R189" s="320"/>
      <c r="S189" s="34"/>
      <c r="T189" s="34"/>
      <c r="U189" s="35" t="s">
        <v>65</v>
      </c>
      <c r="V189" s="312">
        <v>120</v>
      </c>
      <c r="W189" s="313">
        <f t="shared" si="8"/>
        <v>120</v>
      </c>
      <c r="X189" s="36">
        <f t="shared" si="9"/>
        <v>0.3765</v>
      </c>
      <c r="Y189" s="56"/>
      <c r="Z189" s="57"/>
      <c r="AD189" s="58"/>
      <c r="BA189" s="163" t="s">
        <v>1</v>
      </c>
    </row>
    <row r="190" spans="1:53" x14ac:dyDescent="0.2">
      <c r="A190" s="330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2"/>
      <c r="N190" s="337" t="s">
        <v>66</v>
      </c>
      <c r="O190" s="338"/>
      <c r="P190" s="338"/>
      <c r="Q190" s="338"/>
      <c r="R190" s="338"/>
      <c r="S190" s="338"/>
      <c r="T190" s="339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569.82758620689651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571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4.4702700000000002</v>
      </c>
      <c r="Y190" s="315"/>
      <c r="Z190" s="315"/>
    </row>
    <row r="191" spans="1:53" x14ac:dyDescent="0.2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2"/>
      <c r="N191" s="337" t="s">
        <v>66</v>
      </c>
      <c r="O191" s="338"/>
      <c r="P191" s="338"/>
      <c r="Q191" s="338"/>
      <c r="R191" s="338"/>
      <c r="S191" s="338"/>
      <c r="T191" s="339"/>
      <c r="U191" s="37" t="s">
        <v>65</v>
      </c>
      <c r="V191" s="314">
        <f>IFERROR(SUM(V173:V189),"0")</f>
        <v>1440</v>
      </c>
      <c r="W191" s="314">
        <f>IFERROR(SUM(W173:W189),"0")</f>
        <v>1446</v>
      </c>
      <c r="X191" s="37"/>
      <c r="Y191" s="315"/>
      <c r="Z191" s="315"/>
    </row>
    <row r="192" spans="1:53" ht="14.25" customHeight="1" x14ac:dyDescent="0.25">
      <c r="A192" s="333" t="s">
        <v>223</v>
      </c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  <c r="T192" s="331"/>
      <c r="U192" s="331"/>
      <c r="V192" s="331"/>
      <c r="W192" s="331"/>
      <c r="X192" s="33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21">
        <v>4680115880801</v>
      </c>
      <c r="E193" s="320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9"/>
      <c r="P193" s="319"/>
      <c r="Q193" s="319"/>
      <c r="R193" s="320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21">
        <v>4680115880818</v>
      </c>
      <c r="E194" s="320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9"/>
      <c r="P194" s="319"/>
      <c r="Q194" s="319"/>
      <c r="R194" s="320"/>
      <c r="S194" s="34"/>
      <c r="T194" s="34"/>
      <c r="U194" s="35" t="s">
        <v>65</v>
      </c>
      <c r="V194" s="312">
        <v>20</v>
      </c>
      <c r="W194" s="313">
        <f>IFERROR(IF(V194="",0,CEILING((V194/$H194),1)*$H194),"")</f>
        <v>21.599999999999998</v>
      </c>
      <c r="X194" s="36">
        <f>IFERROR(IF(W194=0,"",ROUNDUP(W194/H194,0)*0.00753),"")</f>
        <v>6.7769999999999997E-2</v>
      </c>
      <c r="Y194" s="56"/>
      <c r="Z194" s="57"/>
      <c r="AD194" s="58"/>
      <c r="BA194" s="165" t="s">
        <v>1</v>
      </c>
    </row>
    <row r="195" spans="1:53" x14ac:dyDescent="0.2">
      <c r="A195" s="330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2"/>
      <c r="N195" s="337" t="s">
        <v>66</v>
      </c>
      <c r="O195" s="338"/>
      <c r="P195" s="338"/>
      <c r="Q195" s="338"/>
      <c r="R195" s="338"/>
      <c r="S195" s="338"/>
      <c r="T195" s="339"/>
      <c r="U195" s="37" t="s">
        <v>67</v>
      </c>
      <c r="V195" s="314">
        <f>IFERROR(V193/H193,"0")+IFERROR(V194/H194,"0")</f>
        <v>8.3333333333333339</v>
      </c>
      <c r="W195" s="314">
        <f>IFERROR(W193/H193,"0")+IFERROR(W194/H194,"0")</f>
        <v>9</v>
      </c>
      <c r="X195" s="314">
        <f>IFERROR(IF(X193="",0,X193),"0")+IFERROR(IF(X194="",0,X194),"0")</f>
        <v>6.7769999999999997E-2</v>
      </c>
      <c r="Y195" s="315"/>
      <c r="Z195" s="315"/>
    </row>
    <row r="196" spans="1:53" x14ac:dyDescent="0.2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2"/>
      <c r="N196" s="337" t="s">
        <v>66</v>
      </c>
      <c r="O196" s="338"/>
      <c r="P196" s="338"/>
      <c r="Q196" s="338"/>
      <c r="R196" s="338"/>
      <c r="S196" s="338"/>
      <c r="T196" s="339"/>
      <c r="U196" s="37" t="s">
        <v>65</v>
      </c>
      <c r="V196" s="314">
        <f>IFERROR(SUM(V193:V194),"0")</f>
        <v>20</v>
      </c>
      <c r="W196" s="314">
        <f>IFERROR(SUM(W193:W194),"0")</f>
        <v>21.599999999999998</v>
      </c>
      <c r="X196" s="37"/>
      <c r="Y196" s="315"/>
      <c r="Z196" s="315"/>
    </row>
    <row r="197" spans="1:53" ht="16.5" customHeight="1" x14ac:dyDescent="0.25">
      <c r="A197" s="354" t="s">
        <v>329</v>
      </c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  <c r="T197" s="331"/>
      <c r="U197" s="331"/>
      <c r="V197" s="331"/>
      <c r="W197" s="331"/>
      <c r="X197" s="331"/>
      <c r="Y197" s="307"/>
      <c r="Z197" s="307"/>
    </row>
    <row r="198" spans="1:53" ht="14.25" customHeight="1" x14ac:dyDescent="0.25">
      <c r="A198" s="333" t="s">
        <v>103</v>
      </c>
      <c r="B198" s="331"/>
      <c r="C198" s="331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21">
        <v>4607091387445</v>
      </c>
      <c r="E199" s="320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9"/>
      <c r="P199" s="319"/>
      <c r="Q199" s="319"/>
      <c r="R199" s="320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21">
        <v>4607091386004</v>
      </c>
      <c r="E200" s="320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5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9"/>
      <c r="P200" s="319"/>
      <c r="Q200" s="319"/>
      <c r="R200" s="320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21">
        <v>4607091386004</v>
      </c>
      <c r="E201" s="320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0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9"/>
      <c r="P201" s="319"/>
      <c r="Q201" s="319"/>
      <c r="R201" s="320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21">
        <v>4607091386073</v>
      </c>
      <c r="E202" s="320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9"/>
      <c r="P202" s="319"/>
      <c r="Q202" s="319"/>
      <c r="R202" s="320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21">
        <v>4607091387322</v>
      </c>
      <c r="E203" s="320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41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9"/>
      <c r="P203" s="319"/>
      <c r="Q203" s="319"/>
      <c r="R203" s="320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21">
        <v>4607091387322</v>
      </c>
      <c r="E204" s="320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9"/>
      <c r="P204" s="319"/>
      <c r="Q204" s="319"/>
      <c r="R204" s="320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21">
        <v>4607091387377</v>
      </c>
      <c r="E205" s="320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9"/>
      <c r="P205" s="319"/>
      <c r="Q205" s="319"/>
      <c r="R205" s="320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21">
        <v>4607091387353</v>
      </c>
      <c r="E206" s="320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9"/>
      <c r="P206" s="319"/>
      <c r="Q206" s="319"/>
      <c r="R206" s="320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21">
        <v>4607091386011</v>
      </c>
      <c r="E207" s="320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9"/>
      <c r="P207" s="319"/>
      <c r="Q207" s="319"/>
      <c r="R207" s="320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21">
        <v>4607091387308</v>
      </c>
      <c r="E208" s="320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9"/>
      <c r="P208" s="319"/>
      <c r="Q208" s="319"/>
      <c r="R208" s="320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21">
        <v>4607091387339</v>
      </c>
      <c r="E209" s="320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9"/>
      <c r="P209" s="319"/>
      <c r="Q209" s="319"/>
      <c r="R209" s="320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21">
        <v>4680115882638</v>
      </c>
      <c r="E210" s="320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9"/>
      <c r="P210" s="319"/>
      <c r="Q210" s="319"/>
      <c r="R210" s="320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21">
        <v>4680115881938</v>
      </c>
      <c r="E211" s="320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9"/>
      <c r="P211" s="319"/>
      <c r="Q211" s="319"/>
      <c r="R211" s="320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21">
        <v>4607091387346</v>
      </c>
      <c r="E212" s="320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9"/>
      <c r="P212" s="319"/>
      <c r="Q212" s="319"/>
      <c r="R212" s="320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30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2"/>
      <c r="N213" s="337" t="s">
        <v>66</v>
      </c>
      <c r="O213" s="338"/>
      <c r="P213" s="338"/>
      <c r="Q213" s="338"/>
      <c r="R213" s="338"/>
      <c r="S213" s="338"/>
      <c r="T213" s="339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2"/>
      <c r="N214" s="337" t="s">
        <v>66</v>
      </c>
      <c r="O214" s="338"/>
      <c r="P214" s="338"/>
      <c r="Q214" s="338"/>
      <c r="R214" s="338"/>
      <c r="S214" s="338"/>
      <c r="T214" s="339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33" t="s">
        <v>95</v>
      </c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  <c r="T215" s="331"/>
      <c r="U215" s="331"/>
      <c r="V215" s="331"/>
      <c r="W215" s="331"/>
      <c r="X215" s="33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1">
        <v>4680115881914</v>
      </c>
      <c r="E216" s="320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9"/>
      <c r="P216" s="319"/>
      <c r="Q216" s="319"/>
      <c r="R216" s="320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30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2"/>
      <c r="N217" s="337" t="s">
        <v>66</v>
      </c>
      <c r="O217" s="338"/>
      <c r="P217" s="338"/>
      <c r="Q217" s="338"/>
      <c r="R217" s="338"/>
      <c r="S217" s="338"/>
      <c r="T217" s="339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2"/>
      <c r="N218" s="337" t="s">
        <v>66</v>
      </c>
      <c r="O218" s="338"/>
      <c r="P218" s="338"/>
      <c r="Q218" s="338"/>
      <c r="R218" s="338"/>
      <c r="S218" s="338"/>
      <c r="T218" s="339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  <c r="T219" s="331"/>
      <c r="U219" s="331"/>
      <c r="V219" s="331"/>
      <c r="W219" s="331"/>
      <c r="X219" s="33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1">
        <v>4607091387193</v>
      </c>
      <c r="E220" s="320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9"/>
      <c r="P220" s="319"/>
      <c r="Q220" s="319"/>
      <c r="R220" s="320"/>
      <c r="S220" s="34"/>
      <c r="T220" s="34"/>
      <c r="U220" s="35" t="s">
        <v>65</v>
      </c>
      <c r="V220" s="312">
        <v>20</v>
      </c>
      <c r="W220" s="313">
        <f>IFERROR(IF(V220="",0,CEILING((V220/$H220),1)*$H220),"")</f>
        <v>21</v>
      </c>
      <c r="X220" s="36">
        <f>IFERROR(IF(W220=0,"",ROUNDUP(W220/H220,0)*0.00753),"")</f>
        <v>3.7650000000000003E-2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1">
        <v>4607091387230</v>
      </c>
      <c r="E221" s="320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9"/>
      <c r="P221" s="319"/>
      <c r="Q221" s="319"/>
      <c r="R221" s="320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1">
        <v>4607091387285</v>
      </c>
      <c r="E222" s="320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9"/>
      <c r="P222" s="319"/>
      <c r="Q222" s="319"/>
      <c r="R222" s="320"/>
      <c r="S222" s="34"/>
      <c r="T222" s="34"/>
      <c r="U222" s="35" t="s">
        <v>65</v>
      </c>
      <c r="V222" s="312">
        <v>7</v>
      </c>
      <c r="W222" s="313">
        <f>IFERROR(IF(V222="",0,CEILING((V222/$H222),1)*$H222),"")</f>
        <v>8.4</v>
      </c>
      <c r="X222" s="36">
        <f>IFERROR(IF(W222=0,"",ROUNDUP(W222/H222,0)*0.00502),"")</f>
        <v>2.0080000000000001E-2</v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1">
        <v>4607091389845</v>
      </c>
      <c r="E223" s="320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61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9"/>
      <c r="P223" s="319"/>
      <c r="Q223" s="319"/>
      <c r="R223" s="320"/>
      <c r="S223" s="34"/>
      <c r="T223" s="34"/>
      <c r="U223" s="35" t="s">
        <v>65</v>
      </c>
      <c r="V223" s="312">
        <v>140</v>
      </c>
      <c r="W223" s="313">
        <f>IFERROR(IF(V223="",0,CEILING((V223/$H223),1)*$H223),"")</f>
        <v>140.70000000000002</v>
      </c>
      <c r="X223" s="36">
        <f>IFERROR(IF(W223=0,"",ROUNDUP(W223/H223,0)*0.00502),"")</f>
        <v>0.33634000000000003</v>
      </c>
      <c r="Y223" s="56"/>
      <c r="Z223" s="57"/>
      <c r="AD223" s="58"/>
      <c r="BA223" s="184" t="s">
        <v>1</v>
      </c>
    </row>
    <row r="224" spans="1:53" x14ac:dyDescent="0.2">
      <c r="A224" s="330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2"/>
      <c r="N224" s="337" t="s">
        <v>66</v>
      </c>
      <c r="O224" s="338"/>
      <c r="P224" s="338"/>
      <c r="Q224" s="338"/>
      <c r="R224" s="338"/>
      <c r="S224" s="338"/>
      <c r="T224" s="339"/>
      <c r="U224" s="37" t="s">
        <v>67</v>
      </c>
      <c r="V224" s="314">
        <f>IFERROR(V220/H220,"0")+IFERROR(V221/H221,"0")+IFERROR(V222/H222,"0")+IFERROR(V223/H223,"0")</f>
        <v>74.761904761904759</v>
      </c>
      <c r="W224" s="314">
        <f>IFERROR(W220/H220,"0")+IFERROR(W221/H221,"0")+IFERROR(W222/H222,"0")+IFERROR(W223/H223,"0")</f>
        <v>76</v>
      </c>
      <c r="X224" s="314">
        <f>IFERROR(IF(X220="",0,X220),"0")+IFERROR(IF(X221="",0,X221),"0")+IFERROR(IF(X222="",0,X222),"0")+IFERROR(IF(X223="",0,X223),"0")</f>
        <v>0.39407000000000003</v>
      </c>
      <c r="Y224" s="315"/>
      <c r="Z224" s="315"/>
    </row>
    <row r="225" spans="1:53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2"/>
      <c r="N225" s="337" t="s">
        <v>66</v>
      </c>
      <c r="O225" s="338"/>
      <c r="P225" s="338"/>
      <c r="Q225" s="338"/>
      <c r="R225" s="338"/>
      <c r="S225" s="338"/>
      <c r="T225" s="339"/>
      <c r="U225" s="37" t="s">
        <v>65</v>
      </c>
      <c r="V225" s="314">
        <f>IFERROR(SUM(V220:V223),"0")</f>
        <v>167</v>
      </c>
      <c r="W225" s="314">
        <f>IFERROR(SUM(W220:W223),"0")</f>
        <v>170.10000000000002</v>
      </c>
      <c r="X225" s="37"/>
      <c r="Y225" s="315"/>
      <c r="Z225" s="315"/>
    </row>
    <row r="226" spans="1:53" ht="14.25" customHeight="1" x14ac:dyDescent="0.25">
      <c r="A226" s="333" t="s">
        <v>68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33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1">
        <v>4607091387766</v>
      </c>
      <c r="E227" s="320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9"/>
      <c r="P227" s="319"/>
      <c r="Q227" s="319"/>
      <c r="R227" s="320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1">
        <v>4607091387957</v>
      </c>
      <c r="E228" s="320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9"/>
      <c r="P228" s="319"/>
      <c r="Q228" s="319"/>
      <c r="R228" s="320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1">
        <v>4607091387964</v>
      </c>
      <c r="E229" s="320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5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9"/>
      <c r="P229" s="319"/>
      <c r="Q229" s="319"/>
      <c r="R229" s="320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1">
        <v>4680115883604</v>
      </c>
      <c r="E230" s="320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40" t="s">
        <v>374</v>
      </c>
      <c r="O230" s="319"/>
      <c r="P230" s="319"/>
      <c r="Q230" s="319"/>
      <c r="R230" s="320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1">
        <v>4680115883567</v>
      </c>
      <c r="E231" s="320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">
        <v>377</v>
      </c>
      <c r="O231" s="319"/>
      <c r="P231" s="319"/>
      <c r="Q231" s="319"/>
      <c r="R231" s="320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1">
        <v>4607091381672</v>
      </c>
      <c r="E232" s="320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9"/>
      <c r="P232" s="319"/>
      <c r="Q232" s="319"/>
      <c r="R232" s="320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1">
        <v>4607091387537</v>
      </c>
      <c r="E233" s="320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9"/>
      <c r="P233" s="319"/>
      <c r="Q233" s="319"/>
      <c r="R233" s="320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1">
        <v>4607091387513</v>
      </c>
      <c r="E234" s="320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9"/>
      <c r="P234" s="319"/>
      <c r="Q234" s="319"/>
      <c r="R234" s="320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1">
        <v>4680115880511</v>
      </c>
      <c r="E235" s="320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9"/>
      <c r="P235" s="319"/>
      <c r="Q235" s="319"/>
      <c r="R235" s="320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30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2"/>
      <c r="N236" s="337" t="s">
        <v>66</v>
      </c>
      <c r="O236" s="338"/>
      <c r="P236" s="338"/>
      <c r="Q236" s="338"/>
      <c r="R236" s="338"/>
      <c r="S236" s="338"/>
      <c r="T236" s="339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2"/>
      <c r="N237" s="337" t="s">
        <v>66</v>
      </c>
      <c r="O237" s="338"/>
      <c r="P237" s="338"/>
      <c r="Q237" s="338"/>
      <c r="R237" s="338"/>
      <c r="S237" s="338"/>
      <c r="T237" s="339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3" t="s">
        <v>223</v>
      </c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  <c r="T238" s="331"/>
      <c r="U238" s="331"/>
      <c r="V238" s="331"/>
      <c r="W238" s="331"/>
      <c r="X238" s="33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1">
        <v>4607091380880</v>
      </c>
      <c r="E239" s="320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9"/>
      <c r="P239" s="319"/>
      <c r="Q239" s="319"/>
      <c r="R239" s="320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1">
        <v>4607091384482</v>
      </c>
      <c r="E240" s="320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9"/>
      <c r="P240" s="319"/>
      <c r="Q240" s="319"/>
      <c r="R240" s="320"/>
      <c r="S240" s="34"/>
      <c r="T240" s="34"/>
      <c r="U240" s="35" t="s">
        <v>65</v>
      </c>
      <c r="V240" s="312">
        <v>100</v>
      </c>
      <c r="W240" s="313">
        <f>IFERROR(IF(V240="",0,CEILING((V240/$H240),1)*$H240),"")</f>
        <v>101.39999999999999</v>
      </c>
      <c r="X240" s="36">
        <f>IFERROR(IF(W240=0,"",ROUNDUP(W240/H240,0)*0.02175),"")</f>
        <v>0.28275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1">
        <v>4607091380897</v>
      </c>
      <c r="E241" s="320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9"/>
      <c r="P241" s="319"/>
      <c r="Q241" s="319"/>
      <c r="R241" s="320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30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2"/>
      <c r="N242" s="337" t="s">
        <v>66</v>
      </c>
      <c r="O242" s="338"/>
      <c r="P242" s="338"/>
      <c r="Q242" s="338"/>
      <c r="R242" s="338"/>
      <c r="S242" s="338"/>
      <c r="T242" s="339"/>
      <c r="U242" s="37" t="s">
        <v>67</v>
      </c>
      <c r="V242" s="314">
        <f>IFERROR(V239/H239,"0")+IFERROR(V240/H240,"0")+IFERROR(V241/H241,"0")</f>
        <v>12.820512820512821</v>
      </c>
      <c r="W242" s="314">
        <f>IFERROR(W239/H239,"0")+IFERROR(W240/H240,"0")+IFERROR(W241/H241,"0")</f>
        <v>13</v>
      </c>
      <c r="X242" s="314">
        <f>IFERROR(IF(X239="",0,X239),"0")+IFERROR(IF(X240="",0,X240),"0")+IFERROR(IF(X241="",0,X241),"0")</f>
        <v>0.28275</v>
      </c>
      <c r="Y242" s="315"/>
      <c r="Z242" s="315"/>
    </row>
    <row r="243" spans="1:53" x14ac:dyDescent="0.2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2"/>
      <c r="N243" s="337" t="s">
        <v>66</v>
      </c>
      <c r="O243" s="338"/>
      <c r="P243" s="338"/>
      <c r="Q243" s="338"/>
      <c r="R243" s="338"/>
      <c r="S243" s="338"/>
      <c r="T243" s="339"/>
      <c r="U243" s="37" t="s">
        <v>65</v>
      </c>
      <c r="V243" s="314">
        <f>IFERROR(SUM(V239:V241),"0")</f>
        <v>100</v>
      </c>
      <c r="W243" s="314">
        <f>IFERROR(SUM(W239:W241),"0")</f>
        <v>101.39999999999999</v>
      </c>
      <c r="X243" s="37"/>
      <c r="Y243" s="315"/>
      <c r="Z243" s="315"/>
    </row>
    <row r="244" spans="1:53" ht="14.25" customHeight="1" x14ac:dyDescent="0.25">
      <c r="A244" s="333" t="s">
        <v>81</v>
      </c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  <c r="T244" s="331"/>
      <c r="U244" s="331"/>
      <c r="V244" s="331"/>
      <c r="W244" s="331"/>
      <c r="X244" s="33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1">
        <v>4607091388374</v>
      </c>
      <c r="E245" s="320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17" t="s">
        <v>394</v>
      </c>
      <c r="O245" s="319"/>
      <c r="P245" s="319"/>
      <c r="Q245" s="319"/>
      <c r="R245" s="320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1">
        <v>4607091388381</v>
      </c>
      <c r="E246" s="320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0" t="s">
        <v>397</v>
      </c>
      <c r="O246" s="319"/>
      <c r="P246" s="319"/>
      <c r="Q246" s="319"/>
      <c r="R246" s="320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1">
        <v>4607091388404</v>
      </c>
      <c r="E247" s="320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9"/>
      <c r="P247" s="319"/>
      <c r="Q247" s="319"/>
      <c r="R247" s="320"/>
      <c r="S247" s="34"/>
      <c r="T247" s="34"/>
      <c r="U247" s="35" t="s">
        <v>65</v>
      </c>
      <c r="V247" s="312">
        <v>255</v>
      </c>
      <c r="W247" s="313">
        <f>IFERROR(IF(V247="",0,CEILING((V247/$H247),1)*$H247),"")</f>
        <v>254.99999999999997</v>
      </c>
      <c r="X247" s="36">
        <f>IFERROR(IF(W247=0,"",ROUNDUP(W247/H247,0)*0.00753),"")</f>
        <v>0.753</v>
      </c>
      <c r="Y247" s="56"/>
      <c r="Z247" s="57"/>
      <c r="AD247" s="58"/>
      <c r="BA247" s="199" t="s">
        <v>1</v>
      </c>
    </row>
    <row r="248" spans="1:53" x14ac:dyDescent="0.2">
      <c r="A248" s="330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2"/>
      <c r="N248" s="337" t="s">
        <v>66</v>
      </c>
      <c r="O248" s="338"/>
      <c r="P248" s="338"/>
      <c r="Q248" s="338"/>
      <c r="R248" s="338"/>
      <c r="S248" s="338"/>
      <c r="T248" s="339"/>
      <c r="U248" s="37" t="s">
        <v>67</v>
      </c>
      <c r="V248" s="314">
        <f>IFERROR(V245/H245,"0")+IFERROR(V246/H246,"0")+IFERROR(V247/H247,"0")</f>
        <v>100</v>
      </c>
      <c r="W248" s="314">
        <f>IFERROR(W245/H245,"0")+IFERROR(W246/H246,"0")+IFERROR(W247/H247,"0")</f>
        <v>100</v>
      </c>
      <c r="X248" s="314">
        <f>IFERROR(IF(X245="",0,X245),"0")+IFERROR(IF(X246="",0,X246),"0")+IFERROR(IF(X247="",0,X247),"0")</f>
        <v>0.753</v>
      </c>
      <c r="Y248" s="315"/>
      <c r="Z248" s="315"/>
    </row>
    <row r="249" spans="1:53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2"/>
      <c r="N249" s="337" t="s">
        <v>66</v>
      </c>
      <c r="O249" s="338"/>
      <c r="P249" s="338"/>
      <c r="Q249" s="338"/>
      <c r="R249" s="338"/>
      <c r="S249" s="338"/>
      <c r="T249" s="339"/>
      <c r="U249" s="37" t="s">
        <v>65</v>
      </c>
      <c r="V249" s="314">
        <f>IFERROR(SUM(V245:V247),"0")</f>
        <v>255</v>
      </c>
      <c r="W249" s="314">
        <f>IFERROR(SUM(W245:W247),"0")</f>
        <v>254.99999999999997</v>
      </c>
      <c r="X249" s="37"/>
      <c r="Y249" s="315"/>
      <c r="Z249" s="315"/>
    </row>
    <row r="250" spans="1:53" ht="14.25" customHeight="1" x14ac:dyDescent="0.25">
      <c r="A250" s="333" t="s">
        <v>400</v>
      </c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  <c r="T250" s="331"/>
      <c r="U250" s="331"/>
      <c r="V250" s="331"/>
      <c r="W250" s="331"/>
      <c r="X250" s="33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1">
        <v>4680115881808</v>
      </c>
      <c r="E251" s="320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9"/>
      <c r="P251" s="319"/>
      <c r="Q251" s="319"/>
      <c r="R251" s="320"/>
      <c r="S251" s="34"/>
      <c r="T251" s="34"/>
      <c r="U251" s="35" t="s">
        <v>65</v>
      </c>
      <c r="V251" s="312">
        <v>50</v>
      </c>
      <c r="W251" s="313">
        <f>IFERROR(IF(V251="",0,CEILING((V251/$H251),1)*$H251),"")</f>
        <v>50</v>
      </c>
      <c r="X251" s="36">
        <f>IFERROR(IF(W251=0,"",ROUNDUP(W251/H251,0)*0.00474),"")</f>
        <v>0.11850000000000001</v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1">
        <v>4680115881822</v>
      </c>
      <c r="E252" s="320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9"/>
      <c r="P252" s="319"/>
      <c r="Q252" s="319"/>
      <c r="R252" s="320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1">
        <v>4680115880016</v>
      </c>
      <c r="E253" s="320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9"/>
      <c r="P253" s="319"/>
      <c r="Q253" s="319"/>
      <c r="R253" s="320"/>
      <c r="S253" s="34"/>
      <c r="T253" s="34"/>
      <c r="U253" s="35" t="s">
        <v>65</v>
      </c>
      <c r="V253" s="312">
        <v>50</v>
      </c>
      <c r="W253" s="313">
        <f>IFERROR(IF(V253="",0,CEILING((V253/$H253),1)*$H253),"")</f>
        <v>50</v>
      </c>
      <c r="X253" s="36">
        <f>IFERROR(IF(W253=0,"",ROUNDUP(W253/H253,0)*0.00474),"")</f>
        <v>0.11850000000000001</v>
      </c>
      <c r="Y253" s="56"/>
      <c r="Z253" s="57"/>
      <c r="AD253" s="58"/>
      <c r="BA253" s="202" t="s">
        <v>1</v>
      </c>
    </row>
    <row r="254" spans="1:53" x14ac:dyDescent="0.2">
      <c r="A254" s="330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2"/>
      <c r="N254" s="337" t="s">
        <v>66</v>
      </c>
      <c r="O254" s="338"/>
      <c r="P254" s="338"/>
      <c r="Q254" s="338"/>
      <c r="R254" s="338"/>
      <c r="S254" s="338"/>
      <c r="T254" s="339"/>
      <c r="U254" s="37" t="s">
        <v>67</v>
      </c>
      <c r="V254" s="314">
        <f>IFERROR(V251/H251,"0")+IFERROR(V252/H252,"0")+IFERROR(V253/H253,"0")</f>
        <v>50</v>
      </c>
      <c r="W254" s="314">
        <f>IFERROR(W251/H251,"0")+IFERROR(W252/H252,"0")+IFERROR(W253/H253,"0")</f>
        <v>50</v>
      </c>
      <c r="X254" s="314">
        <f>IFERROR(IF(X251="",0,X251),"0")+IFERROR(IF(X252="",0,X252),"0")+IFERROR(IF(X253="",0,X253),"0")</f>
        <v>0.23700000000000002</v>
      </c>
      <c r="Y254" s="315"/>
      <c r="Z254" s="315"/>
    </row>
    <row r="255" spans="1:53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2"/>
      <c r="N255" s="337" t="s">
        <v>66</v>
      </c>
      <c r="O255" s="338"/>
      <c r="P255" s="338"/>
      <c r="Q255" s="338"/>
      <c r="R255" s="338"/>
      <c r="S255" s="338"/>
      <c r="T255" s="339"/>
      <c r="U255" s="37" t="s">
        <v>65</v>
      </c>
      <c r="V255" s="314">
        <f>IFERROR(SUM(V251:V253),"0")</f>
        <v>100</v>
      </c>
      <c r="W255" s="314">
        <f>IFERROR(SUM(W251:W253),"0")</f>
        <v>100</v>
      </c>
      <c r="X255" s="37"/>
      <c r="Y255" s="315"/>
      <c r="Z255" s="315"/>
    </row>
    <row r="256" spans="1:53" ht="16.5" customHeight="1" x14ac:dyDescent="0.25">
      <c r="A256" s="354" t="s">
        <v>409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331"/>
      <c r="Y256" s="307"/>
      <c r="Z256" s="307"/>
    </row>
    <row r="257" spans="1:53" ht="14.25" customHeight="1" x14ac:dyDescent="0.25">
      <c r="A257" s="333" t="s">
        <v>103</v>
      </c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  <c r="T257" s="331"/>
      <c r="U257" s="331"/>
      <c r="V257" s="331"/>
      <c r="W257" s="331"/>
      <c r="X257" s="33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1">
        <v>4607091387421</v>
      </c>
      <c r="E258" s="320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9"/>
      <c r="P258" s="319"/>
      <c r="Q258" s="319"/>
      <c r="R258" s="320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1">
        <v>4607091387421</v>
      </c>
      <c r="E259" s="320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9"/>
      <c r="P259" s="319"/>
      <c r="Q259" s="319"/>
      <c r="R259" s="320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1">
        <v>4607091387452</v>
      </c>
      <c r="E260" s="320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9"/>
      <c r="P260" s="319"/>
      <c r="Q260" s="319"/>
      <c r="R260" s="320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1">
        <v>4607091387452</v>
      </c>
      <c r="E261" s="320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356" t="s">
        <v>416</v>
      </c>
      <c r="O261" s="319"/>
      <c r="P261" s="319"/>
      <c r="Q261" s="319"/>
      <c r="R261" s="320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1">
        <v>4607091385984</v>
      </c>
      <c r="E262" s="320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9"/>
      <c r="P262" s="319"/>
      <c r="Q262" s="319"/>
      <c r="R262" s="320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1">
        <v>4607091387438</v>
      </c>
      <c r="E263" s="320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9"/>
      <c r="P263" s="319"/>
      <c r="Q263" s="319"/>
      <c r="R263" s="320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1">
        <v>4607091387469</v>
      </c>
      <c r="E264" s="320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9"/>
      <c r="P264" s="319"/>
      <c r="Q264" s="319"/>
      <c r="R264" s="320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30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2"/>
      <c r="N265" s="337" t="s">
        <v>66</v>
      </c>
      <c r="O265" s="338"/>
      <c r="P265" s="338"/>
      <c r="Q265" s="338"/>
      <c r="R265" s="338"/>
      <c r="S265" s="338"/>
      <c r="T265" s="339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2"/>
      <c r="N266" s="337" t="s">
        <v>66</v>
      </c>
      <c r="O266" s="338"/>
      <c r="P266" s="338"/>
      <c r="Q266" s="338"/>
      <c r="R266" s="338"/>
      <c r="S266" s="338"/>
      <c r="T266" s="339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3" t="s">
        <v>60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33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1">
        <v>4607091387292</v>
      </c>
      <c r="E268" s="320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9"/>
      <c r="P268" s="319"/>
      <c r="Q268" s="319"/>
      <c r="R268" s="320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1">
        <v>4607091387315</v>
      </c>
      <c r="E269" s="320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9"/>
      <c r="P269" s="319"/>
      <c r="Q269" s="319"/>
      <c r="R269" s="320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30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2"/>
      <c r="N270" s="337" t="s">
        <v>66</v>
      </c>
      <c r="O270" s="338"/>
      <c r="P270" s="338"/>
      <c r="Q270" s="338"/>
      <c r="R270" s="338"/>
      <c r="S270" s="338"/>
      <c r="T270" s="339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2"/>
      <c r="N271" s="337" t="s">
        <v>66</v>
      </c>
      <c r="O271" s="338"/>
      <c r="P271" s="338"/>
      <c r="Q271" s="338"/>
      <c r="R271" s="338"/>
      <c r="S271" s="338"/>
      <c r="T271" s="339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54" t="s">
        <v>427</v>
      </c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  <c r="T272" s="331"/>
      <c r="U272" s="331"/>
      <c r="V272" s="331"/>
      <c r="W272" s="331"/>
      <c r="X272" s="331"/>
      <c r="Y272" s="307"/>
      <c r="Z272" s="307"/>
    </row>
    <row r="273" spans="1:53" ht="14.25" customHeight="1" x14ac:dyDescent="0.25">
      <c r="A273" s="333" t="s">
        <v>60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33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1">
        <v>4607091383836</v>
      </c>
      <c r="E274" s="320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9"/>
      <c r="P274" s="319"/>
      <c r="Q274" s="319"/>
      <c r="R274" s="320"/>
      <c r="S274" s="34"/>
      <c r="T274" s="34"/>
      <c r="U274" s="35" t="s">
        <v>65</v>
      </c>
      <c r="V274" s="312">
        <v>24</v>
      </c>
      <c r="W274" s="313">
        <f>IFERROR(IF(V274="",0,CEILING((V274/$H274),1)*$H274),"")</f>
        <v>25.2</v>
      </c>
      <c r="X274" s="36">
        <f>IFERROR(IF(W274=0,"",ROUNDUP(W274/H274,0)*0.00753),"")</f>
        <v>0.10542</v>
      </c>
      <c r="Y274" s="56"/>
      <c r="Z274" s="57"/>
      <c r="AD274" s="58"/>
      <c r="BA274" s="212" t="s">
        <v>1</v>
      </c>
    </row>
    <row r="275" spans="1:53" x14ac:dyDescent="0.2">
      <c r="A275" s="330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2"/>
      <c r="N275" s="337" t="s">
        <v>66</v>
      </c>
      <c r="O275" s="338"/>
      <c r="P275" s="338"/>
      <c r="Q275" s="338"/>
      <c r="R275" s="338"/>
      <c r="S275" s="338"/>
      <c r="T275" s="339"/>
      <c r="U275" s="37" t="s">
        <v>67</v>
      </c>
      <c r="V275" s="314">
        <f>IFERROR(V274/H274,"0")</f>
        <v>13.333333333333332</v>
      </c>
      <c r="W275" s="314">
        <f>IFERROR(W274/H274,"0")</f>
        <v>14</v>
      </c>
      <c r="X275" s="314">
        <f>IFERROR(IF(X274="",0,X274),"0")</f>
        <v>0.10542</v>
      </c>
      <c r="Y275" s="315"/>
      <c r="Z275" s="315"/>
    </row>
    <row r="276" spans="1:53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2"/>
      <c r="N276" s="337" t="s">
        <v>66</v>
      </c>
      <c r="O276" s="338"/>
      <c r="P276" s="338"/>
      <c r="Q276" s="338"/>
      <c r="R276" s="338"/>
      <c r="S276" s="338"/>
      <c r="T276" s="339"/>
      <c r="U276" s="37" t="s">
        <v>65</v>
      </c>
      <c r="V276" s="314">
        <f>IFERROR(SUM(V274:V274),"0")</f>
        <v>24</v>
      </c>
      <c r="W276" s="314">
        <f>IFERROR(SUM(W274:W274),"0")</f>
        <v>25.2</v>
      </c>
      <c r="X276" s="37"/>
      <c r="Y276" s="315"/>
      <c r="Z276" s="315"/>
    </row>
    <row r="277" spans="1:53" ht="14.25" customHeight="1" x14ac:dyDescent="0.25">
      <c r="A277" s="333" t="s">
        <v>68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33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1">
        <v>4607091387919</v>
      </c>
      <c r="E278" s="320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9"/>
      <c r="P278" s="319"/>
      <c r="Q278" s="319"/>
      <c r="R278" s="320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1">
        <v>4607091383942</v>
      </c>
      <c r="E279" s="320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5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9"/>
      <c r="P279" s="319"/>
      <c r="Q279" s="319"/>
      <c r="R279" s="320"/>
      <c r="S279" s="34"/>
      <c r="T279" s="34"/>
      <c r="U279" s="35" t="s">
        <v>65</v>
      </c>
      <c r="V279" s="312">
        <v>210</v>
      </c>
      <c r="W279" s="313">
        <f>IFERROR(IF(V279="",0,CEILING((V279/$H279),1)*$H279),"")</f>
        <v>211.68</v>
      </c>
      <c r="X279" s="36">
        <f>IFERROR(IF(W279=0,"",ROUNDUP(W279/H279,0)*0.00753),"")</f>
        <v>0.63251999999999997</v>
      </c>
      <c r="Y279" s="56"/>
      <c r="Z279" s="57"/>
      <c r="AD279" s="58"/>
      <c r="BA279" s="214" t="s">
        <v>1</v>
      </c>
    </row>
    <row r="280" spans="1:53" x14ac:dyDescent="0.2">
      <c r="A280" s="330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2"/>
      <c r="N280" s="337" t="s">
        <v>66</v>
      </c>
      <c r="O280" s="338"/>
      <c r="P280" s="338"/>
      <c r="Q280" s="338"/>
      <c r="R280" s="338"/>
      <c r="S280" s="338"/>
      <c r="T280" s="339"/>
      <c r="U280" s="37" t="s">
        <v>67</v>
      </c>
      <c r="V280" s="314">
        <f>IFERROR(V278/H278,"0")+IFERROR(V279/H279,"0")</f>
        <v>83.333333333333329</v>
      </c>
      <c r="W280" s="314">
        <f>IFERROR(W278/H278,"0")+IFERROR(W279/H279,"0")</f>
        <v>84</v>
      </c>
      <c r="X280" s="314">
        <f>IFERROR(IF(X278="",0,X278),"0")+IFERROR(IF(X279="",0,X279),"0")</f>
        <v>0.63251999999999997</v>
      </c>
      <c r="Y280" s="315"/>
      <c r="Z280" s="315"/>
    </row>
    <row r="281" spans="1:53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2"/>
      <c r="N281" s="337" t="s">
        <v>66</v>
      </c>
      <c r="O281" s="338"/>
      <c r="P281" s="338"/>
      <c r="Q281" s="338"/>
      <c r="R281" s="338"/>
      <c r="S281" s="338"/>
      <c r="T281" s="339"/>
      <c r="U281" s="37" t="s">
        <v>65</v>
      </c>
      <c r="V281" s="314">
        <f>IFERROR(SUM(V278:V279),"0")</f>
        <v>210</v>
      </c>
      <c r="W281" s="314">
        <f>IFERROR(SUM(W278:W279),"0")</f>
        <v>211.68</v>
      </c>
      <c r="X281" s="37"/>
      <c r="Y281" s="315"/>
      <c r="Z281" s="315"/>
    </row>
    <row r="282" spans="1:53" ht="14.25" customHeight="1" x14ac:dyDescent="0.25">
      <c r="A282" s="333" t="s">
        <v>223</v>
      </c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  <c r="T282" s="331"/>
      <c r="U282" s="331"/>
      <c r="V282" s="331"/>
      <c r="W282" s="331"/>
      <c r="X282" s="33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1">
        <v>4607091388831</v>
      </c>
      <c r="E283" s="320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9"/>
      <c r="P283" s="319"/>
      <c r="Q283" s="319"/>
      <c r="R283" s="320"/>
      <c r="S283" s="34"/>
      <c r="T283" s="34"/>
      <c r="U283" s="35" t="s">
        <v>65</v>
      </c>
      <c r="V283" s="312">
        <v>45.6</v>
      </c>
      <c r="W283" s="313">
        <f>IFERROR(IF(V283="",0,CEILING((V283/$H283),1)*$H283),"")</f>
        <v>45.599999999999994</v>
      </c>
      <c r="X283" s="36">
        <f>IFERROR(IF(W283=0,"",ROUNDUP(W283/H283,0)*0.00753),"")</f>
        <v>0.15060000000000001</v>
      </c>
      <c r="Y283" s="56"/>
      <c r="Z283" s="57"/>
      <c r="AD283" s="58"/>
      <c r="BA283" s="215" t="s">
        <v>1</v>
      </c>
    </row>
    <row r="284" spans="1:53" x14ac:dyDescent="0.2">
      <c r="A284" s="330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2"/>
      <c r="N284" s="337" t="s">
        <v>66</v>
      </c>
      <c r="O284" s="338"/>
      <c r="P284" s="338"/>
      <c r="Q284" s="338"/>
      <c r="R284" s="338"/>
      <c r="S284" s="338"/>
      <c r="T284" s="339"/>
      <c r="U284" s="37" t="s">
        <v>67</v>
      </c>
      <c r="V284" s="314">
        <f>IFERROR(V283/H283,"0")</f>
        <v>20.000000000000004</v>
      </c>
      <c r="W284" s="314">
        <f>IFERROR(W283/H283,"0")</f>
        <v>20</v>
      </c>
      <c r="X284" s="314">
        <f>IFERROR(IF(X283="",0,X283),"0")</f>
        <v>0.15060000000000001</v>
      </c>
      <c r="Y284" s="315"/>
      <c r="Z284" s="315"/>
    </row>
    <row r="285" spans="1:53" x14ac:dyDescent="0.2">
      <c r="A285" s="331"/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2"/>
      <c r="N285" s="337" t="s">
        <v>66</v>
      </c>
      <c r="O285" s="338"/>
      <c r="P285" s="338"/>
      <c r="Q285" s="338"/>
      <c r="R285" s="338"/>
      <c r="S285" s="338"/>
      <c r="T285" s="339"/>
      <c r="U285" s="37" t="s">
        <v>65</v>
      </c>
      <c r="V285" s="314">
        <f>IFERROR(SUM(V283:V283),"0")</f>
        <v>45.6</v>
      </c>
      <c r="W285" s="314">
        <f>IFERROR(SUM(W283:W283),"0")</f>
        <v>45.599999999999994</v>
      </c>
      <c r="X285" s="37"/>
      <c r="Y285" s="315"/>
      <c r="Z285" s="315"/>
    </row>
    <row r="286" spans="1:53" ht="14.25" customHeight="1" x14ac:dyDescent="0.25">
      <c r="A286" s="333" t="s">
        <v>81</v>
      </c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  <c r="T286" s="331"/>
      <c r="U286" s="331"/>
      <c r="V286" s="331"/>
      <c r="W286" s="331"/>
      <c r="X286" s="33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1">
        <v>4607091383102</v>
      </c>
      <c r="E287" s="320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9"/>
      <c r="P287" s="319"/>
      <c r="Q287" s="319"/>
      <c r="R287" s="320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30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2"/>
      <c r="N288" s="337" t="s">
        <v>66</v>
      </c>
      <c r="O288" s="338"/>
      <c r="P288" s="338"/>
      <c r="Q288" s="338"/>
      <c r="R288" s="338"/>
      <c r="S288" s="338"/>
      <c r="T288" s="339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31"/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2"/>
      <c r="N289" s="337" t="s">
        <v>66</v>
      </c>
      <c r="O289" s="338"/>
      <c r="P289" s="338"/>
      <c r="Q289" s="338"/>
      <c r="R289" s="338"/>
      <c r="S289" s="338"/>
      <c r="T289" s="339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73" t="s">
        <v>438</v>
      </c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4"/>
      <c r="O290" s="374"/>
      <c r="P290" s="374"/>
      <c r="Q290" s="374"/>
      <c r="R290" s="374"/>
      <c r="S290" s="374"/>
      <c r="T290" s="374"/>
      <c r="U290" s="374"/>
      <c r="V290" s="374"/>
      <c r="W290" s="374"/>
      <c r="X290" s="374"/>
      <c r="Y290" s="48"/>
      <c r="Z290" s="48"/>
    </row>
    <row r="291" spans="1:53" ht="16.5" customHeight="1" x14ac:dyDescent="0.25">
      <c r="A291" s="354" t="s">
        <v>439</v>
      </c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  <c r="T291" s="331"/>
      <c r="U291" s="331"/>
      <c r="V291" s="331"/>
      <c r="W291" s="331"/>
      <c r="X291" s="331"/>
      <c r="Y291" s="307"/>
      <c r="Z291" s="307"/>
    </row>
    <row r="292" spans="1:53" ht="14.25" customHeight="1" x14ac:dyDescent="0.25">
      <c r="A292" s="333" t="s">
        <v>103</v>
      </c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  <c r="T292" s="331"/>
      <c r="U292" s="331"/>
      <c r="V292" s="331"/>
      <c r="W292" s="331"/>
      <c r="X292" s="33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1">
        <v>4607091383997</v>
      </c>
      <c r="E293" s="320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9"/>
      <c r="P293" s="319"/>
      <c r="Q293" s="319"/>
      <c r="R293" s="320"/>
      <c r="S293" s="34"/>
      <c r="T293" s="34"/>
      <c r="U293" s="35" t="s">
        <v>65</v>
      </c>
      <c r="V293" s="312">
        <v>2600</v>
      </c>
      <c r="W293" s="313">
        <f t="shared" ref="W293:W300" si="14">IFERROR(IF(V293="",0,CEILING((V293/$H293),1)*$H293),"")</f>
        <v>2610</v>
      </c>
      <c r="X293" s="36">
        <f>IFERROR(IF(W293=0,"",ROUNDUP(W293/H293,0)*0.02175),"")</f>
        <v>3.7844999999999995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1">
        <v>4607091383997</v>
      </c>
      <c r="E294" s="320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9"/>
      <c r="P294" s="319"/>
      <c r="Q294" s="319"/>
      <c r="R294" s="320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1">
        <v>4607091384130</v>
      </c>
      <c r="E295" s="320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9"/>
      <c r="P295" s="319"/>
      <c r="Q295" s="319"/>
      <c r="R295" s="320"/>
      <c r="S295" s="34"/>
      <c r="T295" s="34"/>
      <c r="U295" s="35" t="s">
        <v>65</v>
      </c>
      <c r="V295" s="312">
        <v>600</v>
      </c>
      <c r="W295" s="313">
        <f t="shared" si="14"/>
        <v>600</v>
      </c>
      <c r="X295" s="36">
        <f>IFERROR(IF(W295=0,"",ROUNDUP(W295/H295,0)*0.02175),"")</f>
        <v>0.86999999999999988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1">
        <v>4607091384130</v>
      </c>
      <c r="E296" s="320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9"/>
      <c r="P296" s="319"/>
      <c r="Q296" s="319"/>
      <c r="R296" s="320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1">
        <v>4607091384147</v>
      </c>
      <c r="E297" s="320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9"/>
      <c r="P297" s="319"/>
      <c r="Q297" s="319"/>
      <c r="R297" s="320"/>
      <c r="S297" s="34"/>
      <c r="T297" s="34"/>
      <c r="U297" s="35" t="s">
        <v>65</v>
      </c>
      <c r="V297" s="312">
        <v>1000</v>
      </c>
      <c r="W297" s="313">
        <f t="shared" si="14"/>
        <v>1005</v>
      </c>
      <c r="X297" s="36">
        <f>IFERROR(IF(W297=0,"",ROUNDUP(W297/H297,0)*0.02175),"")</f>
        <v>1.4572499999999999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1">
        <v>4607091384147</v>
      </c>
      <c r="E298" s="320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94" t="s">
        <v>449</v>
      </c>
      <c r="O298" s="319"/>
      <c r="P298" s="319"/>
      <c r="Q298" s="319"/>
      <c r="R298" s="320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1">
        <v>4607091384154</v>
      </c>
      <c r="E299" s="320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9"/>
      <c r="P299" s="319"/>
      <c r="Q299" s="319"/>
      <c r="R299" s="320"/>
      <c r="S299" s="34"/>
      <c r="T299" s="34"/>
      <c r="U299" s="35" t="s">
        <v>65</v>
      </c>
      <c r="V299" s="312">
        <v>75</v>
      </c>
      <c r="W299" s="313">
        <f t="shared" si="14"/>
        <v>75</v>
      </c>
      <c r="X299" s="36">
        <f>IFERROR(IF(W299=0,"",ROUNDUP(W299/H299,0)*0.00937),"")</f>
        <v>0.14055000000000001</v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1">
        <v>4607091384161</v>
      </c>
      <c r="E300" s="320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9"/>
      <c r="P300" s="319"/>
      <c r="Q300" s="319"/>
      <c r="R300" s="320"/>
      <c r="S300" s="34"/>
      <c r="T300" s="34"/>
      <c r="U300" s="35" t="s">
        <v>65</v>
      </c>
      <c r="V300" s="312">
        <v>15</v>
      </c>
      <c r="W300" s="313">
        <f t="shared" si="14"/>
        <v>15</v>
      </c>
      <c r="X300" s="36">
        <f>IFERROR(IF(W300=0,"",ROUNDUP(W300/H300,0)*0.00937),"")</f>
        <v>2.811E-2</v>
      </c>
      <c r="Y300" s="56"/>
      <c r="Z300" s="57"/>
      <c r="AD300" s="58"/>
      <c r="BA300" s="224" t="s">
        <v>1</v>
      </c>
    </row>
    <row r="301" spans="1:53" x14ac:dyDescent="0.2">
      <c r="A301" s="330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2"/>
      <c r="N301" s="337" t="s">
        <v>66</v>
      </c>
      <c r="O301" s="338"/>
      <c r="P301" s="338"/>
      <c r="Q301" s="338"/>
      <c r="R301" s="338"/>
      <c r="S301" s="338"/>
      <c r="T301" s="339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298</v>
      </c>
      <c r="W301" s="314">
        <f>IFERROR(W293/H293,"0")+IFERROR(W294/H294,"0")+IFERROR(W295/H295,"0")+IFERROR(W296/H296,"0")+IFERROR(W297/H297,"0")+IFERROR(W298/H298,"0")+IFERROR(W299/H299,"0")+IFERROR(W300/H300,"0")</f>
        <v>299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6.2804099999999998</v>
      </c>
      <c r="Y301" s="315"/>
      <c r="Z301" s="315"/>
    </row>
    <row r="302" spans="1:53" x14ac:dyDescent="0.2">
      <c r="A302" s="331"/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2"/>
      <c r="N302" s="337" t="s">
        <v>66</v>
      </c>
      <c r="O302" s="338"/>
      <c r="P302" s="338"/>
      <c r="Q302" s="338"/>
      <c r="R302" s="338"/>
      <c r="S302" s="338"/>
      <c r="T302" s="339"/>
      <c r="U302" s="37" t="s">
        <v>65</v>
      </c>
      <c r="V302" s="314">
        <f>IFERROR(SUM(V293:V300),"0")</f>
        <v>4290</v>
      </c>
      <c r="W302" s="314">
        <f>IFERROR(SUM(W293:W300),"0")</f>
        <v>4305</v>
      </c>
      <c r="X302" s="37"/>
      <c r="Y302" s="315"/>
      <c r="Z302" s="315"/>
    </row>
    <row r="303" spans="1:53" ht="14.25" customHeight="1" x14ac:dyDescent="0.25">
      <c r="A303" s="333" t="s">
        <v>95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33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1">
        <v>4607091383980</v>
      </c>
      <c r="E304" s="320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9"/>
      <c r="P304" s="319"/>
      <c r="Q304" s="319"/>
      <c r="R304" s="320"/>
      <c r="S304" s="34"/>
      <c r="T304" s="34"/>
      <c r="U304" s="35" t="s">
        <v>65</v>
      </c>
      <c r="V304" s="312">
        <v>1300</v>
      </c>
      <c r="W304" s="313">
        <f>IFERROR(IF(V304="",0,CEILING((V304/$H304),1)*$H304),"")</f>
        <v>1305</v>
      </c>
      <c r="X304" s="36">
        <f>IFERROR(IF(W304=0,"",ROUNDUP(W304/H304,0)*0.02175),"")</f>
        <v>1.8922499999999998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1">
        <v>4680115883314</v>
      </c>
      <c r="E305" s="320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19"/>
      <c r="P305" s="319"/>
      <c r="Q305" s="319"/>
      <c r="R305" s="320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1">
        <v>4607091384178</v>
      </c>
      <c r="E306" s="320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9"/>
      <c r="P306" s="319"/>
      <c r="Q306" s="319"/>
      <c r="R306" s="320"/>
      <c r="S306" s="34"/>
      <c r="T306" s="34"/>
      <c r="U306" s="35" t="s">
        <v>65</v>
      </c>
      <c r="V306" s="312">
        <v>16</v>
      </c>
      <c r="W306" s="313">
        <f>IFERROR(IF(V306="",0,CEILING((V306/$H306),1)*$H306),"")</f>
        <v>16</v>
      </c>
      <c r="X306" s="36">
        <f>IFERROR(IF(W306=0,"",ROUNDUP(W306/H306,0)*0.00937),"")</f>
        <v>3.7479999999999999E-2</v>
      </c>
      <c r="Y306" s="56"/>
      <c r="Z306" s="57"/>
      <c r="AD306" s="58"/>
      <c r="BA306" s="227" t="s">
        <v>1</v>
      </c>
    </row>
    <row r="307" spans="1:53" x14ac:dyDescent="0.2">
      <c r="A307" s="330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2"/>
      <c r="N307" s="337" t="s">
        <v>66</v>
      </c>
      <c r="O307" s="338"/>
      <c r="P307" s="338"/>
      <c r="Q307" s="338"/>
      <c r="R307" s="338"/>
      <c r="S307" s="338"/>
      <c r="T307" s="339"/>
      <c r="U307" s="37" t="s">
        <v>67</v>
      </c>
      <c r="V307" s="314">
        <f>IFERROR(V304/H304,"0")+IFERROR(V305/H305,"0")+IFERROR(V306/H306,"0")</f>
        <v>90.666666666666671</v>
      </c>
      <c r="W307" s="314">
        <f>IFERROR(W304/H304,"0")+IFERROR(W305/H305,"0")+IFERROR(W306/H306,"0")</f>
        <v>91</v>
      </c>
      <c r="X307" s="314">
        <f>IFERROR(IF(X304="",0,X304),"0")+IFERROR(IF(X305="",0,X305),"0")+IFERROR(IF(X306="",0,X306),"0")</f>
        <v>1.9297299999999997</v>
      </c>
      <c r="Y307" s="315"/>
      <c r="Z307" s="315"/>
    </row>
    <row r="308" spans="1:53" x14ac:dyDescent="0.2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2"/>
      <c r="N308" s="337" t="s">
        <v>66</v>
      </c>
      <c r="O308" s="338"/>
      <c r="P308" s="338"/>
      <c r="Q308" s="338"/>
      <c r="R308" s="338"/>
      <c r="S308" s="338"/>
      <c r="T308" s="339"/>
      <c r="U308" s="37" t="s">
        <v>65</v>
      </c>
      <c r="V308" s="314">
        <f>IFERROR(SUM(V304:V306),"0")</f>
        <v>1316</v>
      </c>
      <c r="W308" s="314">
        <f>IFERROR(SUM(W304:W306),"0")</f>
        <v>1321</v>
      </c>
      <c r="X308" s="37"/>
      <c r="Y308" s="315"/>
      <c r="Z308" s="315"/>
    </row>
    <row r="309" spans="1:53" ht="14.25" customHeight="1" x14ac:dyDescent="0.25">
      <c r="A309" s="333" t="s">
        <v>68</v>
      </c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  <c r="T309" s="331"/>
      <c r="U309" s="331"/>
      <c r="V309" s="331"/>
      <c r="W309" s="331"/>
      <c r="X309" s="33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1">
        <v>4607091384260</v>
      </c>
      <c r="E310" s="320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9"/>
      <c r="P310" s="319"/>
      <c r="Q310" s="319"/>
      <c r="R310" s="320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30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2"/>
      <c r="N311" s="337" t="s">
        <v>66</v>
      </c>
      <c r="O311" s="338"/>
      <c r="P311" s="338"/>
      <c r="Q311" s="338"/>
      <c r="R311" s="338"/>
      <c r="S311" s="338"/>
      <c r="T311" s="339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2"/>
      <c r="N312" s="337" t="s">
        <v>66</v>
      </c>
      <c r="O312" s="338"/>
      <c r="P312" s="338"/>
      <c r="Q312" s="338"/>
      <c r="R312" s="338"/>
      <c r="S312" s="338"/>
      <c r="T312" s="339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3" t="s">
        <v>223</v>
      </c>
      <c r="B313" s="331"/>
      <c r="C313" s="331"/>
      <c r="D313" s="331"/>
      <c r="E313" s="331"/>
      <c r="F313" s="331"/>
      <c r="G313" s="331"/>
      <c r="H313" s="331"/>
      <c r="I313" s="331"/>
      <c r="J313" s="331"/>
      <c r="K313" s="331"/>
      <c r="L313" s="331"/>
      <c r="M313" s="331"/>
      <c r="N313" s="331"/>
      <c r="O313" s="331"/>
      <c r="P313" s="331"/>
      <c r="Q313" s="331"/>
      <c r="R313" s="331"/>
      <c r="S313" s="331"/>
      <c r="T313" s="331"/>
      <c r="U313" s="331"/>
      <c r="V313" s="331"/>
      <c r="W313" s="331"/>
      <c r="X313" s="33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1">
        <v>4607091384673</v>
      </c>
      <c r="E314" s="320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9"/>
      <c r="P314" s="319"/>
      <c r="Q314" s="319"/>
      <c r="R314" s="320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30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2"/>
      <c r="N315" s="337" t="s">
        <v>66</v>
      </c>
      <c r="O315" s="338"/>
      <c r="P315" s="338"/>
      <c r="Q315" s="338"/>
      <c r="R315" s="338"/>
      <c r="S315" s="338"/>
      <c r="T315" s="339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2"/>
      <c r="N316" s="337" t="s">
        <v>66</v>
      </c>
      <c r="O316" s="338"/>
      <c r="P316" s="338"/>
      <c r="Q316" s="338"/>
      <c r="R316" s="338"/>
      <c r="S316" s="338"/>
      <c r="T316" s="339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54" t="s">
        <v>465</v>
      </c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  <c r="T317" s="331"/>
      <c r="U317" s="331"/>
      <c r="V317" s="331"/>
      <c r="W317" s="331"/>
      <c r="X317" s="331"/>
      <c r="Y317" s="307"/>
      <c r="Z317" s="307"/>
    </row>
    <row r="318" spans="1:53" ht="14.25" customHeight="1" x14ac:dyDescent="0.25">
      <c r="A318" s="333" t="s">
        <v>103</v>
      </c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  <c r="T318" s="331"/>
      <c r="U318" s="331"/>
      <c r="V318" s="331"/>
      <c r="W318" s="331"/>
      <c r="X318" s="33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1">
        <v>4607091384185</v>
      </c>
      <c r="E319" s="320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9"/>
      <c r="P319" s="319"/>
      <c r="Q319" s="319"/>
      <c r="R319" s="320"/>
      <c r="S319" s="34"/>
      <c r="T319" s="34"/>
      <c r="U319" s="35" t="s">
        <v>65</v>
      </c>
      <c r="V319" s="312">
        <v>70</v>
      </c>
      <c r="W319" s="313">
        <f>IFERROR(IF(V319="",0,CEILING((V319/$H319),1)*$H319),"")</f>
        <v>72</v>
      </c>
      <c r="X319" s="36">
        <f>IFERROR(IF(W319=0,"",ROUNDUP(W319/H319,0)*0.02175),"")</f>
        <v>0.1305</v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1">
        <v>4607091384192</v>
      </c>
      <c r="E320" s="320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9"/>
      <c r="P320" s="319"/>
      <c r="Q320" s="319"/>
      <c r="R320" s="320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1">
        <v>4680115881907</v>
      </c>
      <c r="E321" s="320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9"/>
      <c r="P321" s="319"/>
      <c r="Q321" s="319"/>
      <c r="R321" s="320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1">
        <v>4607091384680</v>
      </c>
      <c r="E322" s="320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9"/>
      <c r="P322" s="319"/>
      <c r="Q322" s="319"/>
      <c r="R322" s="320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30"/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2"/>
      <c r="N323" s="337" t="s">
        <v>66</v>
      </c>
      <c r="O323" s="338"/>
      <c r="P323" s="338"/>
      <c r="Q323" s="338"/>
      <c r="R323" s="338"/>
      <c r="S323" s="338"/>
      <c r="T323" s="339"/>
      <c r="U323" s="37" t="s">
        <v>67</v>
      </c>
      <c r="V323" s="314">
        <f>IFERROR(V319/H319,"0")+IFERROR(V320/H320,"0")+IFERROR(V321/H321,"0")+IFERROR(V322/H322,"0")</f>
        <v>5.833333333333333</v>
      </c>
      <c r="W323" s="314">
        <f>IFERROR(W319/H319,"0")+IFERROR(W320/H320,"0")+IFERROR(W321/H321,"0")+IFERROR(W322/H322,"0")</f>
        <v>6</v>
      </c>
      <c r="X323" s="314">
        <f>IFERROR(IF(X319="",0,X319),"0")+IFERROR(IF(X320="",0,X320),"0")+IFERROR(IF(X321="",0,X321),"0")+IFERROR(IF(X322="",0,X322),"0")</f>
        <v>0.1305</v>
      </c>
      <c r="Y323" s="315"/>
      <c r="Z323" s="315"/>
    </row>
    <row r="324" spans="1:53" x14ac:dyDescent="0.2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2"/>
      <c r="N324" s="337" t="s">
        <v>66</v>
      </c>
      <c r="O324" s="338"/>
      <c r="P324" s="338"/>
      <c r="Q324" s="338"/>
      <c r="R324" s="338"/>
      <c r="S324" s="338"/>
      <c r="T324" s="339"/>
      <c r="U324" s="37" t="s">
        <v>65</v>
      </c>
      <c r="V324" s="314">
        <f>IFERROR(SUM(V319:V322),"0")</f>
        <v>70</v>
      </c>
      <c r="W324" s="314">
        <f>IFERROR(SUM(W319:W322),"0")</f>
        <v>72</v>
      </c>
      <c r="X324" s="37"/>
      <c r="Y324" s="315"/>
      <c r="Z324" s="315"/>
    </row>
    <row r="325" spans="1:53" ht="14.25" customHeight="1" x14ac:dyDescent="0.25">
      <c r="A325" s="333" t="s">
        <v>60</v>
      </c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1"/>
      <c r="N325" s="331"/>
      <c r="O325" s="331"/>
      <c r="P325" s="331"/>
      <c r="Q325" s="331"/>
      <c r="R325" s="331"/>
      <c r="S325" s="331"/>
      <c r="T325" s="331"/>
      <c r="U325" s="331"/>
      <c r="V325" s="331"/>
      <c r="W325" s="331"/>
      <c r="X325" s="33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1">
        <v>4607091384802</v>
      </c>
      <c r="E326" s="320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9"/>
      <c r="P326" s="319"/>
      <c r="Q326" s="319"/>
      <c r="R326" s="320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1">
        <v>4607091384826</v>
      </c>
      <c r="E327" s="320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9"/>
      <c r="P327" s="319"/>
      <c r="Q327" s="319"/>
      <c r="R327" s="320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30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2"/>
      <c r="N328" s="337" t="s">
        <v>66</v>
      </c>
      <c r="O328" s="338"/>
      <c r="P328" s="338"/>
      <c r="Q328" s="338"/>
      <c r="R328" s="338"/>
      <c r="S328" s="338"/>
      <c r="T328" s="339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2"/>
      <c r="N329" s="337" t="s">
        <v>66</v>
      </c>
      <c r="O329" s="338"/>
      <c r="P329" s="338"/>
      <c r="Q329" s="338"/>
      <c r="R329" s="338"/>
      <c r="S329" s="338"/>
      <c r="T329" s="339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3" t="s">
        <v>68</v>
      </c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  <c r="T330" s="331"/>
      <c r="U330" s="331"/>
      <c r="V330" s="331"/>
      <c r="W330" s="331"/>
      <c r="X330" s="33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1">
        <v>4607091384246</v>
      </c>
      <c r="E331" s="320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8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9"/>
      <c r="P331" s="319"/>
      <c r="Q331" s="319"/>
      <c r="R331" s="320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1">
        <v>4680115881976</v>
      </c>
      <c r="E332" s="320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9"/>
      <c r="P332" s="319"/>
      <c r="Q332" s="319"/>
      <c r="R332" s="320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1">
        <v>4607091384253</v>
      </c>
      <c r="E333" s="320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9"/>
      <c r="P333" s="319"/>
      <c r="Q333" s="319"/>
      <c r="R333" s="320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1">
        <v>4680115881969</v>
      </c>
      <c r="E334" s="320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9"/>
      <c r="P334" s="319"/>
      <c r="Q334" s="319"/>
      <c r="R334" s="320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30"/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2"/>
      <c r="N335" s="337" t="s">
        <v>66</v>
      </c>
      <c r="O335" s="338"/>
      <c r="P335" s="338"/>
      <c r="Q335" s="338"/>
      <c r="R335" s="338"/>
      <c r="S335" s="338"/>
      <c r="T335" s="339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2"/>
      <c r="N336" s="337" t="s">
        <v>66</v>
      </c>
      <c r="O336" s="338"/>
      <c r="P336" s="338"/>
      <c r="Q336" s="338"/>
      <c r="R336" s="338"/>
      <c r="S336" s="338"/>
      <c r="T336" s="339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3" t="s">
        <v>223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33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1">
        <v>4607091389357</v>
      </c>
      <c r="E338" s="320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1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9"/>
      <c r="P338" s="319"/>
      <c r="Q338" s="319"/>
      <c r="R338" s="320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30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2"/>
      <c r="N339" s="337" t="s">
        <v>66</v>
      </c>
      <c r="O339" s="338"/>
      <c r="P339" s="338"/>
      <c r="Q339" s="338"/>
      <c r="R339" s="338"/>
      <c r="S339" s="338"/>
      <c r="T339" s="339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2"/>
      <c r="N340" s="337" t="s">
        <v>66</v>
      </c>
      <c r="O340" s="338"/>
      <c r="P340" s="338"/>
      <c r="Q340" s="338"/>
      <c r="R340" s="338"/>
      <c r="S340" s="338"/>
      <c r="T340" s="339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3" t="s">
        <v>488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374"/>
      <c r="Y341" s="48"/>
      <c r="Z341" s="48"/>
    </row>
    <row r="342" spans="1:53" ht="16.5" customHeight="1" x14ac:dyDescent="0.25">
      <c r="A342" s="354" t="s">
        <v>489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331"/>
      <c r="Y342" s="307"/>
      <c r="Z342" s="307"/>
    </row>
    <row r="343" spans="1:53" ht="14.25" customHeight="1" x14ac:dyDescent="0.25">
      <c r="A343" s="333" t="s">
        <v>103</v>
      </c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  <c r="T343" s="331"/>
      <c r="U343" s="331"/>
      <c r="V343" s="331"/>
      <c r="W343" s="331"/>
      <c r="X343" s="33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1">
        <v>4607091389708</v>
      </c>
      <c r="E344" s="320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9"/>
      <c r="P344" s="319"/>
      <c r="Q344" s="319"/>
      <c r="R344" s="320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1">
        <v>4607091389692</v>
      </c>
      <c r="E345" s="320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4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9"/>
      <c r="P345" s="319"/>
      <c r="Q345" s="319"/>
      <c r="R345" s="320"/>
      <c r="S345" s="34"/>
      <c r="T345" s="34"/>
      <c r="U345" s="35" t="s">
        <v>65</v>
      </c>
      <c r="V345" s="312">
        <v>45</v>
      </c>
      <c r="W345" s="313">
        <f>IFERROR(IF(V345="",0,CEILING((V345/$H345),1)*$H345),"")</f>
        <v>45.900000000000006</v>
      </c>
      <c r="X345" s="36">
        <f>IFERROR(IF(W345=0,"",ROUNDUP(W345/H345,0)*0.00753),"")</f>
        <v>0.12801000000000001</v>
      </c>
      <c r="Y345" s="56"/>
      <c r="Z345" s="57"/>
      <c r="AD345" s="58"/>
      <c r="BA345" s="242" t="s">
        <v>1</v>
      </c>
    </row>
    <row r="346" spans="1:53" x14ac:dyDescent="0.2">
      <c r="A346" s="330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2"/>
      <c r="N346" s="337" t="s">
        <v>66</v>
      </c>
      <c r="O346" s="338"/>
      <c r="P346" s="338"/>
      <c r="Q346" s="338"/>
      <c r="R346" s="338"/>
      <c r="S346" s="338"/>
      <c r="T346" s="339"/>
      <c r="U346" s="37" t="s">
        <v>67</v>
      </c>
      <c r="V346" s="314">
        <f>IFERROR(V344/H344,"0")+IFERROR(V345/H345,"0")</f>
        <v>16.666666666666664</v>
      </c>
      <c r="W346" s="314">
        <f>IFERROR(W344/H344,"0")+IFERROR(W345/H345,"0")</f>
        <v>17</v>
      </c>
      <c r="X346" s="314">
        <f>IFERROR(IF(X344="",0,X344),"0")+IFERROR(IF(X345="",0,X345),"0")</f>
        <v>0.12801000000000001</v>
      </c>
      <c r="Y346" s="315"/>
      <c r="Z346" s="315"/>
    </row>
    <row r="347" spans="1:53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2"/>
      <c r="N347" s="337" t="s">
        <v>66</v>
      </c>
      <c r="O347" s="338"/>
      <c r="P347" s="338"/>
      <c r="Q347" s="338"/>
      <c r="R347" s="338"/>
      <c r="S347" s="338"/>
      <c r="T347" s="339"/>
      <c r="U347" s="37" t="s">
        <v>65</v>
      </c>
      <c r="V347" s="314">
        <f>IFERROR(SUM(V344:V345),"0")</f>
        <v>45</v>
      </c>
      <c r="W347" s="314">
        <f>IFERROR(SUM(W344:W345),"0")</f>
        <v>45.900000000000006</v>
      </c>
      <c r="X347" s="37"/>
      <c r="Y347" s="315"/>
      <c r="Z347" s="315"/>
    </row>
    <row r="348" spans="1:53" ht="14.25" customHeight="1" x14ac:dyDescent="0.25">
      <c r="A348" s="333" t="s">
        <v>60</v>
      </c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1"/>
      <c r="N348" s="331"/>
      <c r="O348" s="331"/>
      <c r="P348" s="331"/>
      <c r="Q348" s="331"/>
      <c r="R348" s="331"/>
      <c r="S348" s="331"/>
      <c r="T348" s="331"/>
      <c r="U348" s="331"/>
      <c r="V348" s="331"/>
      <c r="W348" s="331"/>
      <c r="X348" s="33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1">
        <v>4607091389753</v>
      </c>
      <c r="E349" s="320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9"/>
      <c r="P349" s="319"/>
      <c r="Q349" s="319"/>
      <c r="R349" s="320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1">
        <v>4607091389760</v>
      </c>
      <c r="E350" s="320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9"/>
      <c r="P350" s="319"/>
      <c r="Q350" s="319"/>
      <c r="R350" s="320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1">
        <v>4607091389746</v>
      </c>
      <c r="E351" s="320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9"/>
      <c r="P351" s="319"/>
      <c r="Q351" s="319"/>
      <c r="R351" s="320"/>
      <c r="S351" s="34"/>
      <c r="T351" s="34"/>
      <c r="U351" s="35" t="s">
        <v>65</v>
      </c>
      <c r="V351" s="312">
        <v>70</v>
      </c>
      <c r="W351" s="313">
        <f t="shared" si="15"/>
        <v>71.400000000000006</v>
      </c>
      <c r="X351" s="36">
        <f>IFERROR(IF(W351=0,"",ROUNDUP(W351/H351,0)*0.00753),"")</f>
        <v>0.12801000000000001</v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1">
        <v>4680115882928</v>
      </c>
      <c r="E352" s="320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9"/>
      <c r="P352" s="319"/>
      <c r="Q352" s="319"/>
      <c r="R352" s="320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1">
        <v>4680115883147</v>
      </c>
      <c r="E353" s="320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9"/>
      <c r="P353" s="319"/>
      <c r="Q353" s="319"/>
      <c r="R353" s="320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1">
        <v>4607091384338</v>
      </c>
      <c r="E354" s="320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3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9"/>
      <c r="P354" s="319"/>
      <c r="Q354" s="319"/>
      <c r="R354" s="320"/>
      <c r="S354" s="34"/>
      <c r="T354" s="34"/>
      <c r="U354" s="35" t="s">
        <v>65</v>
      </c>
      <c r="V354" s="312">
        <v>70</v>
      </c>
      <c r="W354" s="313">
        <f t="shared" si="15"/>
        <v>71.400000000000006</v>
      </c>
      <c r="X354" s="36">
        <f t="shared" si="16"/>
        <v>0.17068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1">
        <v>4680115883154</v>
      </c>
      <c r="E355" s="320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9"/>
      <c r="P355" s="319"/>
      <c r="Q355" s="319"/>
      <c r="R355" s="320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1">
        <v>4607091389524</v>
      </c>
      <c r="E356" s="320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0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9"/>
      <c r="P356" s="319"/>
      <c r="Q356" s="319"/>
      <c r="R356" s="320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1">
        <v>4680115883161</v>
      </c>
      <c r="E357" s="320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9"/>
      <c r="P357" s="319"/>
      <c r="Q357" s="319"/>
      <c r="R357" s="320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1">
        <v>4607091384345</v>
      </c>
      <c r="E358" s="320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9"/>
      <c r="P358" s="319"/>
      <c r="Q358" s="319"/>
      <c r="R358" s="320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1">
        <v>4680115883178</v>
      </c>
      <c r="E359" s="320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9"/>
      <c r="P359" s="319"/>
      <c r="Q359" s="319"/>
      <c r="R359" s="320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1">
        <v>4607091389531</v>
      </c>
      <c r="E360" s="320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9"/>
      <c r="P360" s="319"/>
      <c r="Q360" s="319"/>
      <c r="R360" s="320"/>
      <c r="S360" s="34"/>
      <c r="T360" s="34"/>
      <c r="U360" s="35" t="s">
        <v>65</v>
      </c>
      <c r="V360" s="312">
        <v>70</v>
      </c>
      <c r="W360" s="313">
        <f t="shared" si="15"/>
        <v>71.400000000000006</v>
      </c>
      <c r="X360" s="36">
        <f t="shared" si="16"/>
        <v>0.17068</v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1">
        <v>4680115883185</v>
      </c>
      <c r="E361" s="320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0" t="s">
        <v>520</v>
      </c>
      <c r="O361" s="319"/>
      <c r="P361" s="319"/>
      <c r="Q361" s="319"/>
      <c r="R361" s="320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30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2"/>
      <c r="N362" s="337" t="s">
        <v>66</v>
      </c>
      <c r="O362" s="338"/>
      <c r="P362" s="338"/>
      <c r="Q362" s="338"/>
      <c r="R362" s="338"/>
      <c r="S362" s="338"/>
      <c r="T362" s="339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83.333333333333314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85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0.46937000000000001</v>
      </c>
      <c r="Y362" s="315"/>
      <c r="Z362" s="315"/>
    </row>
    <row r="363" spans="1:53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2"/>
      <c r="N363" s="337" t="s">
        <v>66</v>
      </c>
      <c r="O363" s="338"/>
      <c r="P363" s="338"/>
      <c r="Q363" s="338"/>
      <c r="R363" s="338"/>
      <c r="S363" s="338"/>
      <c r="T363" s="339"/>
      <c r="U363" s="37" t="s">
        <v>65</v>
      </c>
      <c r="V363" s="314">
        <f>IFERROR(SUM(V349:V361),"0")</f>
        <v>210</v>
      </c>
      <c r="W363" s="314">
        <f>IFERROR(SUM(W349:W361),"0")</f>
        <v>214.20000000000002</v>
      </c>
      <c r="X363" s="37"/>
      <c r="Y363" s="315"/>
      <c r="Z363" s="315"/>
    </row>
    <row r="364" spans="1:53" ht="14.25" customHeight="1" x14ac:dyDescent="0.25">
      <c r="A364" s="333" t="s">
        <v>68</v>
      </c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  <c r="T364" s="331"/>
      <c r="U364" s="331"/>
      <c r="V364" s="331"/>
      <c r="W364" s="331"/>
      <c r="X364" s="33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1">
        <v>4607091389685</v>
      </c>
      <c r="E365" s="320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9"/>
      <c r="P365" s="319"/>
      <c r="Q365" s="319"/>
      <c r="R365" s="320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1">
        <v>4607091389654</v>
      </c>
      <c r="E366" s="320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9"/>
      <c r="P366" s="319"/>
      <c r="Q366" s="319"/>
      <c r="R366" s="320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1">
        <v>4607091384352</v>
      </c>
      <c r="E367" s="320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3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9"/>
      <c r="P367" s="319"/>
      <c r="Q367" s="319"/>
      <c r="R367" s="320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1">
        <v>4607091389661</v>
      </c>
      <c r="E368" s="320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1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9"/>
      <c r="P368" s="319"/>
      <c r="Q368" s="319"/>
      <c r="R368" s="320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30"/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2"/>
      <c r="N369" s="337" t="s">
        <v>66</v>
      </c>
      <c r="O369" s="338"/>
      <c r="P369" s="338"/>
      <c r="Q369" s="338"/>
      <c r="R369" s="338"/>
      <c r="S369" s="338"/>
      <c r="T369" s="339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2"/>
      <c r="N370" s="337" t="s">
        <v>66</v>
      </c>
      <c r="O370" s="338"/>
      <c r="P370" s="338"/>
      <c r="Q370" s="338"/>
      <c r="R370" s="338"/>
      <c r="S370" s="338"/>
      <c r="T370" s="339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3" t="s">
        <v>223</v>
      </c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1"/>
      <c r="N371" s="331"/>
      <c r="O371" s="331"/>
      <c r="P371" s="331"/>
      <c r="Q371" s="331"/>
      <c r="R371" s="331"/>
      <c r="S371" s="331"/>
      <c r="T371" s="331"/>
      <c r="U371" s="331"/>
      <c r="V371" s="331"/>
      <c r="W371" s="331"/>
      <c r="X371" s="33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1">
        <v>4680115881648</v>
      </c>
      <c r="E372" s="320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9"/>
      <c r="P372" s="319"/>
      <c r="Q372" s="319"/>
      <c r="R372" s="320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30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2"/>
      <c r="N373" s="337" t="s">
        <v>66</v>
      </c>
      <c r="O373" s="338"/>
      <c r="P373" s="338"/>
      <c r="Q373" s="338"/>
      <c r="R373" s="338"/>
      <c r="S373" s="338"/>
      <c r="T373" s="339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2"/>
      <c r="N374" s="337" t="s">
        <v>66</v>
      </c>
      <c r="O374" s="338"/>
      <c r="P374" s="338"/>
      <c r="Q374" s="338"/>
      <c r="R374" s="338"/>
      <c r="S374" s="338"/>
      <c r="T374" s="339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33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1">
        <v>4680115884359</v>
      </c>
      <c r="E376" s="320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1" t="s">
        <v>535</v>
      </c>
      <c r="O376" s="319"/>
      <c r="P376" s="319"/>
      <c r="Q376" s="319"/>
      <c r="R376" s="320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1">
        <v>4680115884335</v>
      </c>
      <c r="E377" s="320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1" t="s">
        <v>540</v>
      </c>
      <c r="O377" s="319"/>
      <c r="P377" s="319"/>
      <c r="Q377" s="319"/>
      <c r="R377" s="320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1">
        <v>4680115884113</v>
      </c>
      <c r="E378" s="320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4" t="s">
        <v>543</v>
      </c>
      <c r="O378" s="319"/>
      <c r="P378" s="319"/>
      <c r="Q378" s="319"/>
      <c r="R378" s="320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1">
        <v>4680115884342</v>
      </c>
      <c r="E379" s="320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20" t="s">
        <v>546</v>
      </c>
      <c r="O379" s="319"/>
      <c r="P379" s="319"/>
      <c r="Q379" s="319"/>
      <c r="R379" s="320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30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2"/>
      <c r="N380" s="337" t="s">
        <v>66</v>
      </c>
      <c r="O380" s="338"/>
      <c r="P380" s="338"/>
      <c r="Q380" s="338"/>
      <c r="R380" s="338"/>
      <c r="S380" s="338"/>
      <c r="T380" s="339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2"/>
      <c r="N381" s="337" t="s">
        <v>66</v>
      </c>
      <c r="O381" s="338"/>
      <c r="P381" s="338"/>
      <c r="Q381" s="338"/>
      <c r="R381" s="338"/>
      <c r="S381" s="338"/>
      <c r="T381" s="339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  <c r="T382" s="331"/>
      <c r="U382" s="331"/>
      <c r="V382" s="331"/>
      <c r="W382" s="331"/>
      <c r="X382" s="33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1">
        <v>4680115884090</v>
      </c>
      <c r="E383" s="320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8" t="s">
        <v>549</v>
      </c>
      <c r="O383" s="319"/>
      <c r="P383" s="319"/>
      <c r="Q383" s="319"/>
      <c r="R383" s="320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1">
        <v>4680115882997</v>
      </c>
      <c r="E384" s="320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5" t="s">
        <v>552</v>
      </c>
      <c r="O384" s="319"/>
      <c r="P384" s="319"/>
      <c r="Q384" s="319"/>
      <c r="R384" s="320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30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2"/>
      <c r="N385" s="337" t="s">
        <v>66</v>
      </c>
      <c r="O385" s="338"/>
      <c r="P385" s="338"/>
      <c r="Q385" s="338"/>
      <c r="R385" s="338"/>
      <c r="S385" s="338"/>
      <c r="T385" s="339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31"/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2"/>
      <c r="N386" s="337" t="s">
        <v>66</v>
      </c>
      <c r="O386" s="338"/>
      <c r="P386" s="338"/>
      <c r="Q386" s="338"/>
      <c r="R386" s="338"/>
      <c r="S386" s="338"/>
      <c r="T386" s="339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54" t="s">
        <v>553</v>
      </c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  <c r="T387" s="331"/>
      <c r="U387" s="331"/>
      <c r="V387" s="331"/>
      <c r="W387" s="331"/>
      <c r="X387" s="331"/>
      <c r="Y387" s="307"/>
      <c r="Z387" s="307"/>
    </row>
    <row r="388" spans="1:53" ht="14.25" customHeight="1" x14ac:dyDescent="0.25">
      <c r="A388" s="333" t="s">
        <v>95</v>
      </c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  <c r="T388" s="331"/>
      <c r="U388" s="331"/>
      <c r="V388" s="331"/>
      <c r="W388" s="331"/>
      <c r="X388" s="33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1">
        <v>4607091389388</v>
      </c>
      <c r="E389" s="320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4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9"/>
      <c r="P389" s="319"/>
      <c r="Q389" s="319"/>
      <c r="R389" s="320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1">
        <v>4607091389364</v>
      </c>
      <c r="E390" s="320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9"/>
      <c r="P390" s="319"/>
      <c r="Q390" s="319"/>
      <c r="R390" s="320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30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2"/>
      <c r="N391" s="337" t="s">
        <v>66</v>
      </c>
      <c r="O391" s="338"/>
      <c r="P391" s="338"/>
      <c r="Q391" s="338"/>
      <c r="R391" s="338"/>
      <c r="S391" s="338"/>
      <c r="T391" s="339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31"/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2"/>
      <c r="N392" s="337" t="s">
        <v>66</v>
      </c>
      <c r="O392" s="338"/>
      <c r="P392" s="338"/>
      <c r="Q392" s="338"/>
      <c r="R392" s="338"/>
      <c r="S392" s="338"/>
      <c r="T392" s="339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31"/>
      <c r="C393" s="331"/>
      <c r="D393" s="331"/>
      <c r="E393" s="331"/>
      <c r="F393" s="331"/>
      <c r="G393" s="331"/>
      <c r="H393" s="331"/>
      <c r="I393" s="331"/>
      <c r="J393" s="331"/>
      <c r="K393" s="331"/>
      <c r="L393" s="331"/>
      <c r="M393" s="331"/>
      <c r="N393" s="331"/>
      <c r="O393" s="331"/>
      <c r="P393" s="331"/>
      <c r="Q393" s="331"/>
      <c r="R393" s="331"/>
      <c r="S393" s="331"/>
      <c r="T393" s="331"/>
      <c r="U393" s="331"/>
      <c r="V393" s="331"/>
      <c r="W393" s="331"/>
      <c r="X393" s="33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1">
        <v>4607091389739</v>
      </c>
      <c r="E394" s="320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9"/>
      <c r="P394" s="319"/>
      <c r="Q394" s="319"/>
      <c r="R394" s="320"/>
      <c r="S394" s="34"/>
      <c r="T394" s="34"/>
      <c r="U394" s="35" t="s">
        <v>65</v>
      </c>
      <c r="V394" s="312">
        <v>80</v>
      </c>
      <c r="W394" s="313">
        <f t="shared" ref="W394:W400" si="17">IFERROR(IF(V394="",0,CEILING((V394/$H394),1)*$H394),"")</f>
        <v>84</v>
      </c>
      <c r="X394" s="36">
        <f>IFERROR(IF(W394=0,"",ROUNDUP(W394/H394,0)*0.00753),"")</f>
        <v>0.15060000000000001</v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1">
        <v>4680115883048</v>
      </c>
      <c r="E395" s="320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6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9"/>
      <c r="P395" s="319"/>
      <c r="Q395" s="319"/>
      <c r="R395" s="320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1">
        <v>4607091389425</v>
      </c>
      <c r="E396" s="320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9"/>
      <c r="P396" s="319"/>
      <c r="Q396" s="319"/>
      <c r="R396" s="320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1">
        <v>4680115882911</v>
      </c>
      <c r="E397" s="320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01" t="s">
        <v>566</v>
      </c>
      <c r="O397" s="319"/>
      <c r="P397" s="319"/>
      <c r="Q397" s="319"/>
      <c r="R397" s="320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1">
        <v>4680115880771</v>
      </c>
      <c r="E398" s="320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9"/>
      <c r="P398" s="319"/>
      <c r="Q398" s="319"/>
      <c r="R398" s="320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1">
        <v>4607091389500</v>
      </c>
      <c r="E399" s="320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9"/>
      <c r="P399" s="319"/>
      <c r="Q399" s="319"/>
      <c r="R399" s="320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1">
        <v>4680115881983</v>
      </c>
      <c r="E400" s="320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6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9"/>
      <c r="P400" s="319"/>
      <c r="Q400" s="319"/>
      <c r="R400" s="320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30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2"/>
      <c r="N401" s="337" t="s">
        <v>66</v>
      </c>
      <c r="O401" s="338"/>
      <c r="P401" s="338"/>
      <c r="Q401" s="338"/>
      <c r="R401" s="338"/>
      <c r="S401" s="338"/>
      <c r="T401" s="339"/>
      <c r="U401" s="37" t="s">
        <v>67</v>
      </c>
      <c r="V401" s="314">
        <f>IFERROR(V394/H394,"0")+IFERROR(V395/H395,"0")+IFERROR(V396/H396,"0")+IFERROR(V397/H397,"0")+IFERROR(V398/H398,"0")+IFERROR(V399/H399,"0")+IFERROR(V400/H400,"0")</f>
        <v>19.047619047619047</v>
      </c>
      <c r="W401" s="314">
        <f>IFERROR(W394/H394,"0")+IFERROR(W395/H395,"0")+IFERROR(W396/H396,"0")+IFERROR(W397/H397,"0")+IFERROR(W398/H398,"0")+IFERROR(W399/H399,"0")+IFERROR(W400/H400,"0")</f>
        <v>20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0.15060000000000001</v>
      </c>
      <c r="Y401" s="315"/>
      <c r="Z401" s="315"/>
    </row>
    <row r="402" spans="1:53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2"/>
      <c r="N402" s="337" t="s">
        <v>66</v>
      </c>
      <c r="O402" s="338"/>
      <c r="P402" s="338"/>
      <c r="Q402" s="338"/>
      <c r="R402" s="338"/>
      <c r="S402" s="338"/>
      <c r="T402" s="339"/>
      <c r="U402" s="37" t="s">
        <v>65</v>
      </c>
      <c r="V402" s="314">
        <f>IFERROR(SUM(V394:V400),"0")</f>
        <v>80</v>
      </c>
      <c r="W402" s="314">
        <f>IFERROR(SUM(W394:W400),"0")</f>
        <v>84</v>
      </c>
      <c r="X402" s="37"/>
      <c r="Y402" s="315"/>
      <c r="Z402" s="315"/>
    </row>
    <row r="403" spans="1:53" ht="14.25" customHeight="1" x14ac:dyDescent="0.25">
      <c r="A403" s="333" t="s">
        <v>90</v>
      </c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  <c r="T403" s="331"/>
      <c r="U403" s="331"/>
      <c r="V403" s="331"/>
      <c r="W403" s="331"/>
      <c r="X403" s="33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1">
        <v>4680115882980</v>
      </c>
      <c r="E404" s="320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3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9"/>
      <c r="P404" s="319"/>
      <c r="Q404" s="319"/>
      <c r="R404" s="320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30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2"/>
      <c r="N405" s="337" t="s">
        <v>66</v>
      </c>
      <c r="O405" s="338"/>
      <c r="P405" s="338"/>
      <c r="Q405" s="338"/>
      <c r="R405" s="338"/>
      <c r="S405" s="338"/>
      <c r="T405" s="339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2"/>
      <c r="N406" s="337" t="s">
        <v>66</v>
      </c>
      <c r="O406" s="338"/>
      <c r="P406" s="338"/>
      <c r="Q406" s="338"/>
      <c r="R406" s="338"/>
      <c r="S406" s="338"/>
      <c r="T406" s="339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73" t="s">
        <v>575</v>
      </c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4"/>
      <c r="O407" s="374"/>
      <c r="P407" s="374"/>
      <c r="Q407" s="374"/>
      <c r="R407" s="374"/>
      <c r="S407" s="374"/>
      <c r="T407" s="374"/>
      <c r="U407" s="374"/>
      <c r="V407" s="374"/>
      <c r="W407" s="374"/>
      <c r="X407" s="374"/>
      <c r="Y407" s="48"/>
      <c r="Z407" s="48"/>
    </row>
    <row r="408" spans="1:53" ht="16.5" customHeight="1" x14ac:dyDescent="0.25">
      <c r="A408" s="354" t="s">
        <v>575</v>
      </c>
      <c r="B408" s="331"/>
      <c r="C408" s="331"/>
      <c r="D408" s="331"/>
      <c r="E408" s="331"/>
      <c r="F408" s="331"/>
      <c r="G408" s="331"/>
      <c r="H408" s="331"/>
      <c r="I408" s="331"/>
      <c r="J408" s="331"/>
      <c r="K408" s="331"/>
      <c r="L408" s="331"/>
      <c r="M408" s="331"/>
      <c r="N408" s="331"/>
      <c r="O408" s="331"/>
      <c r="P408" s="331"/>
      <c r="Q408" s="331"/>
      <c r="R408" s="331"/>
      <c r="S408" s="331"/>
      <c r="T408" s="331"/>
      <c r="U408" s="331"/>
      <c r="V408" s="331"/>
      <c r="W408" s="331"/>
      <c r="X408" s="331"/>
      <c r="Y408" s="307"/>
      <c r="Z408" s="307"/>
    </row>
    <row r="409" spans="1:53" ht="14.25" customHeight="1" x14ac:dyDescent="0.25">
      <c r="A409" s="333" t="s">
        <v>103</v>
      </c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1"/>
      <c r="N409" s="331"/>
      <c r="O409" s="331"/>
      <c r="P409" s="331"/>
      <c r="Q409" s="331"/>
      <c r="R409" s="331"/>
      <c r="S409" s="331"/>
      <c r="T409" s="331"/>
      <c r="U409" s="331"/>
      <c r="V409" s="331"/>
      <c r="W409" s="331"/>
      <c r="X409" s="33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1">
        <v>4607091389067</v>
      </c>
      <c r="E410" s="320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9"/>
      <c r="P410" s="319"/>
      <c r="Q410" s="319"/>
      <c r="R410" s="320"/>
      <c r="S410" s="34"/>
      <c r="T410" s="34"/>
      <c r="U410" s="35" t="s">
        <v>65</v>
      </c>
      <c r="V410" s="312">
        <v>70</v>
      </c>
      <c r="W410" s="313">
        <f t="shared" ref="W410:W418" si="18">IFERROR(IF(V410="",0,CEILING((V410/$H410),1)*$H410),"")</f>
        <v>73.92</v>
      </c>
      <c r="X410" s="36">
        <f>IFERROR(IF(W410=0,"",ROUNDUP(W410/H410,0)*0.01196),"")</f>
        <v>0.16744000000000001</v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1">
        <v>4607091383522</v>
      </c>
      <c r="E411" s="320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9"/>
      <c r="P411" s="319"/>
      <c r="Q411" s="319"/>
      <c r="R411" s="320"/>
      <c r="S411" s="34"/>
      <c r="T411" s="34"/>
      <c r="U411" s="35" t="s">
        <v>65</v>
      </c>
      <c r="V411" s="312">
        <v>140</v>
      </c>
      <c r="W411" s="313">
        <f t="shared" si="18"/>
        <v>142.56</v>
      </c>
      <c r="X411" s="36">
        <f>IFERROR(IF(W411=0,"",ROUNDUP(W411/H411,0)*0.01196),"")</f>
        <v>0.32291999999999998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1">
        <v>4607091384437</v>
      </c>
      <c r="E412" s="320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9"/>
      <c r="P412" s="319"/>
      <c r="Q412" s="319"/>
      <c r="R412" s="320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1">
        <v>4607091389104</v>
      </c>
      <c r="E413" s="320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8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9"/>
      <c r="P413" s="319"/>
      <c r="Q413" s="319"/>
      <c r="R413" s="320"/>
      <c r="S413" s="34"/>
      <c r="T413" s="34"/>
      <c r="U413" s="35" t="s">
        <v>65</v>
      </c>
      <c r="V413" s="312">
        <v>100</v>
      </c>
      <c r="W413" s="313">
        <f t="shared" si="18"/>
        <v>100.32000000000001</v>
      </c>
      <c r="X413" s="36">
        <f>IFERROR(IF(W413=0,"",ROUNDUP(W413/H413,0)*0.01196),"")</f>
        <v>0.22724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1">
        <v>4680115880603</v>
      </c>
      <c r="E414" s="320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9"/>
      <c r="P414" s="319"/>
      <c r="Q414" s="319"/>
      <c r="R414" s="320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1">
        <v>4607091389999</v>
      </c>
      <c r="E415" s="320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8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9"/>
      <c r="P415" s="319"/>
      <c r="Q415" s="319"/>
      <c r="R415" s="320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1">
        <v>4680115882782</v>
      </c>
      <c r="E416" s="320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9"/>
      <c r="P416" s="319"/>
      <c r="Q416" s="319"/>
      <c r="R416" s="320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1">
        <v>4607091389098</v>
      </c>
      <c r="E417" s="320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9"/>
      <c r="P417" s="319"/>
      <c r="Q417" s="319"/>
      <c r="R417" s="320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1">
        <v>4607091389982</v>
      </c>
      <c r="E418" s="320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3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9"/>
      <c r="P418" s="319"/>
      <c r="Q418" s="319"/>
      <c r="R418" s="320"/>
      <c r="S418" s="34"/>
      <c r="T418" s="34"/>
      <c r="U418" s="35" t="s">
        <v>65</v>
      </c>
      <c r="V418" s="312">
        <v>30</v>
      </c>
      <c r="W418" s="313">
        <f t="shared" si="18"/>
        <v>32.4</v>
      </c>
      <c r="X418" s="36">
        <f>IFERROR(IF(W418=0,"",ROUNDUP(W418/H418,0)*0.00937),"")</f>
        <v>8.4330000000000002E-2</v>
      </c>
      <c r="Y418" s="56"/>
      <c r="Z418" s="57"/>
      <c r="AD418" s="58"/>
      <c r="BA418" s="285" t="s">
        <v>1</v>
      </c>
    </row>
    <row r="419" spans="1:53" x14ac:dyDescent="0.2">
      <c r="A419" s="330"/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2"/>
      <c r="N419" s="337" t="s">
        <v>66</v>
      </c>
      <c r="O419" s="338"/>
      <c r="P419" s="338"/>
      <c r="Q419" s="338"/>
      <c r="R419" s="338"/>
      <c r="S419" s="338"/>
      <c r="T419" s="339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67.045454545454547</v>
      </c>
      <c r="W419" s="314">
        <f>IFERROR(W410/H410,"0")+IFERROR(W411/H411,"0")+IFERROR(W412/H412,"0")+IFERROR(W413/H413,"0")+IFERROR(W414/H414,"0")+IFERROR(W415/H415,"0")+IFERROR(W416/H416,"0")+IFERROR(W417/H417,"0")+IFERROR(W418/H418,"0")</f>
        <v>69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0.80193000000000003</v>
      </c>
      <c r="Y419" s="315"/>
      <c r="Z419" s="315"/>
    </row>
    <row r="420" spans="1:53" x14ac:dyDescent="0.2">
      <c r="A420" s="331"/>
      <c r="B420" s="331"/>
      <c r="C420" s="331"/>
      <c r="D420" s="331"/>
      <c r="E420" s="331"/>
      <c r="F420" s="331"/>
      <c r="G420" s="331"/>
      <c r="H420" s="331"/>
      <c r="I420" s="331"/>
      <c r="J420" s="331"/>
      <c r="K420" s="331"/>
      <c r="L420" s="331"/>
      <c r="M420" s="332"/>
      <c r="N420" s="337" t="s">
        <v>66</v>
      </c>
      <c r="O420" s="338"/>
      <c r="P420" s="338"/>
      <c r="Q420" s="338"/>
      <c r="R420" s="338"/>
      <c r="S420" s="338"/>
      <c r="T420" s="339"/>
      <c r="U420" s="37" t="s">
        <v>65</v>
      </c>
      <c r="V420" s="314">
        <f>IFERROR(SUM(V410:V418),"0")</f>
        <v>340</v>
      </c>
      <c r="W420" s="314">
        <f>IFERROR(SUM(W410:W418),"0")</f>
        <v>349.2</v>
      </c>
      <c r="X420" s="37"/>
      <c r="Y420" s="315"/>
      <c r="Z420" s="315"/>
    </row>
    <row r="421" spans="1:53" ht="14.25" customHeight="1" x14ac:dyDescent="0.25">
      <c r="A421" s="333" t="s">
        <v>95</v>
      </c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  <c r="T421" s="331"/>
      <c r="U421" s="331"/>
      <c r="V421" s="331"/>
      <c r="W421" s="331"/>
      <c r="X421" s="33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1">
        <v>4607091388930</v>
      </c>
      <c r="E422" s="320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9"/>
      <c r="P422" s="319"/>
      <c r="Q422" s="319"/>
      <c r="R422" s="320"/>
      <c r="S422" s="34"/>
      <c r="T422" s="34"/>
      <c r="U422" s="35" t="s">
        <v>65</v>
      </c>
      <c r="V422" s="312">
        <v>120</v>
      </c>
      <c r="W422" s="313">
        <f>IFERROR(IF(V422="",0,CEILING((V422/$H422),1)*$H422),"")</f>
        <v>121.44000000000001</v>
      </c>
      <c r="X422" s="36">
        <f>IFERROR(IF(W422=0,"",ROUNDUP(W422/H422,0)*0.01196),"")</f>
        <v>0.27507999999999999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1">
        <v>4680115880054</v>
      </c>
      <c r="E423" s="320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9"/>
      <c r="P423" s="319"/>
      <c r="Q423" s="319"/>
      <c r="R423" s="320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30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2"/>
      <c r="N424" s="337" t="s">
        <v>66</v>
      </c>
      <c r="O424" s="338"/>
      <c r="P424" s="338"/>
      <c r="Q424" s="338"/>
      <c r="R424" s="338"/>
      <c r="S424" s="338"/>
      <c r="T424" s="339"/>
      <c r="U424" s="37" t="s">
        <v>67</v>
      </c>
      <c r="V424" s="314">
        <f>IFERROR(V422/H422,"0")+IFERROR(V423/H423,"0")</f>
        <v>22.727272727272727</v>
      </c>
      <c r="W424" s="314">
        <f>IFERROR(W422/H422,"0")+IFERROR(W423/H423,"0")</f>
        <v>23</v>
      </c>
      <c r="X424" s="314">
        <f>IFERROR(IF(X422="",0,X422),"0")+IFERROR(IF(X423="",0,X423),"0")</f>
        <v>0.27507999999999999</v>
      </c>
      <c r="Y424" s="315"/>
      <c r="Z424" s="315"/>
    </row>
    <row r="425" spans="1:53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2"/>
      <c r="N425" s="337" t="s">
        <v>66</v>
      </c>
      <c r="O425" s="338"/>
      <c r="P425" s="338"/>
      <c r="Q425" s="338"/>
      <c r="R425" s="338"/>
      <c r="S425" s="338"/>
      <c r="T425" s="339"/>
      <c r="U425" s="37" t="s">
        <v>65</v>
      </c>
      <c r="V425" s="314">
        <f>IFERROR(SUM(V422:V423),"0")</f>
        <v>120</v>
      </c>
      <c r="W425" s="314">
        <f>IFERROR(SUM(W422:W423),"0")</f>
        <v>121.44000000000001</v>
      </c>
      <c r="X425" s="37"/>
      <c r="Y425" s="315"/>
      <c r="Z425" s="315"/>
    </row>
    <row r="426" spans="1:53" ht="14.25" customHeight="1" x14ac:dyDescent="0.25">
      <c r="A426" s="333" t="s">
        <v>60</v>
      </c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  <c r="T426" s="331"/>
      <c r="U426" s="331"/>
      <c r="V426" s="331"/>
      <c r="W426" s="331"/>
      <c r="X426" s="33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1">
        <v>4680115883116</v>
      </c>
      <c r="E427" s="320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9"/>
      <c r="P427" s="319"/>
      <c r="Q427" s="319"/>
      <c r="R427" s="320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1">
        <v>4680115883093</v>
      </c>
      <c r="E428" s="320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9"/>
      <c r="P428" s="319"/>
      <c r="Q428" s="319"/>
      <c r="R428" s="320"/>
      <c r="S428" s="34"/>
      <c r="T428" s="34"/>
      <c r="U428" s="35" t="s">
        <v>65</v>
      </c>
      <c r="V428" s="312">
        <v>100</v>
      </c>
      <c r="W428" s="313">
        <f t="shared" si="19"/>
        <v>100.32000000000001</v>
      </c>
      <c r="X428" s="36">
        <f>IFERROR(IF(W428=0,"",ROUNDUP(W428/H428,0)*0.01196),"")</f>
        <v>0.22724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1">
        <v>4680115883109</v>
      </c>
      <c r="E429" s="320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9"/>
      <c r="P429" s="319"/>
      <c r="Q429" s="319"/>
      <c r="R429" s="320"/>
      <c r="S429" s="34"/>
      <c r="T429" s="34"/>
      <c r="U429" s="35" t="s">
        <v>65</v>
      </c>
      <c r="V429" s="312">
        <v>50</v>
      </c>
      <c r="W429" s="313">
        <f t="shared" si="19"/>
        <v>52.800000000000004</v>
      </c>
      <c r="X429" s="36">
        <f>IFERROR(IF(W429=0,"",ROUNDUP(W429/H429,0)*0.01196),"")</f>
        <v>0.1196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1">
        <v>4680115882072</v>
      </c>
      <c r="E430" s="320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33" t="s">
        <v>606</v>
      </c>
      <c r="O430" s="319"/>
      <c r="P430" s="319"/>
      <c r="Q430" s="319"/>
      <c r="R430" s="320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1">
        <v>4680115882102</v>
      </c>
      <c r="E431" s="320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39" t="s">
        <v>609</v>
      </c>
      <c r="O431" s="319"/>
      <c r="P431" s="319"/>
      <c r="Q431" s="319"/>
      <c r="R431" s="320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1">
        <v>4680115882096</v>
      </c>
      <c r="E432" s="320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19"/>
      <c r="P432" s="319"/>
      <c r="Q432" s="319"/>
      <c r="R432" s="320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30"/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2"/>
      <c r="N433" s="337" t="s">
        <v>66</v>
      </c>
      <c r="O433" s="338"/>
      <c r="P433" s="338"/>
      <c r="Q433" s="338"/>
      <c r="R433" s="338"/>
      <c r="S433" s="338"/>
      <c r="T433" s="339"/>
      <c r="U433" s="37" t="s">
        <v>67</v>
      </c>
      <c r="V433" s="314">
        <f>IFERROR(V427/H427,"0")+IFERROR(V428/H428,"0")+IFERROR(V429/H429,"0")+IFERROR(V430/H430,"0")+IFERROR(V431/H431,"0")+IFERROR(V432/H432,"0")</f>
        <v>28.409090909090907</v>
      </c>
      <c r="W433" s="314">
        <f>IFERROR(W427/H427,"0")+IFERROR(W428/H428,"0")+IFERROR(W429/H429,"0")+IFERROR(W430/H430,"0")+IFERROR(W431/H431,"0")+IFERROR(W432/H432,"0")</f>
        <v>29</v>
      </c>
      <c r="X433" s="314">
        <f>IFERROR(IF(X427="",0,X427),"0")+IFERROR(IF(X428="",0,X428),"0")+IFERROR(IF(X429="",0,X429),"0")+IFERROR(IF(X430="",0,X430),"0")+IFERROR(IF(X431="",0,X431),"0")+IFERROR(IF(X432="",0,X432),"0")</f>
        <v>0.34683999999999998</v>
      </c>
      <c r="Y433" s="315"/>
      <c r="Z433" s="315"/>
    </row>
    <row r="434" spans="1:53" x14ac:dyDescent="0.2">
      <c r="A434" s="331"/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2"/>
      <c r="N434" s="337" t="s">
        <v>66</v>
      </c>
      <c r="O434" s="338"/>
      <c r="P434" s="338"/>
      <c r="Q434" s="338"/>
      <c r="R434" s="338"/>
      <c r="S434" s="338"/>
      <c r="T434" s="339"/>
      <c r="U434" s="37" t="s">
        <v>65</v>
      </c>
      <c r="V434" s="314">
        <f>IFERROR(SUM(V427:V432),"0")</f>
        <v>150</v>
      </c>
      <c r="W434" s="314">
        <f>IFERROR(SUM(W427:W432),"0")</f>
        <v>153.12</v>
      </c>
      <c r="X434" s="37"/>
      <c r="Y434" s="315"/>
      <c r="Z434" s="315"/>
    </row>
    <row r="435" spans="1:53" ht="14.25" customHeight="1" x14ac:dyDescent="0.25">
      <c r="A435" s="333" t="s">
        <v>68</v>
      </c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  <c r="T435" s="331"/>
      <c r="U435" s="331"/>
      <c r="V435" s="331"/>
      <c r="W435" s="331"/>
      <c r="X435" s="33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1">
        <v>4607091383409</v>
      </c>
      <c r="E436" s="320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3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9"/>
      <c r="P436" s="319"/>
      <c r="Q436" s="319"/>
      <c r="R436" s="320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1">
        <v>4607091383416</v>
      </c>
      <c r="E437" s="320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9"/>
      <c r="P437" s="319"/>
      <c r="Q437" s="319"/>
      <c r="R437" s="320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30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2"/>
      <c r="N438" s="337" t="s">
        <v>66</v>
      </c>
      <c r="O438" s="338"/>
      <c r="P438" s="338"/>
      <c r="Q438" s="338"/>
      <c r="R438" s="338"/>
      <c r="S438" s="338"/>
      <c r="T438" s="339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2"/>
      <c r="N439" s="337" t="s">
        <v>66</v>
      </c>
      <c r="O439" s="338"/>
      <c r="P439" s="338"/>
      <c r="Q439" s="338"/>
      <c r="R439" s="338"/>
      <c r="S439" s="338"/>
      <c r="T439" s="339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73" t="s">
        <v>617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48"/>
      <c r="Z440" s="48"/>
    </row>
    <row r="441" spans="1:53" ht="16.5" customHeight="1" x14ac:dyDescent="0.25">
      <c r="A441" s="354" t="s">
        <v>618</v>
      </c>
      <c r="B441" s="331"/>
      <c r="C441" s="331"/>
      <c r="D441" s="331"/>
      <c r="E441" s="331"/>
      <c r="F441" s="331"/>
      <c r="G441" s="331"/>
      <c r="H441" s="331"/>
      <c r="I441" s="331"/>
      <c r="J441" s="331"/>
      <c r="K441" s="331"/>
      <c r="L441" s="331"/>
      <c r="M441" s="331"/>
      <c r="N441" s="331"/>
      <c r="O441" s="331"/>
      <c r="P441" s="331"/>
      <c r="Q441" s="331"/>
      <c r="R441" s="331"/>
      <c r="S441" s="331"/>
      <c r="T441" s="331"/>
      <c r="U441" s="331"/>
      <c r="V441" s="331"/>
      <c r="W441" s="331"/>
      <c r="X441" s="331"/>
      <c r="Y441" s="307"/>
      <c r="Z441" s="307"/>
    </row>
    <row r="442" spans="1:53" ht="14.25" customHeight="1" x14ac:dyDescent="0.25">
      <c r="A442" s="333" t="s">
        <v>103</v>
      </c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  <c r="T442" s="331"/>
      <c r="U442" s="331"/>
      <c r="V442" s="331"/>
      <c r="W442" s="331"/>
      <c r="X442" s="33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1">
        <v>4640242180441</v>
      </c>
      <c r="E443" s="320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505" t="s">
        <v>621</v>
      </c>
      <c r="O443" s="319"/>
      <c r="P443" s="319"/>
      <c r="Q443" s="319"/>
      <c r="R443" s="320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1">
        <v>4640242180564</v>
      </c>
      <c r="E444" s="320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623" t="s">
        <v>624</v>
      </c>
      <c r="O444" s="319"/>
      <c r="P444" s="319"/>
      <c r="Q444" s="319"/>
      <c r="R444" s="320"/>
      <c r="S444" s="34"/>
      <c r="T444" s="34"/>
      <c r="U444" s="35" t="s">
        <v>65</v>
      </c>
      <c r="V444" s="312">
        <v>20</v>
      </c>
      <c r="W444" s="313">
        <f>IFERROR(IF(V444="",0,CEILING((V444/$H444),1)*$H444),"")</f>
        <v>24</v>
      </c>
      <c r="X444" s="36">
        <f>IFERROR(IF(W444=0,"",ROUNDUP(W444/H444,0)*0.02175),"")</f>
        <v>4.3499999999999997E-2</v>
      </c>
      <c r="Y444" s="56"/>
      <c r="Z444" s="57"/>
      <c r="AD444" s="58"/>
      <c r="BA444" s="297" t="s">
        <v>1</v>
      </c>
    </row>
    <row r="445" spans="1:53" x14ac:dyDescent="0.2">
      <c r="A445" s="330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2"/>
      <c r="N445" s="337" t="s">
        <v>66</v>
      </c>
      <c r="O445" s="338"/>
      <c r="P445" s="338"/>
      <c r="Q445" s="338"/>
      <c r="R445" s="338"/>
      <c r="S445" s="338"/>
      <c r="T445" s="339"/>
      <c r="U445" s="37" t="s">
        <v>67</v>
      </c>
      <c r="V445" s="314">
        <f>IFERROR(V443/H443,"0")+IFERROR(V444/H444,"0")</f>
        <v>1.6666666666666667</v>
      </c>
      <c r="W445" s="314">
        <f>IFERROR(W443/H443,"0")+IFERROR(W444/H444,"0")</f>
        <v>2</v>
      </c>
      <c r="X445" s="314">
        <f>IFERROR(IF(X443="",0,X443),"0")+IFERROR(IF(X444="",0,X444),"0")</f>
        <v>4.3499999999999997E-2</v>
      </c>
      <c r="Y445" s="315"/>
      <c r="Z445" s="315"/>
    </row>
    <row r="446" spans="1:53" x14ac:dyDescent="0.2">
      <c r="A446" s="331"/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32"/>
      <c r="N446" s="337" t="s">
        <v>66</v>
      </c>
      <c r="O446" s="338"/>
      <c r="P446" s="338"/>
      <c r="Q446" s="338"/>
      <c r="R446" s="338"/>
      <c r="S446" s="338"/>
      <c r="T446" s="339"/>
      <c r="U446" s="37" t="s">
        <v>65</v>
      </c>
      <c r="V446" s="314">
        <f>IFERROR(SUM(V443:V444),"0")</f>
        <v>20</v>
      </c>
      <c r="W446" s="314">
        <f>IFERROR(SUM(W443:W444),"0")</f>
        <v>24</v>
      </c>
      <c r="X446" s="37"/>
      <c r="Y446" s="315"/>
      <c r="Z446" s="315"/>
    </row>
    <row r="447" spans="1:53" ht="14.25" customHeight="1" x14ac:dyDescent="0.25">
      <c r="A447" s="333" t="s">
        <v>95</v>
      </c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  <c r="T447" s="331"/>
      <c r="U447" s="331"/>
      <c r="V447" s="331"/>
      <c r="W447" s="331"/>
      <c r="X447" s="33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1">
        <v>4640242180526</v>
      </c>
      <c r="E448" s="320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83" t="s">
        <v>627</v>
      </c>
      <c r="O448" s="319"/>
      <c r="P448" s="319"/>
      <c r="Q448" s="319"/>
      <c r="R448" s="320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1">
        <v>4640242180519</v>
      </c>
      <c r="E449" s="320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625" t="s">
        <v>630</v>
      </c>
      <c r="O449" s="319"/>
      <c r="P449" s="319"/>
      <c r="Q449" s="319"/>
      <c r="R449" s="320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30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2"/>
      <c r="N450" s="337" t="s">
        <v>66</v>
      </c>
      <c r="O450" s="338"/>
      <c r="P450" s="338"/>
      <c r="Q450" s="338"/>
      <c r="R450" s="338"/>
      <c r="S450" s="338"/>
      <c r="T450" s="339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2"/>
      <c r="N451" s="337" t="s">
        <v>66</v>
      </c>
      <c r="O451" s="338"/>
      <c r="P451" s="338"/>
      <c r="Q451" s="338"/>
      <c r="R451" s="338"/>
      <c r="S451" s="338"/>
      <c r="T451" s="339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  <c r="T452" s="331"/>
      <c r="U452" s="331"/>
      <c r="V452" s="331"/>
      <c r="W452" s="331"/>
      <c r="X452" s="33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1">
        <v>4640242180816</v>
      </c>
      <c r="E453" s="320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90" t="s">
        <v>633</v>
      </c>
      <c r="O453" s="319"/>
      <c r="P453" s="319"/>
      <c r="Q453" s="319"/>
      <c r="R453" s="320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1">
        <v>4640242180595</v>
      </c>
      <c r="E454" s="320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469" t="s">
        <v>636</v>
      </c>
      <c r="O454" s="319"/>
      <c r="P454" s="319"/>
      <c r="Q454" s="319"/>
      <c r="R454" s="320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30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2"/>
      <c r="N455" s="337" t="s">
        <v>66</v>
      </c>
      <c r="O455" s="338"/>
      <c r="P455" s="338"/>
      <c r="Q455" s="338"/>
      <c r="R455" s="338"/>
      <c r="S455" s="338"/>
      <c r="T455" s="339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2"/>
      <c r="N456" s="337" t="s">
        <v>66</v>
      </c>
      <c r="O456" s="338"/>
      <c r="P456" s="338"/>
      <c r="Q456" s="338"/>
      <c r="R456" s="338"/>
      <c r="S456" s="338"/>
      <c r="T456" s="339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  <c r="T457" s="331"/>
      <c r="U457" s="331"/>
      <c r="V457" s="331"/>
      <c r="W457" s="331"/>
      <c r="X457" s="33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1">
        <v>4640242180540</v>
      </c>
      <c r="E458" s="320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13" t="s">
        <v>639</v>
      </c>
      <c r="O458" s="319"/>
      <c r="P458" s="319"/>
      <c r="Q458" s="319"/>
      <c r="R458" s="320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1">
        <v>4640242180557</v>
      </c>
      <c r="E459" s="320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2" t="s">
        <v>642</v>
      </c>
      <c r="O459" s="319"/>
      <c r="P459" s="319"/>
      <c r="Q459" s="319"/>
      <c r="R459" s="320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30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32"/>
      <c r="N460" s="337" t="s">
        <v>66</v>
      </c>
      <c r="O460" s="338"/>
      <c r="P460" s="338"/>
      <c r="Q460" s="338"/>
      <c r="R460" s="338"/>
      <c r="S460" s="338"/>
      <c r="T460" s="339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2"/>
      <c r="N461" s="337" t="s">
        <v>66</v>
      </c>
      <c r="O461" s="338"/>
      <c r="P461" s="338"/>
      <c r="Q461" s="338"/>
      <c r="R461" s="338"/>
      <c r="S461" s="338"/>
      <c r="T461" s="339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54" t="s">
        <v>643</v>
      </c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1"/>
      <c r="N462" s="331"/>
      <c r="O462" s="331"/>
      <c r="P462" s="331"/>
      <c r="Q462" s="331"/>
      <c r="R462" s="331"/>
      <c r="S462" s="331"/>
      <c r="T462" s="331"/>
      <c r="U462" s="331"/>
      <c r="V462" s="331"/>
      <c r="W462" s="331"/>
      <c r="X462" s="331"/>
      <c r="Y462" s="307"/>
      <c r="Z462" s="307"/>
    </row>
    <row r="463" spans="1:53" ht="14.25" customHeight="1" x14ac:dyDescent="0.25">
      <c r="A463" s="333" t="s">
        <v>68</v>
      </c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31"/>
      <c r="N463" s="331"/>
      <c r="O463" s="331"/>
      <c r="P463" s="331"/>
      <c r="Q463" s="331"/>
      <c r="R463" s="331"/>
      <c r="S463" s="331"/>
      <c r="T463" s="331"/>
      <c r="U463" s="331"/>
      <c r="V463" s="331"/>
      <c r="W463" s="331"/>
      <c r="X463" s="33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1">
        <v>4680115880870</v>
      </c>
      <c r="E464" s="320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7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9"/>
      <c r="P464" s="319"/>
      <c r="Q464" s="319"/>
      <c r="R464" s="320"/>
      <c r="S464" s="34"/>
      <c r="T464" s="34"/>
      <c r="U464" s="35" t="s">
        <v>65</v>
      </c>
      <c r="V464" s="312">
        <v>450</v>
      </c>
      <c r="W464" s="313">
        <f>IFERROR(IF(V464="",0,CEILING((V464/$H464),1)*$H464),"")</f>
        <v>452.4</v>
      </c>
      <c r="X464" s="36">
        <f>IFERROR(IF(W464=0,"",ROUNDUP(W464/H464,0)*0.02175),"")</f>
        <v>1.2614999999999998</v>
      </c>
      <c r="Y464" s="56"/>
      <c r="Z464" s="57"/>
      <c r="AD464" s="58"/>
      <c r="BA464" s="304" t="s">
        <v>1</v>
      </c>
    </row>
    <row r="465" spans="1:29" x14ac:dyDescent="0.2">
      <c r="A465" s="330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32"/>
      <c r="N465" s="337" t="s">
        <v>66</v>
      </c>
      <c r="O465" s="338"/>
      <c r="P465" s="338"/>
      <c r="Q465" s="338"/>
      <c r="R465" s="338"/>
      <c r="S465" s="338"/>
      <c r="T465" s="339"/>
      <c r="U465" s="37" t="s">
        <v>67</v>
      </c>
      <c r="V465" s="314">
        <f>IFERROR(V464/H464,"0")</f>
        <v>57.692307692307693</v>
      </c>
      <c r="W465" s="314">
        <f>IFERROR(W464/H464,"0")</f>
        <v>58</v>
      </c>
      <c r="X465" s="314">
        <f>IFERROR(IF(X464="",0,X464),"0")</f>
        <v>1.2614999999999998</v>
      </c>
      <c r="Y465" s="315"/>
      <c r="Z465" s="315"/>
    </row>
    <row r="466" spans="1:29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2"/>
      <c r="N466" s="337" t="s">
        <v>66</v>
      </c>
      <c r="O466" s="338"/>
      <c r="P466" s="338"/>
      <c r="Q466" s="338"/>
      <c r="R466" s="338"/>
      <c r="S466" s="338"/>
      <c r="T466" s="339"/>
      <c r="U466" s="37" t="s">
        <v>65</v>
      </c>
      <c r="V466" s="314">
        <f>IFERROR(SUM(V464:V464),"0")</f>
        <v>450</v>
      </c>
      <c r="W466" s="314">
        <f>IFERROR(SUM(W464:W464),"0")</f>
        <v>452.4</v>
      </c>
      <c r="X466" s="37"/>
      <c r="Y466" s="315"/>
      <c r="Z466" s="315"/>
    </row>
    <row r="467" spans="1:29" ht="15" customHeight="1" x14ac:dyDescent="0.2">
      <c r="A467" s="593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60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12417.6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12519.840000000004</v>
      </c>
      <c r="X467" s="37"/>
      <c r="Y467" s="315"/>
      <c r="Z467" s="315"/>
    </row>
    <row r="468" spans="1:29" x14ac:dyDescent="0.2">
      <c r="A468" s="331"/>
      <c r="B468" s="331"/>
      <c r="C468" s="331"/>
      <c r="D468" s="331"/>
      <c r="E468" s="331"/>
      <c r="F468" s="331"/>
      <c r="G468" s="331"/>
      <c r="H468" s="331"/>
      <c r="I468" s="331"/>
      <c r="J468" s="331"/>
      <c r="K468" s="331"/>
      <c r="L468" s="331"/>
      <c r="M468" s="360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13114.398713776643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13222.157999999996</v>
      </c>
      <c r="X468" s="37"/>
      <c r="Y468" s="315"/>
      <c r="Z468" s="315"/>
    </row>
    <row r="469" spans="1:29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60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23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23</v>
      </c>
      <c r="X469" s="37"/>
      <c r="Y469" s="315"/>
      <c r="Z469" s="315"/>
    </row>
    <row r="470" spans="1:29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60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13689.398713776643</v>
      </c>
      <c r="W470" s="314">
        <f>GrossWeightTotalR+PalletQtyTotalR*25</f>
        <v>13797.157999999996</v>
      </c>
      <c r="X470" s="37"/>
      <c r="Y470" s="315"/>
      <c r="Z470" s="315"/>
    </row>
    <row r="471" spans="1:29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60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2306.858203737514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2326</v>
      </c>
      <c r="X471" s="37"/>
      <c r="Y471" s="315"/>
      <c r="Z471" s="315"/>
    </row>
    <row r="472" spans="1:29" ht="14.25" customHeight="1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60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25.542650000000002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26" t="s">
        <v>93</v>
      </c>
      <c r="D474" s="327"/>
      <c r="E474" s="327"/>
      <c r="F474" s="328"/>
      <c r="G474" s="326" t="s">
        <v>244</v>
      </c>
      <c r="H474" s="327"/>
      <c r="I474" s="327"/>
      <c r="J474" s="327"/>
      <c r="K474" s="327"/>
      <c r="L474" s="327"/>
      <c r="M474" s="328"/>
      <c r="N474" s="326" t="s">
        <v>438</v>
      </c>
      <c r="O474" s="328"/>
      <c r="P474" s="326" t="s">
        <v>488</v>
      </c>
      <c r="Q474" s="328"/>
      <c r="R474" s="309" t="s">
        <v>575</v>
      </c>
      <c r="S474" s="326" t="s">
        <v>617</v>
      </c>
      <c r="T474" s="328"/>
      <c r="U474" s="310"/>
      <c r="Z474" s="52"/>
      <c r="AC474" s="310"/>
    </row>
    <row r="475" spans="1:29" ht="14.25" customHeight="1" thickTop="1" x14ac:dyDescent="0.2">
      <c r="A475" s="452" t="s">
        <v>655</v>
      </c>
      <c r="B475" s="326" t="s">
        <v>59</v>
      </c>
      <c r="C475" s="326" t="s">
        <v>94</v>
      </c>
      <c r="D475" s="326" t="s">
        <v>102</v>
      </c>
      <c r="E475" s="326" t="s">
        <v>93</v>
      </c>
      <c r="F475" s="326" t="s">
        <v>236</v>
      </c>
      <c r="G475" s="326" t="s">
        <v>245</v>
      </c>
      <c r="H475" s="326" t="s">
        <v>252</v>
      </c>
      <c r="I475" s="326" t="s">
        <v>269</v>
      </c>
      <c r="J475" s="326" t="s">
        <v>329</v>
      </c>
      <c r="K475" s="310"/>
      <c r="L475" s="326" t="s">
        <v>409</v>
      </c>
      <c r="M475" s="326" t="s">
        <v>427</v>
      </c>
      <c r="N475" s="326" t="s">
        <v>439</v>
      </c>
      <c r="O475" s="326" t="s">
        <v>465</v>
      </c>
      <c r="P475" s="326" t="s">
        <v>489</v>
      </c>
      <c r="Q475" s="326" t="s">
        <v>553</v>
      </c>
      <c r="R475" s="326" t="s">
        <v>575</v>
      </c>
      <c r="S475" s="326" t="s">
        <v>618</v>
      </c>
      <c r="T475" s="326" t="s">
        <v>643</v>
      </c>
      <c r="U475" s="310"/>
      <c r="Z475" s="52"/>
      <c r="AC475" s="310"/>
    </row>
    <row r="476" spans="1:29" ht="13.5" customHeight="1" thickBot="1" x14ac:dyDescent="0.25">
      <c r="A476" s="453"/>
      <c r="B476" s="349"/>
      <c r="C476" s="349"/>
      <c r="D476" s="349"/>
      <c r="E476" s="349"/>
      <c r="F476" s="349"/>
      <c r="G476" s="349"/>
      <c r="H476" s="349"/>
      <c r="I476" s="349"/>
      <c r="J476" s="349"/>
      <c r="K476" s="310"/>
      <c r="L476" s="349"/>
      <c r="M476" s="349"/>
      <c r="N476" s="349"/>
      <c r="O476" s="349"/>
      <c r="P476" s="349"/>
      <c r="Q476" s="349"/>
      <c r="R476" s="349"/>
      <c r="S476" s="349"/>
      <c r="T476" s="349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91.800000000000011</v>
      </c>
      <c r="D477" s="46">
        <f>IFERROR(W55*1,"0")+IFERROR(W56*1,"0")+IFERROR(W57*1,"0")+IFERROR(W58*1,"0")</f>
        <v>475.20000000000005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1346.2</v>
      </c>
      <c r="F477" s="46">
        <f>IFERROR(W129*1,"0")+IFERROR(W130*1,"0")+IFERROR(W131*1,"0")</f>
        <v>336.6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319.20000000000005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1899.6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626.5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282.48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5626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72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260.10000000000002</v>
      </c>
      <c r="Q477" s="46">
        <f>IFERROR(W389*1,"0")+IFERROR(W390*1,"0")+IFERROR(W394*1,"0")+IFERROR(W395*1,"0")+IFERROR(W396*1,"0")+IFERROR(W397*1,"0")+IFERROR(W398*1,"0")+IFERROR(W399*1,"0")+IFERROR(W400*1,"0")+IFERROR(W404*1,"0")</f>
        <v>84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623.76</v>
      </c>
      <c r="S477" s="46">
        <f>IFERROR(W443*1,"0")+IFERROR(W444*1,"0")+IFERROR(W448*1,"0")+IFERROR(W449*1,"0")+IFERROR(W453*1,"0")+IFERROR(W454*1,"0")+IFERROR(W458*1,"0")+IFERROR(W459*1,"0")</f>
        <v>24</v>
      </c>
      <c r="T477" s="46">
        <f>IFERROR(W464*1,"0")</f>
        <v>452.4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187:E187"/>
    <mergeCell ref="A256:X256"/>
    <mergeCell ref="D423:E423"/>
    <mergeCell ref="D174:E17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N186:R186"/>
    <mergeCell ref="D332:E332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N340:T340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238:X238"/>
    <mergeCell ref="D101:E101"/>
    <mergeCell ref="N209:R209"/>
    <mergeCell ref="N80:T80"/>
    <mergeCell ref="D76:E76"/>
    <mergeCell ref="D223:E223"/>
    <mergeCell ref="A280:M281"/>
    <mergeCell ref="A158:M159"/>
    <mergeCell ref="N315:T315"/>
    <mergeCell ref="N121:R121"/>
    <mergeCell ref="N115:R115"/>
    <mergeCell ref="N302:T302"/>
    <mergeCell ref="N148:R148"/>
    <mergeCell ref="N179:R179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N35:R35"/>
    <mergeCell ref="D314:E314"/>
    <mergeCell ref="N287:R287"/>
    <mergeCell ref="N33:T33"/>
    <mergeCell ref="N240:R240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G17:G18"/>
    <mergeCell ref="H10:L10"/>
    <mergeCell ref="A12:L12"/>
    <mergeCell ref="D7:L7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D221:E221"/>
    <mergeCell ref="N293:R293"/>
    <mergeCell ref="N373:T373"/>
    <mergeCell ref="D394:E394"/>
    <mergeCell ref="D279:E279"/>
    <mergeCell ref="A403:X403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T11:U11"/>
    <mergeCell ref="A134:X134"/>
    <mergeCell ref="N57:R57"/>
    <mergeCell ref="N146:R146"/>
    <mergeCell ref="O8:P8"/>
    <mergeCell ref="N69:R69"/>
    <mergeCell ref="A250:X250"/>
    <mergeCell ref="D241:E241"/>
    <mergeCell ref="D228:E228"/>
    <mergeCell ref="D333:E333"/>
    <mergeCell ref="A408:X408"/>
    <mergeCell ref="D404:E404"/>
    <mergeCell ref="D35:E35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N306:R306"/>
    <mergeCell ref="D203:E203"/>
    <mergeCell ref="A275:M276"/>
    <mergeCell ref="N268:R268"/>
    <mergeCell ref="N97:R97"/>
    <mergeCell ref="W17:W18"/>
    <mergeCell ref="N49:R49"/>
    <mergeCell ref="N28:R28"/>
    <mergeCell ref="D71:E71"/>
    <mergeCell ref="N24:T2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48:X48"/>
    <mergeCell ref="N23:T23"/>
    <mergeCell ref="N261:R261"/>
    <mergeCell ref="N381:T381"/>
    <mergeCell ref="A142:X142"/>
    <mergeCell ref="N27:R27"/>
    <mergeCell ref="A362:M363"/>
    <mergeCell ref="N83:R83"/>
    <mergeCell ref="D262:E262"/>
    <mergeCell ref="N285:T285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A15:L15"/>
    <mergeCell ref="J9:L9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R5:S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2023-11-30T10:21:54Z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