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7" i="1" l="1"/>
  <c r="V466" i="1"/>
  <c r="V468" i="1" s="1"/>
  <c r="V464" i="1"/>
  <c r="V463" i="1"/>
  <c r="W462" i="1"/>
  <c r="N462" i="1"/>
  <c r="V459" i="1"/>
  <c r="V458" i="1"/>
  <c r="W457" i="1"/>
  <c r="X457" i="1" s="1"/>
  <c r="W456" i="1"/>
  <c r="V454" i="1"/>
  <c r="W453" i="1"/>
  <c r="V453" i="1"/>
  <c r="X452" i="1"/>
  <c r="W452" i="1"/>
  <c r="X451" i="1"/>
  <c r="X453" i="1" s="1"/>
  <c r="W451" i="1"/>
  <c r="W454" i="1" s="1"/>
  <c r="V449" i="1"/>
  <c r="V448" i="1"/>
  <c r="W447" i="1"/>
  <c r="X447" i="1" s="1"/>
  <c r="W446" i="1"/>
  <c r="V444" i="1"/>
  <c r="V443" i="1"/>
  <c r="W442" i="1"/>
  <c r="X442" i="1" s="1"/>
  <c r="W441" i="1"/>
  <c r="V437" i="1"/>
  <c r="V436" i="1"/>
  <c r="W435" i="1"/>
  <c r="X435" i="1" s="1"/>
  <c r="N435" i="1"/>
  <c r="W434" i="1"/>
  <c r="W436" i="1" s="1"/>
  <c r="N434" i="1"/>
  <c r="V432" i="1"/>
  <c r="V431" i="1"/>
  <c r="X430" i="1"/>
  <c r="W430" i="1"/>
  <c r="X429" i="1"/>
  <c r="W429" i="1"/>
  <c r="X428" i="1"/>
  <c r="W428" i="1"/>
  <c r="X427" i="1"/>
  <c r="W427" i="1"/>
  <c r="N427" i="1"/>
  <c r="W426" i="1"/>
  <c r="N426" i="1"/>
  <c r="W425" i="1"/>
  <c r="X425" i="1" s="1"/>
  <c r="N425" i="1"/>
  <c r="V423" i="1"/>
  <c r="V422" i="1"/>
  <c r="W421" i="1"/>
  <c r="X421" i="1" s="1"/>
  <c r="N421" i="1"/>
  <c r="W420" i="1"/>
  <c r="W422" i="1" s="1"/>
  <c r="N420" i="1"/>
  <c r="V418" i="1"/>
  <c r="V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X410" i="1" s="1"/>
  <c r="N410" i="1"/>
  <c r="W409" i="1"/>
  <c r="X409" i="1" s="1"/>
  <c r="N409" i="1"/>
  <c r="W408" i="1"/>
  <c r="N408" i="1"/>
  <c r="V404" i="1"/>
  <c r="V403" i="1"/>
  <c r="W402" i="1"/>
  <c r="N402" i="1"/>
  <c r="V400" i="1"/>
  <c r="V399" i="1"/>
  <c r="W398" i="1"/>
  <c r="X398" i="1" s="1"/>
  <c r="N398" i="1"/>
  <c r="W397" i="1"/>
  <c r="X397" i="1" s="1"/>
  <c r="N397" i="1"/>
  <c r="W396" i="1"/>
  <c r="N396" i="1"/>
  <c r="W395" i="1"/>
  <c r="X395" i="1" s="1"/>
  <c r="W394" i="1"/>
  <c r="X394" i="1" s="1"/>
  <c r="N394" i="1"/>
  <c r="W393" i="1"/>
  <c r="X393" i="1" s="1"/>
  <c r="N393" i="1"/>
  <c r="W392" i="1"/>
  <c r="X392" i="1" s="1"/>
  <c r="N392" i="1"/>
  <c r="V390" i="1"/>
  <c r="V389" i="1"/>
  <c r="W388" i="1"/>
  <c r="X388" i="1" s="1"/>
  <c r="N388" i="1"/>
  <c r="W387" i="1"/>
  <c r="N387" i="1"/>
  <c r="V384" i="1"/>
  <c r="V383" i="1"/>
  <c r="W382" i="1"/>
  <c r="X382" i="1" s="1"/>
  <c r="W381" i="1"/>
  <c r="V379" i="1"/>
  <c r="V378" i="1"/>
  <c r="W377" i="1"/>
  <c r="X377" i="1" s="1"/>
  <c r="W376" i="1"/>
  <c r="X376" i="1" s="1"/>
  <c r="W375" i="1"/>
  <c r="X375" i="1" s="1"/>
  <c r="W374" i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N364" i="1"/>
  <c r="W363" i="1"/>
  <c r="X363" i="1" s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N347" i="1"/>
  <c r="V345" i="1"/>
  <c r="V344" i="1"/>
  <c r="W343" i="1"/>
  <c r="X343" i="1" s="1"/>
  <c r="N343" i="1"/>
  <c r="W342" i="1"/>
  <c r="X342" i="1" s="1"/>
  <c r="X344" i="1" s="1"/>
  <c r="N342" i="1"/>
  <c r="V338" i="1"/>
  <c r="V337" i="1"/>
  <c r="W336" i="1"/>
  <c r="W338" i="1" s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N329" i="1"/>
  <c r="V327" i="1"/>
  <c r="V326" i="1"/>
  <c r="W325" i="1"/>
  <c r="X325" i="1" s="1"/>
  <c r="N325" i="1"/>
  <c r="W324" i="1"/>
  <c r="X324" i="1" s="1"/>
  <c r="X326" i="1" s="1"/>
  <c r="N324" i="1"/>
  <c r="V322" i="1"/>
  <c r="V321" i="1"/>
  <c r="W320" i="1"/>
  <c r="X320" i="1" s="1"/>
  <c r="N320" i="1"/>
  <c r="W319" i="1"/>
  <c r="X319" i="1" s="1"/>
  <c r="N319" i="1"/>
  <c r="W318" i="1"/>
  <c r="X318" i="1" s="1"/>
  <c r="N318" i="1"/>
  <c r="W317" i="1"/>
  <c r="N317" i="1"/>
  <c r="V314" i="1"/>
  <c r="V313" i="1"/>
  <c r="W312" i="1"/>
  <c r="N312" i="1"/>
  <c r="V310" i="1"/>
  <c r="V309" i="1"/>
  <c r="W308" i="1"/>
  <c r="N308" i="1"/>
  <c r="V306" i="1"/>
  <c r="V305" i="1"/>
  <c r="W304" i="1"/>
  <c r="X304" i="1" s="1"/>
  <c r="N304" i="1"/>
  <c r="W303" i="1"/>
  <c r="X303" i="1" s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V287" i="1"/>
  <c r="V286" i="1"/>
  <c r="W285" i="1"/>
  <c r="N285" i="1"/>
  <c r="V283" i="1"/>
  <c r="V282" i="1"/>
  <c r="W281" i="1"/>
  <c r="N281" i="1"/>
  <c r="V279" i="1"/>
  <c r="V278" i="1"/>
  <c r="W277" i="1"/>
  <c r="X277" i="1" s="1"/>
  <c r="N277" i="1"/>
  <c r="W276" i="1"/>
  <c r="W278" i="1" s="1"/>
  <c r="N276" i="1"/>
  <c r="V274" i="1"/>
  <c r="V273" i="1"/>
  <c r="W272" i="1"/>
  <c r="W274" i="1" s="1"/>
  <c r="N272" i="1"/>
  <c r="V269" i="1"/>
  <c r="V268" i="1"/>
  <c r="W267" i="1"/>
  <c r="X267" i="1" s="1"/>
  <c r="N267" i="1"/>
  <c r="W266" i="1"/>
  <c r="N266" i="1"/>
  <c r="V264" i="1"/>
  <c r="V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W258" i="1"/>
  <c r="X258" i="1" s="1"/>
  <c r="N258" i="1"/>
  <c r="W257" i="1"/>
  <c r="X257" i="1" s="1"/>
  <c r="N257" i="1"/>
  <c r="W256" i="1"/>
  <c r="X256" i="1" s="1"/>
  <c r="N256" i="1"/>
  <c r="V253" i="1"/>
  <c r="V252" i="1"/>
  <c r="W251" i="1"/>
  <c r="X251" i="1" s="1"/>
  <c r="N251" i="1"/>
  <c r="W250" i="1"/>
  <c r="X250" i="1" s="1"/>
  <c r="N250" i="1"/>
  <c r="W249" i="1"/>
  <c r="X249" i="1" s="1"/>
  <c r="N249" i="1"/>
  <c r="V247" i="1"/>
  <c r="V246" i="1"/>
  <c r="W245" i="1"/>
  <c r="X245" i="1" s="1"/>
  <c r="N245" i="1"/>
  <c r="W244" i="1"/>
  <c r="X244" i="1" s="1"/>
  <c r="W243" i="1"/>
  <c r="V241" i="1"/>
  <c r="V240" i="1"/>
  <c r="W239" i="1"/>
  <c r="X239" i="1" s="1"/>
  <c r="N239" i="1"/>
  <c r="W238" i="1"/>
  <c r="N238" i="1"/>
  <c r="W237" i="1"/>
  <c r="X237" i="1" s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W228" i="1"/>
  <c r="X228" i="1" s="1"/>
  <c r="W227" i="1"/>
  <c r="X227" i="1" s="1"/>
  <c r="N227" i="1"/>
  <c r="W226" i="1"/>
  <c r="X226" i="1" s="1"/>
  <c r="N226" i="1"/>
  <c r="W225" i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N218" i="1"/>
  <c r="V216" i="1"/>
  <c r="V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X190" i="1" s="1"/>
  <c r="X192" i="1" s="1"/>
  <c r="N190" i="1"/>
  <c r="V188" i="1"/>
  <c r="V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W159" i="1"/>
  <c r="X159" i="1" s="1"/>
  <c r="N159" i="1"/>
  <c r="W158" i="1"/>
  <c r="X158" i="1" s="1"/>
  <c r="X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N143" i="1"/>
  <c r="W142" i="1"/>
  <c r="X142" i="1" s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N134" i="1"/>
  <c r="V130" i="1"/>
  <c r="V129" i="1"/>
  <c r="W128" i="1"/>
  <c r="X128" i="1" s="1"/>
  <c r="N128" i="1"/>
  <c r="W127" i="1"/>
  <c r="X127" i="1" s="1"/>
  <c r="N127" i="1"/>
  <c r="W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X117" i="1" s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N93" i="1"/>
  <c r="X92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N57" i="1"/>
  <c r="X56" i="1"/>
  <c r="W56" i="1"/>
  <c r="X55" i="1"/>
  <c r="W55" i="1"/>
  <c r="N55" i="1"/>
  <c r="V52" i="1"/>
  <c r="W51" i="1"/>
  <c r="V51" i="1"/>
  <c r="X50" i="1"/>
  <c r="W50" i="1"/>
  <c r="N50" i="1"/>
  <c r="W49" i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2" i="1" s="1"/>
  <c r="N26" i="1"/>
  <c r="V24" i="1"/>
  <c r="V23" i="1"/>
  <c r="W22" i="1"/>
  <c r="B475" i="1" s="1"/>
  <c r="N22" i="1"/>
  <c r="H10" i="1"/>
  <c r="A9" i="1"/>
  <c r="D7" i="1"/>
  <c r="O6" i="1"/>
  <c r="N2" i="1"/>
  <c r="V465" i="1" l="1"/>
  <c r="W115" i="1"/>
  <c r="W188" i="1"/>
  <c r="W235" i="1"/>
  <c r="W379" i="1"/>
  <c r="W444" i="1"/>
  <c r="X263" i="1"/>
  <c r="X22" i="1"/>
  <c r="X23" i="1" s="1"/>
  <c r="W23" i="1"/>
  <c r="X26" i="1"/>
  <c r="X105" i="1"/>
  <c r="X114" i="1" s="1"/>
  <c r="W123" i="1"/>
  <c r="W160" i="1"/>
  <c r="X170" i="1"/>
  <c r="X225" i="1"/>
  <c r="X234" i="1" s="1"/>
  <c r="W253" i="1"/>
  <c r="W252" i="1"/>
  <c r="X272" i="1"/>
  <c r="X273" i="1" s="1"/>
  <c r="W273" i="1"/>
  <c r="X276" i="1"/>
  <c r="X278" i="1" s="1"/>
  <c r="X336" i="1"/>
  <c r="X337" i="1" s="1"/>
  <c r="W337" i="1"/>
  <c r="X374" i="1"/>
  <c r="X378" i="1" s="1"/>
  <c r="W378" i="1"/>
  <c r="W399" i="1"/>
  <c r="X434" i="1"/>
  <c r="X436" i="1" s="1"/>
  <c r="X441" i="1"/>
  <c r="X443" i="1" s="1"/>
  <c r="W443" i="1"/>
  <c r="A10" i="1"/>
  <c r="H9" i="1"/>
  <c r="F10" i="1"/>
  <c r="F9" i="1"/>
  <c r="X57" i="1"/>
  <c r="X59" i="1" s="1"/>
  <c r="D475" i="1"/>
  <c r="W60" i="1"/>
  <c r="W79" i="1"/>
  <c r="W90" i="1"/>
  <c r="X82" i="1"/>
  <c r="X89" i="1" s="1"/>
  <c r="W89" i="1"/>
  <c r="X93" i="1"/>
  <c r="X102" i="1" s="1"/>
  <c r="W103" i="1"/>
  <c r="W130" i="1"/>
  <c r="G475" i="1"/>
  <c r="W137" i="1"/>
  <c r="X134" i="1"/>
  <c r="X137" i="1" s="1"/>
  <c r="W138" i="1"/>
  <c r="X143" i="1"/>
  <c r="H475" i="1"/>
  <c r="W187" i="1"/>
  <c r="W193" i="1"/>
  <c r="J475" i="1"/>
  <c r="W211" i="1"/>
  <c r="X196" i="1"/>
  <c r="X211" i="1" s="1"/>
  <c r="W212" i="1"/>
  <c r="J9" i="1"/>
  <c r="X32" i="1"/>
  <c r="W234" i="1"/>
  <c r="X238" i="1"/>
  <c r="X240" i="1" s="1"/>
  <c r="W240" i="1"/>
  <c r="W264" i="1"/>
  <c r="W269" i="1"/>
  <c r="X266" i="1"/>
  <c r="X268" i="1" s="1"/>
  <c r="W268" i="1"/>
  <c r="X396" i="1"/>
  <c r="X399" i="1" s="1"/>
  <c r="Q475" i="1"/>
  <c r="X426" i="1"/>
  <c r="X431" i="1" s="1"/>
  <c r="W431" i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475" i="1"/>
  <c r="W52" i="1"/>
  <c r="X49" i="1"/>
  <c r="X51" i="1" s="1"/>
  <c r="W59" i="1"/>
  <c r="X79" i="1"/>
  <c r="W102" i="1"/>
  <c r="W114" i="1"/>
  <c r="X122" i="1"/>
  <c r="W122" i="1"/>
  <c r="F475" i="1"/>
  <c r="W129" i="1"/>
  <c r="X126" i="1"/>
  <c r="X129" i="1" s="1"/>
  <c r="W150" i="1"/>
  <c r="X141" i="1"/>
  <c r="W149" i="1"/>
  <c r="W156" i="1"/>
  <c r="W161" i="1"/>
  <c r="W168" i="1"/>
  <c r="X163" i="1"/>
  <c r="X167" i="1" s="1"/>
  <c r="W167" i="1"/>
  <c r="X187" i="1"/>
  <c r="W192" i="1"/>
  <c r="W215" i="1"/>
  <c r="X214" i="1"/>
  <c r="X215" i="1" s="1"/>
  <c r="W216" i="1"/>
  <c r="W223" i="1"/>
  <c r="X218" i="1"/>
  <c r="X222" i="1" s="1"/>
  <c r="W222" i="1"/>
  <c r="W241" i="1"/>
  <c r="W247" i="1"/>
  <c r="X243" i="1"/>
  <c r="X246" i="1" s="1"/>
  <c r="W246" i="1"/>
  <c r="X252" i="1"/>
  <c r="W279" i="1"/>
  <c r="W282" i="1"/>
  <c r="X281" i="1"/>
  <c r="X282" i="1" s="1"/>
  <c r="W283" i="1"/>
  <c r="W286" i="1"/>
  <c r="X285" i="1"/>
  <c r="X286" i="1" s="1"/>
  <c r="W287" i="1"/>
  <c r="N475" i="1"/>
  <c r="W299" i="1"/>
  <c r="X291" i="1"/>
  <c r="X299" i="1" s="1"/>
  <c r="W300" i="1"/>
  <c r="W305" i="1"/>
  <c r="X302" i="1"/>
  <c r="X305" i="1" s="1"/>
  <c r="W306" i="1"/>
  <c r="W309" i="1"/>
  <c r="X308" i="1"/>
  <c r="X309" i="1" s="1"/>
  <c r="W310" i="1"/>
  <c r="W313" i="1"/>
  <c r="X312" i="1"/>
  <c r="X313" i="1" s="1"/>
  <c r="W314" i="1"/>
  <c r="W322" i="1"/>
  <c r="X317" i="1"/>
  <c r="X321" i="1" s="1"/>
  <c r="O475" i="1"/>
  <c r="W321" i="1"/>
  <c r="W327" i="1"/>
  <c r="W334" i="1"/>
  <c r="X329" i="1"/>
  <c r="X333" i="1" s="1"/>
  <c r="W333" i="1"/>
  <c r="W345" i="1"/>
  <c r="W361" i="1"/>
  <c r="X347" i="1"/>
  <c r="X360" i="1" s="1"/>
  <c r="W360" i="1"/>
  <c r="X364" i="1"/>
  <c r="X367" i="1" s="1"/>
  <c r="W368" i="1"/>
  <c r="W384" i="1"/>
  <c r="W390" i="1"/>
  <c r="X387" i="1"/>
  <c r="X389" i="1" s="1"/>
  <c r="W389" i="1"/>
  <c r="W449" i="1"/>
  <c r="W458" i="1"/>
  <c r="X456" i="1"/>
  <c r="X458" i="1" s="1"/>
  <c r="W459" i="1"/>
  <c r="W466" i="1"/>
  <c r="W467" i="1"/>
  <c r="M475" i="1"/>
  <c r="V469" i="1"/>
  <c r="W24" i="1"/>
  <c r="E475" i="1"/>
  <c r="W80" i="1"/>
  <c r="I475" i="1"/>
  <c r="W155" i="1"/>
  <c r="L475" i="1"/>
  <c r="W263" i="1"/>
  <c r="W326" i="1"/>
  <c r="P475" i="1"/>
  <c r="W367" i="1"/>
  <c r="W371" i="1"/>
  <c r="X370" i="1"/>
  <c r="X371" i="1" s="1"/>
  <c r="W372" i="1"/>
  <c r="W383" i="1"/>
  <c r="X381" i="1"/>
  <c r="X383" i="1" s="1"/>
  <c r="W400" i="1"/>
  <c r="W403" i="1"/>
  <c r="X402" i="1"/>
  <c r="X403" i="1" s="1"/>
  <c r="W404" i="1"/>
  <c r="R475" i="1"/>
  <c r="W417" i="1"/>
  <c r="X408" i="1"/>
  <c r="X417" i="1" s="1"/>
  <c r="W418" i="1"/>
  <c r="W423" i="1"/>
  <c r="X420" i="1"/>
  <c r="X422" i="1" s="1"/>
  <c r="W432" i="1"/>
  <c r="W437" i="1"/>
  <c r="W448" i="1"/>
  <c r="X446" i="1"/>
  <c r="X448" i="1" s="1"/>
  <c r="T475" i="1"/>
  <c r="W463" i="1"/>
  <c r="X462" i="1"/>
  <c r="X463" i="1" s="1"/>
  <c r="W464" i="1"/>
  <c r="S475" i="1"/>
  <c r="W344" i="1"/>
  <c r="X149" i="1" l="1"/>
  <c r="X470" i="1" s="1"/>
  <c r="W469" i="1"/>
  <c r="W465" i="1"/>
  <c r="W468" i="1"/>
</calcChain>
</file>

<file path=xl/sharedStrings.xml><?xml version="1.0" encoding="utf-8"?>
<sst xmlns="http://schemas.openxmlformats.org/spreadsheetml/2006/main" count="1969" uniqueCount="672">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</sst>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4" customWidth="1"/>
    <col min="17" max="17" width="6.140625" style="30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4" customWidth="1"/>
    <col min="23" max="23" width="11" style="304" customWidth="1"/>
    <col min="24" max="24" width="10" style="304" customWidth="1"/>
    <col min="25" max="25" width="11.5703125" style="304" customWidth="1"/>
    <col min="26" max="26" width="10.42578125" style="30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4" customWidth="1"/>
    <col min="31" max="31" width="9.140625" style="304" customWidth="1"/>
    <col min="32" max="16384" width="9.140625" style="304"/>
  </cols>
  <sheetData>
    <row r="1" spans="1:29" s="308" customFormat="1" ht="45" customHeight="1" x14ac:dyDescent="0.2">
      <c r="A1" s="41"/>
      <c r="B1" s="41"/>
      <c r="C1" s="41"/>
      <c r="D1" s="435" t="s">
        <v>0</v>
      </c>
      <c r="E1" s="318"/>
      <c r="F1" s="318"/>
      <c r="G1" s="12" t="s">
        <v>1</v>
      </c>
      <c r="H1" s="435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8" customFormat="1" ht="23.45" customHeight="1" x14ac:dyDescent="0.2">
      <c r="A5" s="515" t="s">
        <v>8</v>
      </c>
      <c r="B5" s="344"/>
      <c r="C5" s="333"/>
      <c r="D5" s="567"/>
      <c r="E5" s="568"/>
      <c r="F5" s="377" t="s">
        <v>9</v>
      </c>
      <c r="G5" s="333"/>
      <c r="H5" s="567" t="s">
        <v>671</v>
      </c>
      <c r="I5" s="612"/>
      <c r="J5" s="612"/>
      <c r="K5" s="612"/>
      <c r="L5" s="568"/>
      <c r="N5" s="24" t="s">
        <v>10</v>
      </c>
      <c r="O5" s="361">
        <v>45262</v>
      </c>
      <c r="P5" s="362"/>
      <c r="R5" s="352" t="s">
        <v>11</v>
      </c>
      <c r="S5" s="353"/>
      <c r="T5" s="497" t="s">
        <v>12</v>
      </c>
      <c r="U5" s="362"/>
      <c r="Z5" s="51"/>
      <c r="AA5" s="51"/>
      <c r="AB5" s="51"/>
    </row>
    <row r="6" spans="1:29" s="308" customFormat="1" ht="24" customHeight="1" x14ac:dyDescent="0.2">
      <c r="A6" s="515" t="s">
        <v>13</v>
      </c>
      <c r="B6" s="344"/>
      <c r="C6" s="333"/>
      <c r="D6" s="409" t="s">
        <v>14</v>
      </c>
      <c r="E6" s="410"/>
      <c r="F6" s="410"/>
      <c r="G6" s="410"/>
      <c r="H6" s="410"/>
      <c r="I6" s="410"/>
      <c r="J6" s="410"/>
      <c r="K6" s="410"/>
      <c r="L6" s="362"/>
      <c r="N6" s="24" t="s">
        <v>15</v>
      </c>
      <c r="O6" s="557" t="str">
        <f>IF(O5=0," ",CHOOSE(WEEKDAY(O5,2),"Понедельник","Вторник","Среда","Четверг","Пятница","Суббота","Воскресенье"))</f>
        <v>Суббота</v>
      </c>
      <c r="P6" s="324"/>
      <c r="R6" s="588" t="s">
        <v>16</v>
      </c>
      <c r="S6" s="353"/>
      <c r="T6" s="501" t="s">
        <v>17</v>
      </c>
      <c r="U6" s="502"/>
      <c r="Z6" s="51"/>
      <c r="AA6" s="51"/>
      <c r="AB6" s="51"/>
    </row>
    <row r="7" spans="1:29" s="308" customFormat="1" ht="21.75" hidden="1" customHeight="1" x14ac:dyDescent="0.2">
      <c r="A7" s="55"/>
      <c r="B7" s="55"/>
      <c r="C7" s="55"/>
      <c r="D7" s="464" t="str">
        <f>IFERROR(VLOOKUP(DeliveryAddress,Table,3,0),1)</f>
        <v>1</v>
      </c>
      <c r="E7" s="465"/>
      <c r="F7" s="465"/>
      <c r="G7" s="465"/>
      <c r="H7" s="465"/>
      <c r="I7" s="465"/>
      <c r="J7" s="465"/>
      <c r="K7" s="465"/>
      <c r="L7" s="423"/>
      <c r="N7" s="24"/>
      <c r="O7" s="42"/>
      <c r="P7" s="42"/>
      <c r="R7" s="327"/>
      <c r="S7" s="353"/>
      <c r="T7" s="503"/>
      <c r="U7" s="504"/>
      <c r="Z7" s="51"/>
      <c r="AA7" s="51"/>
      <c r="AB7" s="51"/>
    </row>
    <row r="8" spans="1:29" s="308" customFormat="1" ht="25.5" customHeight="1" x14ac:dyDescent="0.2">
      <c r="A8" s="336" t="s">
        <v>18</v>
      </c>
      <c r="B8" s="315"/>
      <c r="C8" s="316"/>
      <c r="D8" s="570"/>
      <c r="E8" s="571"/>
      <c r="F8" s="571"/>
      <c r="G8" s="571"/>
      <c r="H8" s="571"/>
      <c r="I8" s="571"/>
      <c r="J8" s="571"/>
      <c r="K8" s="571"/>
      <c r="L8" s="572"/>
      <c r="N8" s="24" t="s">
        <v>19</v>
      </c>
      <c r="O8" s="399">
        <v>0.5</v>
      </c>
      <c r="P8" s="362"/>
      <c r="R8" s="327"/>
      <c r="S8" s="353"/>
      <c r="T8" s="503"/>
      <c r="U8" s="504"/>
      <c r="Z8" s="51"/>
      <c r="AA8" s="51"/>
      <c r="AB8" s="51"/>
    </row>
    <row r="9" spans="1:29" s="308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04"/>
      <c r="E9" s="35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6" t="s">
        <v>20</v>
      </c>
      <c r="O9" s="361"/>
      <c r="P9" s="362"/>
      <c r="R9" s="327"/>
      <c r="S9" s="353"/>
      <c r="T9" s="505"/>
      <c r="U9" s="506"/>
      <c r="V9" s="43"/>
      <c r="W9" s="43"/>
      <c r="X9" s="43"/>
      <c r="Y9" s="43"/>
      <c r="Z9" s="51"/>
      <c r="AA9" s="51"/>
      <c r="AB9" s="51"/>
    </row>
    <row r="10" spans="1:29" s="308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04"/>
      <c r="E10" s="35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37" t="str">
        <f>IFERROR(VLOOKUP($D$10,Proxy,2,FALSE),"")</f>
        <v/>
      </c>
      <c r="I10" s="327"/>
      <c r="J10" s="327"/>
      <c r="K10" s="327"/>
      <c r="L10" s="327"/>
      <c r="N10" s="26" t="s">
        <v>21</v>
      </c>
      <c r="O10" s="399"/>
      <c r="P10" s="362"/>
      <c r="S10" s="24" t="s">
        <v>22</v>
      </c>
      <c r="T10" s="619" t="s">
        <v>23</v>
      </c>
      <c r="U10" s="502"/>
      <c r="V10" s="44"/>
      <c r="W10" s="44"/>
      <c r="X10" s="44"/>
      <c r="Y10" s="44"/>
      <c r="Z10" s="51"/>
      <c r="AA10" s="51"/>
      <c r="AB10" s="51"/>
    </row>
    <row r="11" spans="1:29" s="30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62"/>
      <c r="S11" s="24" t="s">
        <v>26</v>
      </c>
      <c r="T11" s="381" t="s">
        <v>27</v>
      </c>
      <c r="U11" s="382"/>
      <c r="V11" s="45"/>
      <c r="W11" s="45"/>
      <c r="X11" s="45"/>
      <c r="Y11" s="45"/>
      <c r="Z11" s="51"/>
      <c r="AA11" s="51"/>
      <c r="AB11" s="51"/>
    </row>
    <row r="12" spans="1:29" s="308" customFormat="1" ht="18.600000000000001" customHeight="1" x14ac:dyDescent="0.2">
      <c r="A12" s="378" t="s">
        <v>28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33"/>
      <c r="N12" s="24" t="s">
        <v>29</v>
      </c>
      <c r="O12" s="422"/>
      <c r="P12" s="423"/>
      <c r="Q12" s="23"/>
      <c r="S12" s="24"/>
      <c r="T12" s="318"/>
      <c r="U12" s="327"/>
      <c r="Z12" s="51"/>
      <c r="AA12" s="51"/>
      <c r="AB12" s="51"/>
    </row>
    <row r="13" spans="1:29" s="308" customFormat="1" ht="23.25" customHeight="1" x14ac:dyDescent="0.2">
      <c r="A13" s="378" t="s">
        <v>30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33"/>
      <c r="M13" s="26"/>
      <c r="N13" s="26" t="s">
        <v>31</v>
      </c>
      <c r="O13" s="381"/>
      <c r="P13" s="382"/>
      <c r="Q13" s="23"/>
      <c r="V13" s="49"/>
      <c r="W13" s="49"/>
      <c r="X13" s="49"/>
      <c r="Y13" s="49"/>
      <c r="Z13" s="51"/>
      <c r="AA13" s="51"/>
      <c r="AB13" s="51"/>
    </row>
    <row r="14" spans="1:29" s="308" customFormat="1" ht="18.600000000000001" customHeight="1" x14ac:dyDescent="0.2">
      <c r="A14" s="378" t="s">
        <v>32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33"/>
      <c r="V14" s="50"/>
      <c r="W14" s="50"/>
      <c r="X14" s="50"/>
      <c r="Y14" s="50"/>
      <c r="Z14" s="51"/>
      <c r="AA14" s="51"/>
      <c r="AB14" s="51"/>
    </row>
    <row r="15" spans="1:29" s="308" customFormat="1" ht="22.5" customHeight="1" x14ac:dyDescent="0.2">
      <c r="A15" s="343" t="s">
        <v>33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33"/>
      <c r="N15" s="540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1"/>
      <c r="O16" s="541"/>
      <c r="P16" s="541"/>
      <c r="Q16" s="541"/>
      <c r="R16" s="54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9" t="s">
        <v>35</v>
      </c>
      <c r="B17" s="319" t="s">
        <v>36</v>
      </c>
      <c r="C17" s="521" t="s">
        <v>37</v>
      </c>
      <c r="D17" s="319" t="s">
        <v>38</v>
      </c>
      <c r="E17" s="320"/>
      <c r="F17" s="319" t="s">
        <v>39</v>
      </c>
      <c r="G17" s="319" t="s">
        <v>40</v>
      </c>
      <c r="H17" s="319" t="s">
        <v>41</v>
      </c>
      <c r="I17" s="319" t="s">
        <v>42</v>
      </c>
      <c r="J17" s="319" t="s">
        <v>43</v>
      </c>
      <c r="K17" s="319" t="s">
        <v>44</v>
      </c>
      <c r="L17" s="319" t="s">
        <v>45</v>
      </c>
      <c r="M17" s="319" t="s">
        <v>46</v>
      </c>
      <c r="N17" s="319" t="s">
        <v>47</v>
      </c>
      <c r="O17" s="554"/>
      <c r="P17" s="554"/>
      <c r="Q17" s="554"/>
      <c r="R17" s="320"/>
      <c r="S17" s="332" t="s">
        <v>48</v>
      </c>
      <c r="T17" s="333"/>
      <c r="U17" s="319" t="s">
        <v>49</v>
      </c>
      <c r="V17" s="319" t="s">
        <v>50</v>
      </c>
      <c r="W17" s="602" t="s">
        <v>51</v>
      </c>
      <c r="X17" s="319" t="s">
        <v>52</v>
      </c>
      <c r="Y17" s="334" t="s">
        <v>53</v>
      </c>
      <c r="Z17" s="334" t="s">
        <v>54</v>
      </c>
      <c r="AA17" s="334" t="s">
        <v>55</v>
      </c>
      <c r="AB17" s="579"/>
      <c r="AC17" s="580"/>
      <c r="AD17" s="525"/>
      <c r="BA17" s="591" t="s">
        <v>56</v>
      </c>
    </row>
    <row r="18" spans="1:53" ht="14.25" customHeight="1" x14ac:dyDescent="0.2">
      <c r="A18" s="325"/>
      <c r="B18" s="325"/>
      <c r="C18" s="325"/>
      <c r="D18" s="321"/>
      <c r="E18" s="322"/>
      <c r="F18" s="325"/>
      <c r="G18" s="325"/>
      <c r="H18" s="325"/>
      <c r="I18" s="325"/>
      <c r="J18" s="325"/>
      <c r="K18" s="325"/>
      <c r="L18" s="325"/>
      <c r="M18" s="325"/>
      <c r="N18" s="321"/>
      <c r="O18" s="555"/>
      <c r="P18" s="555"/>
      <c r="Q18" s="555"/>
      <c r="R18" s="322"/>
      <c r="S18" s="307" t="s">
        <v>57</v>
      </c>
      <c r="T18" s="307" t="s">
        <v>58</v>
      </c>
      <c r="U18" s="325"/>
      <c r="V18" s="325"/>
      <c r="W18" s="603"/>
      <c r="X18" s="325"/>
      <c r="Y18" s="335"/>
      <c r="Z18" s="335"/>
      <c r="AA18" s="581"/>
      <c r="AB18" s="582"/>
      <c r="AC18" s="583"/>
      <c r="AD18" s="526"/>
      <c r="BA18" s="327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8"/>
      <c r="Z19" s="48"/>
    </row>
    <row r="20" spans="1:53" ht="16.5" customHeight="1" x14ac:dyDescent="0.25">
      <c r="A20" s="326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05"/>
      <c r="Z20" s="305"/>
    </row>
    <row r="21" spans="1:53" ht="14.25" customHeight="1" x14ac:dyDescent="0.25">
      <c r="A21" s="345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06"/>
      <c r="Z21" s="306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3">
        <v>4607091389258</v>
      </c>
      <c r="E22" s="324"/>
      <c r="F22" s="309">
        <v>0.3</v>
      </c>
      <c r="G22" s="32">
        <v>6</v>
      </c>
      <c r="H22" s="309">
        <v>1.8</v>
      </c>
      <c r="I22" s="30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24"/>
      <c r="S22" s="34"/>
      <c r="T22" s="34"/>
      <c r="U22" s="35" t="s">
        <v>65</v>
      </c>
      <c r="V22" s="310">
        <v>0</v>
      </c>
      <c r="W22" s="31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8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9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12">
        <f>IFERROR(V22/H22,"0")</f>
        <v>0</v>
      </c>
      <c r="W23" s="312">
        <f>IFERROR(W22/H22,"0")</f>
        <v>0</v>
      </c>
      <c r="X23" s="312">
        <f>IFERROR(IF(X22="",0,X22),"0")</f>
        <v>0</v>
      </c>
      <c r="Y23" s="313"/>
      <c r="Z23" s="313"/>
    </row>
    <row r="24" spans="1:53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9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12">
        <f>IFERROR(SUM(V22:V22),"0")</f>
        <v>0</v>
      </c>
      <c r="W24" s="312">
        <f>IFERROR(SUM(W22:W22),"0")</f>
        <v>0</v>
      </c>
      <c r="X24" s="37"/>
      <c r="Y24" s="313"/>
      <c r="Z24" s="313"/>
    </row>
    <row r="25" spans="1:53" ht="14.25" customHeight="1" x14ac:dyDescent="0.25">
      <c r="A25" s="345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06"/>
      <c r="Z25" s="306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3">
        <v>4607091383881</v>
      </c>
      <c r="E26" s="324"/>
      <c r="F26" s="309">
        <v>0.33</v>
      </c>
      <c r="G26" s="32">
        <v>6</v>
      </c>
      <c r="H26" s="309">
        <v>1.98</v>
      </c>
      <c r="I26" s="30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24"/>
      <c r="S26" s="34"/>
      <c r="T26" s="34"/>
      <c r="U26" s="35" t="s">
        <v>65</v>
      </c>
      <c r="V26" s="310">
        <v>0</v>
      </c>
      <c r="W26" s="31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3">
        <v>4607091388237</v>
      </c>
      <c r="E27" s="324"/>
      <c r="F27" s="309">
        <v>0.42</v>
      </c>
      <c r="G27" s="32">
        <v>6</v>
      </c>
      <c r="H27" s="309">
        <v>2.52</v>
      </c>
      <c r="I27" s="30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24"/>
      <c r="S27" s="34"/>
      <c r="T27" s="34"/>
      <c r="U27" s="35" t="s">
        <v>65</v>
      </c>
      <c r="V27" s="310">
        <v>0</v>
      </c>
      <c r="W27" s="31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3">
        <v>4607091383935</v>
      </c>
      <c r="E28" s="324"/>
      <c r="F28" s="309">
        <v>0.33</v>
      </c>
      <c r="G28" s="32">
        <v>6</v>
      </c>
      <c r="H28" s="309">
        <v>1.98</v>
      </c>
      <c r="I28" s="30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24"/>
      <c r="S28" s="34"/>
      <c r="T28" s="34"/>
      <c r="U28" s="35" t="s">
        <v>65</v>
      </c>
      <c r="V28" s="310">
        <v>0</v>
      </c>
      <c r="W28" s="31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3">
        <v>4680115881853</v>
      </c>
      <c r="E29" s="324"/>
      <c r="F29" s="309">
        <v>0.33</v>
      </c>
      <c r="G29" s="32">
        <v>6</v>
      </c>
      <c r="H29" s="309">
        <v>1.98</v>
      </c>
      <c r="I29" s="30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24"/>
      <c r="S29" s="34"/>
      <c r="T29" s="34"/>
      <c r="U29" s="35" t="s">
        <v>65</v>
      </c>
      <c r="V29" s="310">
        <v>0</v>
      </c>
      <c r="W29" s="31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3">
        <v>4607091383911</v>
      </c>
      <c r="E30" s="324"/>
      <c r="F30" s="309">
        <v>0.33</v>
      </c>
      <c r="G30" s="32">
        <v>6</v>
      </c>
      <c r="H30" s="309">
        <v>1.98</v>
      </c>
      <c r="I30" s="30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24"/>
      <c r="S30" s="34"/>
      <c r="T30" s="34"/>
      <c r="U30" s="35" t="s">
        <v>65</v>
      </c>
      <c r="V30" s="310">
        <v>0</v>
      </c>
      <c r="W30" s="31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3">
        <v>4607091388244</v>
      </c>
      <c r="E31" s="324"/>
      <c r="F31" s="309">
        <v>0.42</v>
      </c>
      <c r="G31" s="32">
        <v>6</v>
      </c>
      <c r="H31" s="309">
        <v>2.52</v>
      </c>
      <c r="I31" s="30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24"/>
      <c r="S31" s="34"/>
      <c r="T31" s="34"/>
      <c r="U31" s="35" t="s">
        <v>65</v>
      </c>
      <c r="V31" s="310">
        <v>0</v>
      </c>
      <c r="W31" s="31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8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9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12">
        <f>IFERROR(V26/H26,"0")+IFERROR(V27/H27,"0")+IFERROR(V28/H28,"0")+IFERROR(V29/H29,"0")+IFERROR(V30/H30,"0")+IFERROR(V31/H31,"0")</f>
        <v>0</v>
      </c>
      <c r="W32" s="312">
        <f>IFERROR(W26/H26,"0")+IFERROR(W27/H27,"0")+IFERROR(W28/H28,"0")+IFERROR(W29/H29,"0")+IFERROR(W30/H30,"0")+IFERROR(W31/H31,"0")</f>
        <v>0</v>
      </c>
      <c r="X32" s="312">
        <f>IFERROR(IF(X26="",0,X26),"0")+IFERROR(IF(X27="",0,X27),"0")+IFERROR(IF(X28="",0,X28),"0")+IFERROR(IF(X29="",0,X29),"0")+IFERROR(IF(X30="",0,X30),"0")+IFERROR(IF(X31="",0,X31),"0")</f>
        <v>0</v>
      </c>
      <c r="Y32" s="313"/>
      <c r="Z32" s="313"/>
    </row>
    <row r="33" spans="1:53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9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12">
        <f>IFERROR(SUM(V26:V31),"0")</f>
        <v>0</v>
      </c>
      <c r="W33" s="312">
        <f>IFERROR(SUM(W26:W31),"0")</f>
        <v>0</v>
      </c>
      <c r="X33" s="37"/>
      <c r="Y33" s="313"/>
      <c r="Z33" s="313"/>
    </row>
    <row r="34" spans="1:53" ht="14.25" customHeight="1" x14ac:dyDescent="0.25">
      <c r="A34" s="345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06"/>
      <c r="Z34" s="306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3">
        <v>4607091388503</v>
      </c>
      <c r="E35" s="324"/>
      <c r="F35" s="309">
        <v>0.05</v>
      </c>
      <c r="G35" s="32">
        <v>12</v>
      </c>
      <c r="H35" s="309">
        <v>0.6</v>
      </c>
      <c r="I35" s="30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24"/>
      <c r="S35" s="34"/>
      <c r="T35" s="34"/>
      <c r="U35" s="35" t="s">
        <v>65</v>
      </c>
      <c r="V35" s="310">
        <v>0</v>
      </c>
      <c r="W35" s="31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8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9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12">
        <f>IFERROR(V35/H35,"0")</f>
        <v>0</v>
      </c>
      <c r="W36" s="312">
        <f>IFERROR(W35/H35,"0")</f>
        <v>0</v>
      </c>
      <c r="X36" s="312">
        <f>IFERROR(IF(X35="",0,X35),"0")</f>
        <v>0</v>
      </c>
      <c r="Y36" s="313"/>
      <c r="Z36" s="313"/>
    </row>
    <row r="37" spans="1:53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9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12">
        <f>IFERROR(SUM(V35:V35),"0")</f>
        <v>0</v>
      </c>
      <c r="W37" s="312">
        <f>IFERROR(SUM(W35:W35),"0")</f>
        <v>0</v>
      </c>
      <c r="X37" s="37"/>
      <c r="Y37" s="313"/>
      <c r="Z37" s="313"/>
    </row>
    <row r="38" spans="1:53" ht="14.25" customHeight="1" x14ac:dyDescent="0.25">
      <c r="A38" s="345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06"/>
      <c r="Z38" s="306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3">
        <v>4607091388282</v>
      </c>
      <c r="E39" s="324"/>
      <c r="F39" s="309">
        <v>0.3</v>
      </c>
      <c r="G39" s="32">
        <v>6</v>
      </c>
      <c r="H39" s="309">
        <v>1.8</v>
      </c>
      <c r="I39" s="30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24"/>
      <c r="S39" s="34"/>
      <c r="T39" s="34"/>
      <c r="U39" s="35" t="s">
        <v>65</v>
      </c>
      <c r="V39" s="310">
        <v>0</v>
      </c>
      <c r="W39" s="31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8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9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12">
        <f>IFERROR(V39/H39,"0")</f>
        <v>0</v>
      </c>
      <c r="W40" s="312">
        <f>IFERROR(W39/H39,"0")</f>
        <v>0</v>
      </c>
      <c r="X40" s="312">
        <f>IFERROR(IF(X39="",0,X39),"0")</f>
        <v>0</v>
      </c>
      <c r="Y40" s="313"/>
      <c r="Z40" s="313"/>
    </row>
    <row r="41" spans="1:53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9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12">
        <f>IFERROR(SUM(V39:V39),"0")</f>
        <v>0</v>
      </c>
      <c r="W41" s="312">
        <f>IFERROR(SUM(W39:W39),"0")</f>
        <v>0</v>
      </c>
      <c r="X41" s="37"/>
      <c r="Y41" s="313"/>
      <c r="Z41" s="313"/>
    </row>
    <row r="42" spans="1:53" ht="14.25" customHeight="1" x14ac:dyDescent="0.25">
      <c r="A42" s="345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06"/>
      <c r="Z42" s="306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3">
        <v>4607091389111</v>
      </c>
      <c r="E43" s="324"/>
      <c r="F43" s="309">
        <v>2.5000000000000001E-2</v>
      </c>
      <c r="G43" s="32">
        <v>10</v>
      </c>
      <c r="H43" s="309">
        <v>0.25</v>
      </c>
      <c r="I43" s="30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24"/>
      <c r="S43" s="34"/>
      <c r="T43" s="34"/>
      <c r="U43" s="35" t="s">
        <v>65</v>
      </c>
      <c r="V43" s="310">
        <v>0</v>
      </c>
      <c r="W43" s="31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8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9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12">
        <f>IFERROR(V43/H43,"0")</f>
        <v>0</v>
      </c>
      <c r="W44" s="312">
        <f>IFERROR(W43/H43,"0")</f>
        <v>0</v>
      </c>
      <c r="X44" s="312">
        <f>IFERROR(IF(X43="",0,X43),"0")</f>
        <v>0</v>
      </c>
      <c r="Y44" s="313"/>
      <c r="Z44" s="313"/>
    </row>
    <row r="45" spans="1:53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9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12">
        <f>IFERROR(SUM(V43:V43),"0")</f>
        <v>0</v>
      </c>
      <c r="W45" s="312">
        <f>IFERROR(SUM(W43:W43),"0")</f>
        <v>0</v>
      </c>
      <c r="X45" s="37"/>
      <c r="Y45" s="313"/>
      <c r="Z45" s="313"/>
    </row>
    <row r="46" spans="1:53" ht="27.75" customHeight="1" x14ac:dyDescent="0.2">
      <c r="A46" s="407" t="s">
        <v>93</v>
      </c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08"/>
      <c r="M46" s="408"/>
      <c r="N46" s="408"/>
      <c r="O46" s="408"/>
      <c r="P46" s="408"/>
      <c r="Q46" s="408"/>
      <c r="R46" s="408"/>
      <c r="S46" s="408"/>
      <c r="T46" s="408"/>
      <c r="U46" s="408"/>
      <c r="V46" s="408"/>
      <c r="W46" s="408"/>
      <c r="X46" s="408"/>
      <c r="Y46" s="48"/>
      <c r="Z46" s="48"/>
    </row>
    <row r="47" spans="1:53" ht="16.5" customHeight="1" x14ac:dyDescent="0.25">
      <c r="A47" s="326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05"/>
      <c r="Z47" s="305"/>
    </row>
    <row r="48" spans="1:53" ht="14.25" customHeight="1" x14ac:dyDescent="0.25">
      <c r="A48" s="345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06"/>
      <c r="Z48" s="306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3">
        <v>4680115881440</v>
      </c>
      <c r="E49" s="324"/>
      <c r="F49" s="309">
        <v>1.35</v>
      </c>
      <c r="G49" s="32">
        <v>8</v>
      </c>
      <c r="H49" s="309">
        <v>10.8</v>
      </c>
      <c r="I49" s="30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24"/>
      <c r="S49" s="34"/>
      <c r="T49" s="34"/>
      <c r="U49" s="35" t="s">
        <v>65</v>
      </c>
      <c r="V49" s="310">
        <v>0</v>
      </c>
      <c r="W49" s="31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3">
        <v>4680115881433</v>
      </c>
      <c r="E50" s="324"/>
      <c r="F50" s="309">
        <v>0.45</v>
      </c>
      <c r="G50" s="32">
        <v>6</v>
      </c>
      <c r="H50" s="309">
        <v>2.7</v>
      </c>
      <c r="I50" s="30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62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24"/>
      <c r="S50" s="34"/>
      <c r="T50" s="34"/>
      <c r="U50" s="35" t="s">
        <v>65</v>
      </c>
      <c r="V50" s="310">
        <v>0</v>
      </c>
      <c r="W50" s="31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8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9"/>
      <c r="N51" s="314" t="s">
        <v>66</v>
      </c>
      <c r="O51" s="315"/>
      <c r="P51" s="315"/>
      <c r="Q51" s="315"/>
      <c r="R51" s="315"/>
      <c r="S51" s="315"/>
      <c r="T51" s="316"/>
      <c r="U51" s="37" t="s">
        <v>67</v>
      </c>
      <c r="V51" s="312">
        <f>IFERROR(V49/H49,"0")+IFERROR(V50/H50,"0")</f>
        <v>0</v>
      </c>
      <c r="W51" s="312">
        <f>IFERROR(W49/H49,"0")+IFERROR(W50/H50,"0")</f>
        <v>0</v>
      </c>
      <c r="X51" s="312">
        <f>IFERROR(IF(X49="",0,X49),"0")+IFERROR(IF(X50="",0,X50),"0")</f>
        <v>0</v>
      </c>
      <c r="Y51" s="313"/>
      <c r="Z51" s="313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9"/>
      <c r="N52" s="314" t="s">
        <v>66</v>
      </c>
      <c r="O52" s="315"/>
      <c r="P52" s="315"/>
      <c r="Q52" s="315"/>
      <c r="R52" s="315"/>
      <c r="S52" s="315"/>
      <c r="T52" s="316"/>
      <c r="U52" s="37" t="s">
        <v>65</v>
      </c>
      <c r="V52" s="312">
        <f>IFERROR(SUM(V49:V50),"0")</f>
        <v>0</v>
      </c>
      <c r="W52" s="312">
        <f>IFERROR(SUM(W49:W50),"0")</f>
        <v>0</v>
      </c>
      <c r="X52" s="37"/>
      <c r="Y52" s="313"/>
      <c r="Z52" s="313"/>
    </row>
    <row r="53" spans="1:53" ht="16.5" customHeight="1" x14ac:dyDescent="0.25">
      <c r="A53" s="326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05"/>
      <c r="Z53" s="305"/>
    </row>
    <row r="54" spans="1:53" ht="14.25" customHeight="1" x14ac:dyDescent="0.25">
      <c r="A54" s="345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06"/>
      <c r="Z54" s="306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3">
        <v>4680115881426</v>
      </c>
      <c r="E55" s="324"/>
      <c r="F55" s="309">
        <v>1.35</v>
      </c>
      <c r="G55" s="32">
        <v>8</v>
      </c>
      <c r="H55" s="309">
        <v>10.8</v>
      </c>
      <c r="I55" s="30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24"/>
      <c r="S55" s="34"/>
      <c r="T55" s="34"/>
      <c r="U55" s="35" t="s">
        <v>65</v>
      </c>
      <c r="V55" s="310">
        <v>0</v>
      </c>
      <c r="W55" s="311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3">
        <v>4680115881426</v>
      </c>
      <c r="E56" s="324"/>
      <c r="F56" s="309">
        <v>1.35</v>
      </c>
      <c r="G56" s="32">
        <v>8</v>
      </c>
      <c r="H56" s="309">
        <v>10.8</v>
      </c>
      <c r="I56" s="30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18" t="s">
        <v>108</v>
      </c>
      <c r="O56" s="338"/>
      <c r="P56" s="338"/>
      <c r="Q56" s="338"/>
      <c r="R56" s="324"/>
      <c r="S56" s="34"/>
      <c r="T56" s="34"/>
      <c r="U56" s="35" t="s">
        <v>65</v>
      </c>
      <c r="V56" s="310">
        <v>0</v>
      </c>
      <c r="W56" s="31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3">
        <v>4680115881419</v>
      </c>
      <c r="E57" s="324"/>
      <c r="F57" s="309">
        <v>0.45</v>
      </c>
      <c r="G57" s="32">
        <v>10</v>
      </c>
      <c r="H57" s="309">
        <v>4.5</v>
      </c>
      <c r="I57" s="30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24"/>
      <c r="S57" s="34"/>
      <c r="T57" s="34"/>
      <c r="U57" s="35" t="s">
        <v>65</v>
      </c>
      <c r="V57" s="310">
        <v>0</v>
      </c>
      <c r="W57" s="31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3">
        <v>4680115881525</v>
      </c>
      <c r="E58" s="324"/>
      <c r="F58" s="309">
        <v>0.4</v>
      </c>
      <c r="G58" s="32">
        <v>10</v>
      </c>
      <c r="H58" s="309">
        <v>4</v>
      </c>
      <c r="I58" s="30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17" t="s">
        <v>113</v>
      </c>
      <c r="O58" s="338"/>
      <c r="P58" s="338"/>
      <c r="Q58" s="338"/>
      <c r="R58" s="324"/>
      <c r="S58" s="34"/>
      <c r="T58" s="34"/>
      <c r="U58" s="35" t="s">
        <v>65</v>
      </c>
      <c r="V58" s="310">
        <v>0</v>
      </c>
      <c r="W58" s="31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8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9"/>
      <c r="N59" s="314" t="s">
        <v>66</v>
      </c>
      <c r="O59" s="315"/>
      <c r="P59" s="315"/>
      <c r="Q59" s="315"/>
      <c r="R59" s="315"/>
      <c r="S59" s="315"/>
      <c r="T59" s="316"/>
      <c r="U59" s="37" t="s">
        <v>67</v>
      </c>
      <c r="V59" s="312">
        <f>IFERROR(V55/H55,"0")+IFERROR(V56/H56,"0")+IFERROR(V57/H57,"0")+IFERROR(V58/H58,"0")</f>
        <v>0</v>
      </c>
      <c r="W59" s="312">
        <f>IFERROR(W55/H55,"0")+IFERROR(W56/H56,"0")+IFERROR(W57/H57,"0")+IFERROR(W58/H58,"0")</f>
        <v>0</v>
      </c>
      <c r="X59" s="312">
        <f>IFERROR(IF(X55="",0,X55),"0")+IFERROR(IF(X56="",0,X56),"0")+IFERROR(IF(X57="",0,X57),"0")+IFERROR(IF(X58="",0,X58),"0")</f>
        <v>0</v>
      </c>
      <c r="Y59" s="313"/>
      <c r="Z59" s="31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9"/>
      <c r="N60" s="314" t="s">
        <v>66</v>
      </c>
      <c r="O60" s="315"/>
      <c r="P60" s="315"/>
      <c r="Q60" s="315"/>
      <c r="R60" s="315"/>
      <c r="S60" s="315"/>
      <c r="T60" s="316"/>
      <c r="U60" s="37" t="s">
        <v>65</v>
      </c>
      <c r="V60" s="312">
        <f>IFERROR(SUM(V55:V58),"0")</f>
        <v>0</v>
      </c>
      <c r="W60" s="312">
        <f>IFERROR(SUM(W55:W58),"0")</f>
        <v>0</v>
      </c>
      <c r="X60" s="37"/>
      <c r="Y60" s="313"/>
      <c r="Z60" s="313"/>
    </row>
    <row r="61" spans="1:53" ht="16.5" customHeight="1" x14ac:dyDescent="0.25">
      <c r="A61" s="326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05"/>
      <c r="Z61" s="305"/>
    </row>
    <row r="62" spans="1:53" ht="14.25" customHeight="1" x14ac:dyDescent="0.25">
      <c r="A62" s="345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06"/>
      <c r="Z62" s="306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3">
        <v>4607091382945</v>
      </c>
      <c r="E63" s="324"/>
      <c r="F63" s="309">
        <v>1.4</v>
      </c>
      <c r="G63" s="32">
        <v>8</v>
      </c>
      <c r="H63" s="309">
        <v>11.2</v>
      </c>
      <c r="I63" s="30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58" t="s">
        <v>116</v>
      </c>
      <c r="O63" s="338"/>
      <c r="P63" s="338"/>
      <c r="Q63" s="338"/>
      <c r="R63" s="324"/>
      <c r="S63" s="34"/>
      <c r="T63" s="34"/>
      <c r="U63" s="35" t="s">
        <v>65</v>
      </c>
      <c r="V63" s="310">
        <v>0</v>
      </c>
      <c r="W63" s="311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3">
        <v>4607091385670</v>
      </c>
      <c r="E64" s="324"/>
      <c r="F64" s="309">
        <v>1.4</v>
      </c>
      <c r="G64" s="32">
        <v>8</v>
      </c>
      <c r="H64" s="309">
        <v>11.2</v>
      </c>
      <c r="I64" s="30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96" t="s">
        <v>120</v>
      </c>
      <c r="O64" s="338"/>
      <c r="P64" s="338"/>
      <c r="Q64" s="338"/>
      <c r="R64" s="324"/>
      <c r="S64" s="34"/>
      <c r="T64" s="34"/>
      <c r="U64" s="35" t="s">
        <v>65</v>
      </c>
      <c r="V64" s="310">
        <v>0</v>
      </c>
      <c r="W64" s="31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3">
        <v>4680115881327</v>
      </c>
      <c r="E65" s="324"/>
      <c r="F65" s="309">
        <v>1.35</v>
      </c>
      <c r="G65" s="32">
        <v>8</v>
      </c>
      <c r="H65" s="309">
        <v>10.8</v>
      </c>
      <c r="I65" s="309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8"/>
      <c r="P65" s="338"/>
      <c r="Q65" s="338"/>
      <c r="R65" s="324"/>
      <c r="S65" s="34"/>
      <c r="T65" s="34"/>
      <c r="U65" s="35" t="s">
        <v>65</v>
      </c>
      <c r="V65" s="310">
        <v>0</v>
      </c>
      <c r="W65" s="31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3">
        <v>4680115882133</v>
      </c>
      <c r="E66" s="324"/>
      <c r="F66" s="309">
        <v>1.4</v>
      </c>
      <c r="G66" s="32">
        <v>8</v>
      </c>
      <c r="H66" s="309">
        <v>11.2</v>
      </c>
      <c r="I66" s="30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39" t="s">
        <v>126</v>
      </c>
      <c r="O66" s="338"/>
      <c r="P66" s="338"/>
      <c r="Q66" s="338"/>
      <c r="R66" s="324"/>
      <c r="S66" s="34"/>
      <c r="T66" s="34"/>
      <c r="U66" s="35" t="s">
        <v>65</v>
      </c>
      <c r="V66" s="310">
        <v>0</v>
      </c>
      <c r="W66" s="31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3">
        <v>4607091382952</v>
      </c>
      <c r="E67" s="324"/>
      <c r="F67" s="309">
        <v>0.5</v>
      </c>
      <c r="G67" s="32">
        <v>6</v>
      </c>
      <c r="H67" s="309">
        <v>3</v>
      </c>
      <c r="I67" s="309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8"/>
      <c r="P67" s="338"/>
      <c r="Q67" s="338"/>
      <c r="R67" s="324"/>
      <c r="S67" s="34"/>
      <c r="T67" s="34"/>
      <c r="U67" s="35" t="s">
        <v>65</v>
      </c>
      <c r="V67" s="310">
        <v>0</v>
      </c>
      <c r="W67" s="311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3">
        <v>4607091385687</v>
      </c>
      <c r="E68" s="324"/>
      <c r="F68" s="309">
        <v>0.4</v>
      </c>
      <c r="G68" s="32">
        <v>10</v>
      </c>
      <c r="H68" s="309">
        <v>4</v>
      </c>
      <c r="I68" s="309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4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8"/>
      <c r="P68" s="338"/>
      <c r="Q68" s="338"/>
      <c r="R68" s="324"/>
      <c r="S68" s="34"/>
      <c r="T68" s="34"/>
      <c r="U68" s="35" t="s">
        <v>65</v>
      </c>
      <c r="V68" s="310">
        <v>0</v>
      </c>
      <c r="W68" s="311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23">
        <v>4680115882539</v>
      </c>
      <c r="E69" s="324"/>
      <c r="F69" s="309">
        <v>0.37</v>
      </c>
      <c r="G69" s="32">
        <v>10</v>
      </c>
      <c r="H69" s="309">
        <v>3.7</v>
      </c>
      <c r="I69" s="30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8"/>
      <c r="P69" s="338"/>
      <c r="Q69" s="338"/>
      <c r="R69" s="324"/>
      <c r="S69" s="34"/>
      <c r="T69" s="34"/>
      <c r="U69" s="35" t="s">
        <v>65</v>
      </c>
      <c r="V69" s="310">
        <v>0</v>
      </c>
      <c r="W69" s="31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3">
        <v>4607091384604</v>
      </c>
      <c r="E70" s="324"/>
      <c r="F70" s="309">
        <v>0.4</v>
      </c>
      <c r="G70" s="32">
        <v>10</v>
      </c>
      <c r="H70" s="309">
        <v>4</v>
      </c>
      <c r="I70" s="309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8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8"/>
      <c r="P70" s="338"/>
      <c r="Q70" s="338"/>
      <c r="R70" s="324"/>
      <c r="S70" s="34"/>
      <c r="T70" s="34"/>
      <c r="U70" s="35" t="s">
        <v>65</v>
      </c>
      <c r="V70" s="310">
        <v>0</v>
      </c>
      <c r="W70" s="31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3">
        <v>4680115880283</v>
      </c>
      <c r="E71" s="324"/>
      <c r="F71" s="309">
        <v>0.6</v>
      </c>
      <c r="G71" s="32">
        <v>8</v>
      </c>
      <c r="H71" s="309">
        <v>4.8</v>
      </c>
      <c r="I71" s="309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8"/>
      <c r="P71" s="338"/>
      <c r="Q71" s="338"/>
      <c r="R71" s="324"/>
      <c r="S71" s="34"/>
      <c r="T71" s="34"/>
      <c r="U71" s="35" t="s">
        <v>65</v>
      </c>
      <c r="V71" s="310">
        <v>0</v>
      </c>
      <c r="W71" s="31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3">
        <v>4680115881518</v>
      </c>
      <c r="E72" s="324"/>
      <c r="F72" s="309">
        <v>0.4</v>
      </c>
      <c r="G72" s="32">
        <v>10</v>
      </c>
      <c r="H72" s="309">
        <v>4</v>
      </c>
      <c r="I72" s="30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37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8"/>
      <c r="P72" s="338"/>
      <c r="Q72" s="338"/>
      <c r="R72" s="324"/>
      <c r="S72" s="34"/>
      <c r="T72" s="34"/>
      <c r="U72" s="35" t="s">
        <v>65</v>
      </c>
      <c r="V72" s="310">
        <v>0</v>
      </c>
      <c r="W72" s="31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3">
        <v>4680115881303</v>
      </c>
      <c r="E73" s="324"/>
      <c r="F73" s="309">
        <v>0.45</v>
      </c>
      <c r="G73" s="32">
        <v>10</v>
      </c>
      <c r="H73" s="309">
        <v>4.5</v>
      </c>
      <c r="I73" s="309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5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8"/>
      <c r="P73" s="338"/>
      <c r="Q73" s="338"/>
      <c r="R73" s="324"/>
      <c r="S73" s="34"/>
      <c r="T73" s="34"/>
      <c r="U73" s="35" t="s">
        <v>65</v>
      </c>
      <c r="V73" s="310">
        <v>0</v>
      </c>
      <c r="W73" s="31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4301011432</v>
      </c>
      <c r="D74" s="323">
        <v>4680115882720</v>
      </c>
      <c r="E74" s="324"/>
      <c r="F74" s="309">
        <v>0.45</v>
      </c>
      <c r="G74" s="32">
        <v>10</v>
      </c>
      <c r="H74" s="309">
        <v>4.5</v>
      </c>
      <c r="I74" s="309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544" t="s">
        <v>143</v>
      </c>
      <c r="O74" s="338"/>
      <c r="P74" s="338"/>
      <c r="Q74" s="338"/>
      <c r="R74" s="324"/>
      <c r="S74" s="34"/>
      <c r="T74" s="34"/>
      <c r="U74" s="35" t="s">
        <v>65</v>
      </c>
      <c r="V74" s="310">
        <v>0</v>
      </c>
      <c r="W74" s="31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4301011352</v>
      </c>
      <c r="D75" s="323">
        <v>4607091388466</v>
      </c>
      <c r="E75" s="324"/>
      <c r="F75" s="309">
        <v>0.45</v>
      </c>
      <c r="G75" s="32">
        <v>6</v>
      </c>
      <c r="H75" s="309">
        <v>2.7</v>
      </c>
      <c r="I75" s="309">
        <v>2.9</v>
      </c>
      <c r="J75" s="32">
        <v>156</v>
      </c>
      <c r="K75" s="32" t="s">
        <v>63</v>
      </c>
      <c r="L75" s="33" t="s">
        <v>119</v>
      </c>
      <c r="M75" s="32">
        <v>45</v>
      </c>
      <c r="N75" s="56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38"/>
      <c r="P75" s="338"/>
      <c r="Q75" s="338"/>
      <c r="R75" s="324"/>
      <c r="S75" s="34"/>
      <c r="T75" s="34"/>
      <c r="U75" s="35" t="s">
        <v>65</v>
      </c>
      <c r="V75" s="310">
        <v>0</v>
      </c>
      <c r="W75" s="311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4301011417</v>
      </c>
      <c r="D76" s="323">
        <v>4680115880269</v>
      </c>
      <c r="E76" s="324"/>
      <c r="F76" s="309">
        <v>0.375</v>
      </c>
      <c r="G76" s="32">
        <v>10</v>
      </c>
      <c r="H76" s="309">
        <v>3.75</v>
      </c>
      <c r="I76" s="309">
        <v>3.99</v>
      </c>
      <c r="J76" s="32">
        <v>120</v>
      </c>
      <c r="K76" s="32" t="s">
        <v>63</v>
      </c>
      <c r="L76" s="33" t="s">
        <v>119</v>
      </c>
      <c r="M76" s="32">
        <v>50</v>
      </c>
      <c r="N76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38"/>
      <c r="P76" s="338"/>
      <c r="Q76" s="338"/>
      <c r="R76" s="324"/>
      <c r="S76" s="34"/>
      <c r="T76" s="34"/>
      <c r="U76" s="35" t="s">
        <v>65</v>
      </c>
      <c r="V76" s="310">
        <v>0</v>
      </c>
      <c r="W76" s="311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148</v>
      </c>
      <c r="B77" s="54" t="s">
        <v>149</v>
      </c>
      <c r="C77" s="31">
        <v>4301011415</v>
      </c>
      <c r="D77" s="323">
        <v>4680115880429</v>
      </c>
      <c r="E77" s="324"/>
      <c r="F77" s="309">
        <v>0.45</v>
      </c>
      <c r="G77" s="32">
        <v>10</v>
      </c>
      <c r="H77" s="309">
        <v>4.5</v>
      </c>
      <c r="I77" s="309">
        <v>4.74</v>
      </c>
      <c r="J77" s="32">
        <v>120</v>
      </c>
      <c r="K77" s="32" t="s">
        <v>63</v>
      </c>
      <c r="L77" s="33" t="s">
        <v>119</v>
      </c>
      <c r="M77" s="32">
        <v>50</v>
      </c>
      <c r="N77" s="5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38"/>
      <c r="P77" s="338"/>
      <c r="Q77" s="338"/>
      <c r="R77" s="324"/>
      <c r="S77" s="34"/>
      <c r="T77" s="34"/>
      <c r="U77" s="35" t="s">
        <v>65</v>
      </c>
      <c r="V77" s="310">
        <v>0</v>
      </c>
      <c r="W77" s="311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4301011462</v>
      </c>
      <c r="D78" s="323">
        <v>4680115881457</v>
      </c>
      <c r="E78" s="324"/>
      <c r="F78" s="309">
        <v>0.75</v>
      </c>
      <c r="G78" s="32">
        <v>6</v>
      </c>
      <c r="H78" s="309">
        <v>4.5</v>
      </c>
      <c r="I78" s="309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38"/>
      <c r="P78" s="338"/>
      <c r="Q78" s="338"/>
      <c r="R78" s="324"/>
      <c r="S78" s="34"/>
      <c r="T78" s="34"/>
      <c r="U78" s="35" t="s">
        <v>65</v>
      </c>
      <c r="V78" s="310">
        <v>0</v>
      </c>
      <c r="W78" s="31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8"/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9"/>
      <c r="N79" s="314" t="s">
        <v>66</v>
      </c>
      <c r="O79" s="315"/>
      <c r="P79" s="315"/>
      <c r="Q79" s="315"/>
      <c r="R79" s="315"/>
      <c r="S79" s="315"/>
      <c r="T79" s="316"/>
      <c r="U79" s="37" t="s">
        <v>67</v>
      </c>
      <c r="V79" s="31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1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13"/>
      <c r="Z79" s="313"/>
    </row>
    <row r="80" spans="1:53" x14ac:dyDescent="0.2">
      <c r="A80" s="327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7"/>
      <c r="M80" s="329"/>
      <c r="N80" s="314" t="s">
        <v>66</v>
      </c>
      <c r="O80" s="315"/>
      <c r="P80" s="315"/>
      <c r="Q80" s="315"/>
      <c r="R80" s="315"/>
      <c r="S80" s="315"/>
      <c r="T80" s="316"/>
      <c r="U80" s="37" t="s">
        <v>65</v>
      </c>
      <c r="V80" s="312">
        <f>IFERROR(SUM(V63:V78),"0")</f>
        <v>0</v>
      </c>
      <c r="W80" s="312">
        <f>IFERROR(SUM(W63:W78),"0")</f>
        <v>0</v>
      </c>
      <c r="X80" s="37"/>
      <c r="Y80" s="313"/>
      <c r="Z80" s="313"/>
    </row>
    <row r="81" spans="1:53" ht="14.25" customHeight="1" x14ac:dyDescent="0.25">
      <c r="A81" s="345" t="s">
        <v>95</v>
      </c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27"/>
      <c r="P81" s="327"/>
      <c r="Q81" s="327"/>
      <c r="R81" s="327"/>
      <c r="S81" s="327"/>
      <c r="T81" s="327"/>
      <c r="U81" s="327"/>
      <c r="V81" s="327"/>
      <c r="W81" s="327"/>
      <c r="X81" s="327"/>
      <c r="Y81" s="306"/>
      <c r="Z81" s="306"/>
    </row>
    <row r="82" spans="1:53" ht="27" customHeight="1" x14ac:dyDescent="0.25">
      <c r="A82" s="54" t="s">
        <v>152</v>
      </c>
      <c r="B82" s="54" t="s">
        <v>153</v>
      </c>
      <c r="C82" s="31">
        <v>4301020189</v>
      </c>
      <c r="D82" s="323">
        <v>4607091384789</v>
      </c>
      <c r="E82" s="324"/>
      <c r="F82" s="309">
        <v>1</v>
      </c>
      <c r="G82" s="32">
        <v>6</v>
      </c>
      <c r="H82" s="309">
        <v>6</v>
      </c>
      <c r="I82" s="309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380" t="s">
        <v>154</v>
      </c>
      <c r="O82" s="338"/>
      <c r="P82" s="338"/>
      <c r="Q82" s="338"/>
      <c r="R82" s="324"/>
      <c r="S82" s="34"/>
      <c r="T82" s="34"/>
      <c r="U82" s="35" t="s">
        <v>65</v>
      </c>
      <c r="V82" s="310">
        <v>0</v>
      </c>
      <c r="W82" s="311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155</v>
      </c>
      <c r="B83" s="54" t="s">
        <v>156</v>
      </c>
      <c r="C83" s="31">
        <v>4301020235</v>
      </c>
      <c r="D83" s="323">
        <v>4680115881488</v>
      </c>
      <c r="E83" s="324"/>
      <c r="F83" s="309">
        <v>1.35</v>
      </c>
      <c r="G83" s="32">
        <v>8</v>
      </c>
      <c r="H83" s="309">
        <v>10.8</v>
      </c>
      <c r="I83" s="309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8"/>
      <c r="P83" s="338"/>
      <c r="Q83" s="338"/>
      <c r="R83" s="324"/>
      <c r="S83" s="34"/>
      <c r="T83" s="34"/>
      <c r="U83" s="35" t="s">
        <v>65</v>
      </c>
      <c r="V83" s="310">
        <v>0</v>
      </c>
      <c r="W83" s="311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157</v>
      </c>
      <c r="B84" s="54" t="s">
        <v>158</v>
      </c>
      <c r="C84" s="31">
        <v>4301020183</v>
      </c>
      <c r="D84" s="323">
        <v>4607091384765</v>
      </c>
      <c r="E84" s="324"/>
      <c r="F84" s="309">
        <v>0.42</v>
      </c>
      <c r="G84" s="32">
        <v>6</v>
      </c>
      <c r="H84" s="309">
        <v>2.52</v>
      </c>
      <c r="I84" s="309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2" t="s">
        <v>159</v>
      </c>
      <c r="O84" s="338"/>
      <c r="P84" s="338"/>
      <c r="Q84" s="338"/>
      <c r="R84" s="324"/>
      <c r="S84" s="34"/>
      <c r="T84" s="34"/>
      <c r="U84" s="35" t="s">
        <v>65</v>
      </c>
      <c r="V84" s="310">
        <v>0</v>
      </c>
      <c r="W84" s="311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4301020228</v>
      </c>
      <c r="D85" s="323">
        <v>4680115882751</v>
      </c>
      <c r="E85" s="324"/>
      <c r="F85" s="309">
        <v>0.45</v>
      </c>
      <c r="G85" s="32">
        <v>10</v>
      </c>
      <c r="H85" s="309">
        <v>4.5</v>
      </c>
      <c r="I85" s="309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59" t="s">
        <v>162</v>
      </c>
      <c r="O85" s="338"/>
      <c r="P85" s="338"/>
      <c r="Q85" s="338"/>
      <c r="R85" s="324"/>
      <c r="S85" s="34"/>
      <c r="T85" s="34"/>
      <c r="U85" s="35" t="s">
        <v>65</v>
      </c>
      <c r="V85" s="310">
        <v>0</v>
      </c>
      <c r="W85" s="311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4301020258</v>
      </c>
      <c r="D86" s="323">
        <v>4680115882775</v>
      </c>
      <c r="E86" s="324"/>
      <c r="F86" s="309">
        <v>0.3</v>
      </c>
      <c r="G86" s="32">
        <v>8</v>
      </c>
      <c r="H86" s="309">
        <v>2.4</v>
      </c>
      <c r="I86" s="309">
        <v>2.5</v>
      </c>
      <c r="J86" s="32">
        <v>234</v>
      </c>
      <c r="K86" s="32" t="s">
        <v>165</v>
      </c>
      <c r="L86" s="33" t="s">
        <v>119</v>
      </c>
      <c r="M86" s="32">
        <v>50</v>
      </c>
      <c r="N86" s="537" t="s">
        <v>166</v>
      </c>
      <c r="O86" s="338"/>
      <c r="P86" s="338"/>
      <c r="Q86" s="338"/>
      <c r="R86" s="324"/>
      <c r="S86" s="34"/>
      <c r="T86" s="34"/>
      <c r="U86" s="35" t="s">
        <v>65</v>
      </c>
      <c r="V86" s="310">
        <v>0</v>
      </c>
      <c r="W86" s="311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4301020217</v>
      </c>
      <c r="D87" s="323">
        <v>4680115880658</v>
      </c>
      <c r="E87" s="324"/>
      <c r="F87" s="309">
        <v>0.4</v>
      </c>
      <c r="G87" s="32">
        <v>6</v>
      </c>
      <c r="H87" s="309">
        <v>2.4</v>
      </c>
      <c r="I87" s="309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8"/>
      <c r="P87" s="338"/>
      <c r="Q87" s="338"/>
      <c r="R87" s="324"/>
      <c r="S87" s="34"/>
      <c r="T87" s="34"/>
      <c r="U87" s="35" t="s">
        <v>65</v>
      </c>
      <c r="V87" s="310">
        <v>0</v>
      </c>
      <c r="W87" s="311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4301020223</v>
      </c>
      <c r="D88" s="323">
        <v>4607091381962</v>
      </c>
      <c r="E88" s="324"/>
      <c r="F88" s="309">
        <v>0.5</v>
      </c>
      <c r="G88" s="32">
        <v>6</v>
      </c>
      <c r="H88" s="309">
        <v>3</v>
      </c>
      <c r="I88" s="309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45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38"/>
      <c r="P88" s="338"/>
      <c r="Q88" s="338"/>
      <c r="R88" s="324"/>
      <c r="S88" s="34"/>
      <c r="T88" s="34"/>
      <c r="U88" s="35" t="s">
        <v>65</v>
      </c>
      <c r="V88" s="310">
        <v>0</v>
      </c>
      <c r="W88" s="311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8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9"/>
      <c r="N89" s="314" t="s">
        <v>66</v>
      </c>
      <c r="O89" s="315"/>
      <c r="P89" s="315"/>
      <c r="Q89" s="315"/>
      <c r="R89" s="315"/>
      <c r="S89" s="315"/>
      <c r="T89" s="316"/>
      <c r="U89" s="37" t="s">
        <v>67</v>
      </c>
      <c r="V89" s="312">
        <f>IFERROR(V82/H82,"0")+IFERROR(V83/H83,"0")+IFERROR(V84/H84,"0")+IFERROR(V85/H85,"0")+IFERROR(V86/H86,"0")+IFERROR(V87/H87,"0")+IFERROR(V88/H88,"0")</f>
        <v>0</v>
      </c>
      <c r="W89" s="312">
        <f>IFERROR(W82/H82,"0")+IFERROR(W83/H83,"0")+IFERROR(W84/H84,"0")+IFERROR(W85/H85,"0")+IFERROR(W86/H86,"0")+IFERROR(W87/H87,"0")+IFERROR(W88/H88,"0")</f>
        <v>0</v>
      </c>
      <c r="X89" s="312">
        <f>IFERROR(IF(X82="",0,X82),"0")+IFERROR(IF(X83="",0,X83),"0")+IFERROR(IF(X84="",0,X84),"0")+IFERROR(IF(X85="",0,X85),"0")+IFERROR(IF(X86="",0,X86),"0")+IFERROR(IF(X87="",0,X87),"0")+IFERROR(IF(X88="",0,X88),"0")</f>
        <v>0</v>
      </c>
      <c r="Y89" s="313"/>
      <c r="Z89" s="313"/>
    </row>
    <row r="90" spans="1:53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29"/>
      <c r="N90" s="314" t="s">
        <v>66</v>
      </c>
      <c r="O90" s="315"/>
      <c r="P90" s="315"/>
      <c r="Q90" s="315"/>
      <c r="R90" s="315"/>
      <c r="S90" s="315"/>
      <c r="T90" s="316"/>
      <c r="U90" s="37" t="s">
        <v>65</v>
      </c>
      <c r="V90" s="312">
        <f>IFERROR(SUM(V82:V88),"0")</f>
        <v>0</v>
      </c>
      <c r="W90" s="312">
        <f>IFERROR(SUM(W82:W88),"0")</f>
        <v>0</v>
      </c>
      <c r="X90" s="37"/>
      <c r="Y90" s="313"/>
      <c r="Z90" s="313"/>
    </row>
    <row r="91" spans="1:53" ht="14.25" customHeight="1" x14ac:dyDescent="0.25">
      <c r="A91" s="345" t="s">
        <v>60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27"/>
      <c r="Y91" s="306"/>
      <c r="Z91" s="306"/>
    </row>
    <row r="92" spans="1:53" ht="16.5" customHeight="1" x14ac:dyDescent="0.25">
      <c r="A92" s="54" t="s">
        <v>171</v>
      </c>
      <c r="B92" s="54" t="s">
        <v>172</v>
      </c>
      <c r="C92" s="31">
        <v>4301030895</v>
      </c>
      <c r="D92" s="323">
        <v>4607091387667</v>
      </c>
      <c r="E92" s="324"/>
      <c r="F92" s="309">
        <v>0.9</v>
      </c>
      <c r="G92" s="32">
        <v>10</v>
      </c>
      <c r="H92" s="309">
        <v>9</v>
      </c>
      <c r="I92" s="309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38"/>
      <c r="P92" s="338"/>
      <c r="Q92" s="338"/>
      <c r="R92" s="324"/>
      <c r="S92" s="34"/>
      <c r="T92" s="34"/>
      <c r="U92" s="35" t="s">
        <v>65</v>
      </c>
      <c r="V92" s="310">
        <v>0</v>
      </c>
      <c r="W92" s="311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4301030961</v>
      </c>
      <c r="D93" s="323">
        <v>4607091387636</v>
      </c>
      <c r="E93" s="324"/>
      <c r="F93" s="309">
        <v>0.7</v>
      </c>
      <c r="G93" s="32">
        <v>6</v>
      </c>
      <c r="H93" s="309">
        <v>4.2</v>
      </c>
      <c r="I93" s="309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38"/>
      <c r="P93" s="338"/>
      <c r="Q93" s="338"/>
      <c r="R93" s="324"/>
      <c r="S93" s="34"/>
      <c r="T93" s="34"/>
      <c r="U93" s="35" t="s">
        <v>65</v>
      </c>
      <c r="V93" s="310">
        <v>0</v>
      </c>
      <c r="W93" s="311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4301031078</v>
      </c>
      <c r="D94" s="323">
        <v>4607091384727</v>
      </c>
      <c r="E94" s="324"/>
      <c r="F94" s="309">
        <v>0.8</v>
      </c>
      <c r="G94" s="32">
        <v>6</v>
      </c>
      <c r="H94" s="309">
        <v>4.8</v>
      </c>
      <c r="I94" s="309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57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38"/>
      <c r="P94" s="338"/>
      <c r="Q94" s="338"/>
      <c r="R94" s="324"/>
      <c r="S94" s="34"/>
      <c r="T94" s="34"/>
      <c r="U94" s="35" t="s">
        <v>65</v>
      </c>
      <c r="V94" s="310">
        <v>0</v>
      </c>
      <c r="W94" s="311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4301031080</v>
      </c>
      <c r="D95" s="323">
        <v>4607091386745</v>
      </c>
      <c r="E95" s="324"/>
      <c r="F95" s="309">
        <v>0.8</v>
      </c>
      <c r="G95" s="32">
        <v>6</v>
      </c>
      <c r="H95" s="309">
        <v>4.8</v>
      </c>
      <c r="I95" s="309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7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38"/>
      <c r="P95" s="338"/>
      <c r="Q95" s="338"/>
      <c r="R95" s="324"/>
      <c r="S95" s="34"/>
      <c r="T95" s="34"/>
      <c r="U95" s="35" t="s">
        <v>65</v>
      </c>
      <c r="V95" s="310">
        <v>0</v>
      </c>
      <c r="W95" s="311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179</v>
      </c>
      <c r="B96" s="54" t="s">
        <v>180</v>
      </c>
      <c r="C96" s="31">
        <v>4301030963</v>
      </c>
      <c r="D96" s="323">
        <v>4607091382426</v>
      </c>
      <c r="E96" s="324"/>
      <c r="F96" s="309">
        <v>0.9</v>
      </c>
      <c r="G96" s="32">
        <v>10</v>
      </c>
      <c r="H96" s="309">
        <v>9</v>
      </c>
      <c r="I96" s="309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38"/>
      <c r="P96" s="338"/>
      <c r="Q96" s="338"/>
      <c r="R96" s="324"/>
      <c r="S96" s="34"/>
      <c r="T96" s="34"/>
      <c r="U96" s="35" t="s">
        <v>65</v>
      </c>
      <c r="V96" s="310">
        <v>0</v>
      </c>
      <c r="W96" s="311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4301030962</v>
      </c>
      <c r="D97" s="323">
        <v>4607091386547</v>
      </c>
      <c r="E97" s="324"/>
      <c r="F97" s="309">
        <v>0.35</v>
      </c>
      <c r="G97" s="32">
        <v>8</v>
      </c>
      <c r="H97" s="309">
        <v>2.8</v>
      </c>
      <c r="I97" s="309">
        <v>2.94</v>
      </c>
      <c r="J97" s="32">
        <v>234</v>
      </c>
      <c r="K97" s="32" t="s">
        <v>165</v>
      </c>
      <c r="L97" s="33" t="s">
        <v>64</v>
      </c>
      <c r="M97" s="32">
        <v>40</v>
      </c>
      <c r="N97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38"/>
      <c r="P97" s="338"/>
      <c r="Q97" s="338"/>
      <c r="R97" s="324"/>
      <c r="S97" s="34"/>
      <c r="T97" s="34"/>
      <c r="U97" s="35" t="s">
        <v>65</v>
      </c>
      <c r="V97" s="310">
        <v>0</v>
      </c>
      <c r="W97" s="311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4301031079</v>
      </c>
      <c r="D98" s="323">
        <v>4607091384734</v>
      </c>
      <c r="E98" s="324"/>
      <c r="F98" s="309">
        <v>0.35</v>
      </c>
      <c r="G98" s="32">
        <v>6</v>
      </c>
      <c r="H98" s="309">
        <v>2.1</v>
      </c>
      <c r="I98" s="309">
        <v>2.2000000000000002</v>
      </c>
      <c r="J98" s="32">
        <v>234</v>
      </c>
      <c r="K98" s="32" t="s">
        <v>165</v>
      </c>
      <c r="L98" s="33" t="s">
        <v>64</v>
      </c>
      <c r="M98" s="32">
        <v>45</v>
      </c>
      <c r="N98" s="45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38"/>
      <c r="P98" s="338"/>
      <c r="Q98" s="338"/>
      <c r="R98" s="324"/>
      <c r="S98" s="34"/>
      <c r="T98" s="34"/>
      <c r="U98" s="35" t="s">
        <v>65</v>
      </c>
      <c r="V98" s="310">
        <v>0</v>
      </c>
      <c r="W98" s="31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4301030964</v>
      </c>
      <c r="D99" s="323">
        <v>4607091382464</v>
      </c>
      <c r="E99" s="324"/>
      <c r="F99" s="309">
        <v>0.35</v>
      </c>
      <c r="G99" s="32">
        <v>8</v>
      </c>
      <c r="H99" s="309">
        <v>2.8</v>
      </c>
      <c r="I99" s="309">
        <v>2.964</v>
      </c>
      <c r="J99" s="32">
        <v>234</v>
      </c>
      <c r="K99" s="32" t="s">
        <v>165</v>
      </c>
      <c r="L99" s="33" t="s">
        <v>64</v>
      </c>
      <c r="M99" s="32">
        <v>40</v>
      </c>
      <c r="N99" s="5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38"/>
      <c r="P99" s="338"/>
      <c r="Q99" s="338"/>
      <c r="R99" s="324"/>
      <c r="S99" s="34"/>
      <c r="T99" s="34"/>
      <c r="U99" s="35" t="s">
        <v>65</v>
      </c>
      <c r="V99" s="310">
        <v>0</v>
      </c>
      <c r="W99" s="31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4301031234</v>
      </c>
      <c r="D100" s="323">
        <v>4680115883444</v>
      </c>
      <c r="E100" s="324"/>
      <c r="F100" s="309">
        <v>0.35</v>
      </c>
      <c r="G100" s="32">
        <v>8</v>
      </c>
      <c r="H100" s="309">
        <v>2.8</v>
      </c>
      <c r="I100" s="309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595" t="s">
        <v>189</v>
      </c>
      <c r="O100" s="338"/>
      <c r="P100" s="338"/>
      <c r="Q100" s="338"/>
      <c r="R100" s="324"/>
      <c r="S100" s="34"/>
      <c r="T100" s="34"/>
      <c r="U100" s="35" t="s">
        <v>65</v>
      </c>
      <c r="V100" s="310">
        <v>0</v>
      </c>
      <c r="W100" s="311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187</v>
      </c>
      <c r="B101" s="54" t="s">
        <v>190</v>
      </c>
      <c r="C101" s="31">
        <v>4301031235</v>
      </c>
      <c r="D101" s="323">
        <v>4680115883444</v>
      </c>
      <c r="E101" s="324"/>
      <c r="F101" s="309">
        <v>0.35</v>
      </c>
      <c r="G101" s="32">
        <v>8</v>
      </c>
      <c r="H101" s="309">
        <v>2.8</v>
      </c>
      <c r="I101" s="30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47" t="s">
        <v>189</v>
      </c>
      <c r="O101" s="338"/>
      <c r="P101" s="338"/>
      <c r="Q101" s="338"/>
      <c r="R101" s="324"/>
      <c r="S101" s="34"/>
      <c r="T101" s="34"/>
      <c r="U101" s="35" t="s">
        <v>65</v>
      </c>
      <c r="V101" s="310">
        <v>0</v>
      </c>
      <c r="W101" s="31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8"/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29"/>
      <c r="N102" s="314" t="s">
        <v>66</v>
      </c>
      <c r="O102" s="315"/>
      <c r="P102" s="315"/>
      <c r="Q102" s="315"/>
      <c r="R102" s="315"/>
      <c r="S102" s="315"/>
      <c r="T102" s="316"/>
      <c r="U102" s="37" t="s">
        <v>67</v>
      </c>
      <c r="V102" s="312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12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1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3"/>
      <c r="Z102" s="313"/>
    </row>
    <row r="103" spans="1:53" x14ac:dyDescent="0.2">
      <c r="A103" s="327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9"/>
      <c r="N103" s="314" t="s">
        <v>66</v>
      </c>
      <c r="O103" s="315"/>
      <c r="P103" s="315"/>
      <c r="Q103" s="315"/>
      <c r="R103" s="315"/>
      <c r="S103" s="315"/>
      <c r="T103" s="316"/>
      <c r="U103" s="37" t="s">
        <v>65</v>
      </c>
      <c r="V103" s="312">
        <f>IFERROR(SUM(V92:V101),"0")</f>
        <v>0</v>
      </c>
      <c r="W103" s="312">
        <f>IFERROR(SUM(W92:W101),"0")</f>
        <v>0</v>
      </c>
      <c r="X103" s="37"/>
      <c r="Y103" s="313"/>
      <c r="Z103" s="313"/>
    </row>
    <row r="104" spans="1:53" ht="14.25" customHeight="1" x14ac:dyDescent="0.25">
      <c r="A104" s="345" t="s">
        <v>68</v>
      </c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7"/>
      <c r="P104" s="327"/>
      <c r="Q104" s="327"/>
      <c r="R104" s="327"/>
      <c r="S104" s="327"/>
      <c r="T104" s="327"/>
      <c r="U104" s="327"/>
      <c r="V104" s="327"/>
      <c r="W104" s="327"/>
      <c r="X104" s="327"/>
      <c r="Y104" s="306"/>
      <c r="Z104" s="306"/>
    </row>
    <row r="105" spans="1:53" ht="27" customHeight="1" x14ac:dyDescent="0.25">
      <c r="A105" s="54" t="s">
        <v>191</v>
      </c>
      <c r="B105" s="54" t="s">
        <v>192</v>
      </c>
      <c r="C105" s="31">
        <v>4301051437</v>
      </c>
      <c r="D105" s="323">
        <v>4607091386967</v>
      </c>
      <c r="E105" s="324"/>
      <c r="F105" s="309">
        <v>1.35</v>
      </c>
      <c r="G105" s="32">
        <v>6</v>
      </c>
      <c r="H105" s="309">
        <v>8.1</v>
      </c>
      <c r="I105" s="309">
        <v>8.6639999999999997</v>
      </c>
      <c r="J105" s="32">
        <v>56</v>
      </c>
      <c r="K105" s="32" t="s">
        <v>98</v>
      </c>
      <c r="L105" s="33" t="s">
        <v>119</v>
      </c>
      <c r="M105" s="32">
        <v>45</v>
      </c>
      <c r="N105" s="417" t="s">
        <v>193</v>
      </c>
      <c r="O105" s="338"/>
      <c r="P105" s="338"/>
      <c r="Q105" s="338"/>
      <c r="R105" s="324"/>
      <c r="S105" s="34"/>
      <c r="T105" s="34"/>
      <c r="U105" s="35" t="s">
        <v>65</v>
      </c>
      <c r="V105" s="310">
        <v>0</v>
      </c>
      <c r="W105" s="311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191</v>
      </c>
      <c r="B106" s="54" t="s">
        <v>194</v>
      </c>
      <c r="C106" s="31">
        <v>4301051543</v>
      </c>
      <c r="D106" s="323">
        <v>4607091386967</v>
      </c>
      <c r="E106" s="324"/>
      <c r="F106" s="309">
        <v>1.4</v>
      </c>
      <c r="G106" s="32">
        <v>6</v>
      </c>
      <c r="H106" s="309">
        <v>8.4</v>
      </c>
      <c r="I106" s="309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17" t="s">
        <v>195</v>
      </c>
      <c r="O106" s="338"/>
      <c r="P106" s="338"/>
      <c r="Q106" s="338"/>
      <c r="R106" s="324"/>
      <c r="S106" s="34"/>
      <c r="T106" s="34"/>
      <c r="U106" s="35" t="s">
        <v>65</v>
      </c>
      <c r="V106" s="310">
        <v>100</v>
      </c>
      <c r="W106" s="311">
        <f t="shared" si="6"/>
        <v>100.80000000000001</v>
      </c>
      <c r="X106" s="36">
        <f>IFERROR(IF(W106=0,"",ROUNDUP(W106/H106,0)*0.02175),"")</f>
        <v>0.26100000000000001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196</v>
      </c>
      <c r="B107" s="54" t="s">
        <v>197</v>
      </c>
      <c r="C107" s="31">
        <v>4301051611</v>
      </c>
      <c r="D107" s="323">
        <v>4607091385304</v>
      </c>
      <c r="E107" s="324"/>
      <c r="F107" s="309">
        <v>1.4</v>
      </c>
      <c r="G107" s="32">
        <v>6</v>
      </c>
      <c r="H107" s="309">
        <v>8.4</v>
      </c>
      <c r="I107" s="309">
        <v>8.9640000000000004</v>
      </c>
      <c r="J107" s="32">
        <v>56</v>
      </c>
      <c r="K107" s="32" t="s">
        <v>98</v>
      </c>
      <c r="L107" s="33" t="s">
        <v>64</v>
      </c>
      <c r="M107" s="32">
        <v>40</v>
      </c>
      <c r="N107" s="427" t="s">
        <v>198</v>
      </c>
      <c r="O107" s="338"/>
      <c r="P107" s="338"/>
      <c r="Q107" s="338"/>
      <c r="R107" s="324"/>
      <c r="S107" s="34"/>
      <c r="T107" s="34"/>
      <c r="U107" s="35" t="s">
        <v>65</v>
      </c>
      <c r="V107" s="310">
        <v>50</v>
      </c>
      <c r="W107" s="311">
        <f t="shared" si="6"/>
        <v>50.400000000000006</v>
      </c>
      <c r="X107" s="36">
        <f>IFERROR(IF(W107=0,"",ROUNDUP(W107/H107,0)*0.02175),"")</f>
        <v>0.1305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4301051306</v>
      </c>
      <c r="D108" s="323">
        <v>4607091386264</v>
      </c>
      <c r="E108" s="324"/>
      <c r="F108" s="309">
        <v>0.5</v>
      </c>
      <c r="G108" s="32">
        <v>6</v>
      </c>
      <c r="H108" s="309">
        <v>3</v>
      </c>
      <c r="I108" s="309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38"/>
      <c r="P108" s="338"/>
      <c r="Q108" s="338"/>
      <c r="R108" s="324"/>
      <c r="S108" s="34"/>
      <c r="T108" s="34"/>
      <c r="U108" s="35" t="s">
        <v>65</v>
      </c>
      <c r="V108" s="310">
        <v>0</v>
      </c>
      <c r="W108" s="311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201</v>
      </c>
      <c r="B109" s="54" t="s">
        <v>202</v>
      </c>
      <c r="C109" s="31">
        <v>4301051436</v>
      </c>
      <c r="D109" s="323">
        <v>4607091385731</v>
      </c>
      <c r="E109" s="324"/>
      <c r="F109" s="309">
        <v>0.45</v>
      </c>
      <c r="G109" s="32">
        <v>6</v>
      </c>
      <c r="H109" s="309">
        <v>2.7</v>
      </c>
      <c r="I109" s="309">
        <v>2.972</v>
      </c>
      <c r="J109" s="32">
        <v>156</v>
      </c>
      <c r="K109" s="32" t="s">
        <v>63</v>
      </c>
      <c r="L109" s="33" t="s">
        <v>119</v>
      </c>
      <c r="M109" s="32">
        <v>45</v>
      </c>
      <c r="N109" s="447" t="s">
        <v>203</v>
      </c>
      <c r="O109" s="338"/>
      <c r="P109" s="338"/>
      <c r="Q109" s="338"/>
      <c r="R109" s="324"/>
      <c r="S109" s="34"/>
      <c r="T109" s="34"/>
      <c r="U109" s="35" t="s">
        <v>65</v>
      </c>
      <c r="V109" s="310">
        <v>0</v>
      </c>
      <c r="W109" s="31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204</v>
      </c>
      <c r="B110" s="54" t="s">
        <v>205</v>
      </c>
      <c r="C110" s="31">
        <v>4301051439</v>
      </c>
      <c r="D110" s="323">
        <v>4680115880214</v>
      </c>
      <c r="E110" s="324"/>
      <c r="F110" s="309">
        <v>0.45</v>
      </c>
      <c r="G110" s="32">
        <v>6</v>
      </c>
      <c r="H110" s="309">
        <v>2.7</v>
      </c>
      <c r="I110" s="309">
        <v>2.988</v>
      </c>
      <c r="J110" s="32">
        <v>120</v>
      </c>
      <c r="K110" s="32" t="s">
        <v>63</v>
      </c>
      <c r="L110" s="33" t="s">
        <v>119</v>
      </c>
      <c r="M110" s="32">
        <v>45</v>
      </c>
      <c r="N110" s="393" t="s">
        <v>206</v>
      </c>
      <c r="O110" s="338"/>
      <c r="P110" s="338"/>
      <c r="Q110" s="338"/>
      <c r="R110" s="324"/>
      <c r="S110" s="34"/>
      <c r="T110" s="34"/>
      <c r="U110" s="35" t="s">
        <v>65</v>
      </c>
      <c r="V110" s="310">
        <v>0</v>
      </c>
      <c r="W110" s="311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4301051438</v>
      </c>
      <c r="D111" s="323">
        <v>4680115880894</v>
      </c>
      <c r="E111" s="324"/>
      <c r="F111" s="309">
        <v>0.33</v>
      </c>
      <c r="G111" s="32">
        <v>6</v>
      </c>
      <c r="H111" s="309">
        <v>1.98</v>
      </c>
      <c r="I111" s="309">
        <v>2.258</v>
      </c>
      <c r="J111" s="32">
        <v>156</v>
      </c>
      <c r="K111" s="32" t="s">
        <v>63</v>
      </c>
      <c r="L111" s="33" t="s">
        <v>119</v>
      </c>
      <c r="M111" s="32">
        <v>45</v>
      </c>
      <c r="N111" s="428" t="s">
        <v>209</v>
      </c>
      <c r="O111" s="338"/>
      <c r="P111" s="338"/>
      <c r="Q111" s="338"/>
      <c r="R111" s="324"/>
      <c r="S111" s="34"/>
      <c r="T111" s="34"/>
      <c r="U111" s="35" t="s">
        <v>65</v>
      </c>
      <c r="V111" s="310">
        <v>0</v>
      </c>
      <c r="W111" s="31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210</v>
      </c>
      <c r="B112" s="54" t="s">
        <v>211</v>
      </c>
      <c r="C112" s="31">
        <v>4301051313</v>
      </c>
      <c r="D112" s="323">
        <v>4607091385427</v>
      </c>
      <c r="E112" s="324"/>
      <c r="F112" s="309">
        <v>0.5</v>
      </c>
      <c r="G112" s="32">
        <v>6</v>
      </c>
      <c r="H112" s="309">
        <v>3</v>
      </c>
      <c r="I112" s="309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38"/>
      <c r="P112" s="338"/>
      <c r="Q112" s="338"/>
      <c r="R112" s="324"/>
      <c r="S112" s="34"/>
      <c r="T112" s="34"/>
      <c r="U112" s="35" t="s">
        <v>65</v>
      </c>
      <c r="V112" s="310">
        <v>0</v>
      </c>
      <c r="W112" s="31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213</v>
      </c>
      <c r="C113" s="31">
        <v>4301051480</v>
      </c>
      <c r="D113" s="323">
        <v>4680115882645</v>
      </c>
      <c r="E113" s="324"/>
      <c r="F113" s="309">
        <v>0.3</v>
      </c>
      <c r="G113" s="32">
        <v>6</v>
      </c>
      <c r="H113" s="309">
        <v>1.8</v>
      </c>
      <c r="I113" s="309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93" t="s">
        <v>214</v>
      </c>
      <c r="O113" s="338"/>
      <c r="P113" s="338"/>
      <c r="Q113" s="338"/>
      <c r="R113" s="324"/>
      <c r="S113" s="34"/>
      <c r="T113" s="34"/>
      <c r="U113" s="35" t="s">
        <v>65</v>
      </c>
      <c r="V113" s="310">
        <v>0</v>
      </c>
      <c r="W113" s="31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8"/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9"/>
      <c r="N114" s="314" t="s">
        <v>66</v>
      </c>
      <c r="O114" s="315"/>
      <c r="P114" s="315"/>
      <c r="Q114" s="315"/>
      <c r="R114" s="315"/>
      <c r="S114" s="315"/>
      <c r="T114" s="316"/>
      <c r="U114" s="37" t="s">
        <v>67</v>
      </c>
      <c r="V114" s="312">
        <f>IFERROR(V105/H105,"0")+IFERROR(V106/H106,"0")+IFERROR(V107/H107,"0")+IFERROR(V108/H108,"0")+IFERROR(V109/H109,"0")+IFERROR(V110/H110,"0")+IFERROR(V111/H111,"0")+IFERROR(V112/H112,"0")+IFERROR(V113/H113,"0")</f>
        <v>17.857142857142858</v>
      </c>
      <c r="W114" s="312">
        <f>IFERROR(W105/H105,"0")+IFERROR(W106/H106,"0")+IFERROR(W107/H107,"0")+IFERROR(W108/H108,"0")+IFERROR(W109/H109,"0")+IFERROR(W110/H110,"0")+IFERROR(W111/H111,"0")+IFERROR(W112/H112,"0")+IFERROR(W113/H113,"0")</f>
        <v>18</v>
      </c>
      <c r="X114" s="31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0.39150000000000001</v>
      </c>
      <c r="Y114" s="313"/>
      <c r="Z114" s="313"/>
    </row>
    <row r="115" spans="1:53" x14ac:dyDescent="0.2">
      <c r="A115" s="327"/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9"/>
      <c r="N115" s="314" t="s">
        <v>66</v>
      </c>
      <c r="O115" s="315"/>
      <c r="P115" s="315"/>
      <c r="Q115" s="315"/>
      <c r="R115" s="315"/>
      <c r="S115" s="315"/>
      <c r="T115" s="316"/>
      <c r="U115" s="37" t="s">
        <v>65</v>
      </c>
      <c r="V115" s="312">
        <f>IFERROR(SUM(V105:V113),"0")</f>
        <v>150</v>
      </c>
      <c r="W115" s="312">
        <f>IFERROR(SUM(W105:W113),"0")</f>
        <v>151.20000000000002</v>
      </c>
      <c r="X115" s="37"/>
      <c r="Y115" s="313"/>
      <c r="Z115" s="313"/>
    </row>
    <row r="116" spans="1:53" ht="14.25" customHeight="1" x14ac:dyDescent="0.25">
      <c r="A116" s="345" t="s">
        <v>215</v>
      </c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7"/>
      <c r="P116" s="327"/>
      <c r="Q116" s="327"/>
      <c r="R116" s="327"/>
      <c r="S116" s="327"/>
      <c r="T116" s="327"/>
      <c r="U116" s="327"/>
      <c r="V116" s="327"/>
      <c r="W116" s="327"/>
      <c r="X116" s="327"/>
      <c r="Y116" s="306"/>
      <c r="Z116" s="306"/>
    </row>
    <row r="117" spans="1:53" ht="27" customHeight="1" x14ac:dyDescent="0.25">
      <c r="A117" s="54" t="s">
        <v>216</v>
      </c>
      <c r="B117" s="54" t="s">
        <v>217</v>
      </c>
      <c r="C117" s="31">
        <v>4301060296</v>
      </c>
      <c r="D117" s="323">
        <v>4607091383065</v>
      </c>
      <c r="E117" s="324"/>
      <c r="F117" s="309">
        <v>0.83</v>
      </c>
      <c r="G117" s="32">
        <v>4</v>
      </c>
      <c r="H117" s="309">
        <v>3.32</v>
      </c>
      <c r="I117" s="309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5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38"/>
      <c r="P117" s="338"/>
      <c r="Q117" s="338"/>
      <c r="R117" s="324"/>
      <c r="S117" s="34"/>
      <c r="T117" s="34"/>
      <c r="U117" s="35" t="s">
        <v>65</v>
      </c>
      <c r="V117" s="310">
        <v>0</v>
      </c>
      <c r="W117" s="311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218</v>
      </c>
      <c r="B118" s="54" t="s">
        <v>219</v>
      </c>
      <c r="C118" s="31">
        <v>4301060350</v>
      </c>
      <c r="D118" s="323">
        <v>4680115881532</v>
      </c>
      <c r="E118" s="324"/>
      <c r="F118" s="309">
        <v>1.35</v>
      </c>
      <c r="G118" s="32">
        <v>6</v>
      </c>
      <c r="H118" s="309">
        <v>8.1</v>
      </c>
      <c r="I118" s="309">
        <v>8.58</v>
      </c>
      <c r="J118" s="32">
        <v>56</v>
      </c>
      <c r="K118" s="32" t="s">
        <v>98</v>
      </c>
      <c r="L118" s="33" t="s">
        <v>119</v>
      </c>
      <c r="M118" s="32">
        <v>30</v>
      </c>
      <c r="N118" s="52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38"/>
      <c r="P118" s="338"/>
      <c r="Q118" s="338"/>
      <c r="R118" s="324"/>
      <c r="S118" s="34"/>
      <c r="T118" s="34"/>
      <c r="U118" s="35" t="s">
        <v>65</v>
      </c>
      <c r="V118" s="310">
        <v>0</v>
      </c>
      <c r="W118" s="311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220</v>
      </c>
      <c r="B119" s="54" t="s">
        <v>221</v>
      </c>
      <c r="C119" s="31">
        <v>4301060356</v>
      </c>
      <c r="D119" s="323">
        <v>4680115882652</v>
      </c>
      <c r="E119" s="324"/>
      <c r="F119" s="309">
        <v>0.33</v>
      </c>
      <c r="G119" s="32">
        <v>6</v>
      </c>
      <c r="H119" s="309">
        <v>1.98</v>
      </c>
      <c r="I119" s="309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430" t="s">
        <v>222</v>
      </c>
      <c r="O119" s="338"/>
      <c r="P119" s="338"/>
      <c r="Q119" s="338"/>
      <c r="R119" s="324"/>
      <c r="S119" s="34"/>
      <c r="T119" s="34"/>
      <c r="U119" s="35" t="s">
        <v>65</v>
      </c>
      <c r="V119" s="310">
        <v>0</v>
      </c>
      <c r="W119" s="311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223</v>
      </c>
      <c r="B120" s="54" t="s">
        <v>224</v>
      </c>
      <c r="C120" s="31">
        <v>4301060309</v>
      </c>
      <c r="D120" s="323">
        <v>4680115880238</v>
      </c>
      <c r="E120" s="324"/>
      <c r="F120" s="309">
        <v>0.33</v>
      </c>
      <c r="G120" s="32">
        <v>6</v>
      </c>
      <c r="H120" s="309">
        <v>1.98</v>
      </c>
      <c r="I120" s="309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59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38"/>
      <c r="P120" s="338"/>
      <c r="Q120" s="338"/>
      <c r="R120" s="324"/>
      <c r="S120" s="34"/>
      <c r="T120" s="34"/>
      <c r="U120" s="35" t="s">
        <v>65</v>
      </c>
      <c r="V120" s="310">
        <v>0</v>
      </c>
      <c r="W120" s="311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225</v>
      </c>
      <c r="B121" s="54" t="s">
        <v>226</v>
      </c>
      <c r="C121" s="31">
        <v>4301060351</v>
      </c>
      <c r="D121" s="323">
        <v>4680115881464</v>
      </c>
      <c r="E121" s="324"/>
      <c r="F121" s="309">
        <v>0.4</v>
      </c>
      <c r="G121" s="32">
        <v>6</v>
      </c>
      <c r="H121" s="309">
        <v>2.4</v>
      </c>
      <c r="I121" s="309">
        <v>2.6</v>
      </c>
      <c r="J121" s="32">
        <v>156</v>
      </c>
      <c r="K121" s="32" t="s">
        <v>63</v>
      </c>
      <c r="L121" s="33" t="s">
        <v>119</v>
      </c>
      <c r="M121" s="32">
        <v>30</v>
      </c>
      <c r="N121" s="467" t="s">
        <v>227</v>
      </c>
      <c r="O121" s="338"/>
      <c r="P121" s="338"/>
      <c r="Q121" s="338"/>
      <c r="R121" s="324"/>
      <c r="S121" s="34"/>
      <c r="T121" s="34"/>
      <c r="U121" s="35" t="s">
        <v>65</v>
      </c>
      <c r="V121" s="310">
        <v>0</v>
      </c>
      <c r="W121" s="311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8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9"/>
      <c r="N122" s="314" t="s">
        <v>66</v>
      </c>
      <c r="O122" s="315"/>
      <c r="P122" s="315"/>
      <c r="Q122" s="315"/>
      <c r="R122" s="315"/>
      <c r="S122" s="315"/>
      <c r="T122" s="316"/>
      <c r="U122" s="37" t="s">
        <v>67</v>
      </c>
      <c r="V122" s="312">
        <f>IFERROR(V117/H117,"0")+IFERROR(V118/H118,"0")+IFERROR(V119/H119,"0")+IFERROR(V120/H120,"0")+IFERROR(V121/H121,"0")</f>
        <v>0</v>
      </c>
      <c r="W122" s="312">
        <f>IFERROR(W117/H117,"0")+IFERROR(W118/H118,"0")+IFERROR(W119/H119,"0")+IFERROR(W120/H120,"0")+IFERROR(W121/H121,"0")</f>
        <v>0</v>
      </c>
      <c r="X122" s="312">
        <f>IFERROR(IF(X117="",0,X117),"0")+IFERROR(IF(X118="",0,X118),"0")+IFERROR(IF(X119="",0,X119),"0")+IFERROR(IF(X120="",0,X120),"0")+IFERROR(IF(X121="",0,X121),"0")</f>
        <v>0</v>
      </c>
      <c r="Y122" s="313"/>
      <c r="Z122" s="313"/>
    </row>
    <row r="123" spans="1:53" x14ac:dyDescent="0.2">
      <c r="A123" s="327"/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9"/>
      <c r="N123" s="314" t="s">
        <v>66</v>
      </c>
      <c r="O123" s="315"/>
      <c r="P123" s="315"/>
      <c r="Q123" s="315"/>
      <c r="R123" s="315"/>
      <c r="S123" s="315"/>
      <c r="T123" s="316"/>
      <c r="U123" s="37" t="s">
        <v>65</v>
      </c>
      <c r="V123" s="312">
        <f>IFERROR(SUM(V117:V121),"0")</f>
        <v>0</v>
      </c>
      <c r="W123" s="312">
        <f>IFERROR(SUM(W117:W121),"0")</f>
        <v>0</v>
      </c>
      <c r="X123" s="37"/>
      <c r="Y123" s="313"/>
      <c r="Z123" s="313"/>
    </row>
    <row r="124" spans="1:53" ht="16.5" customHeight="1" x14ac:dyDescent="0.25">
      <c r="A124" s="326" t="s">
        <v>228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305"/>
      <c r="Z124" s="305"/>
    </row>
    <row r="125" spans="1:53" ht="14.25" customHeight="1" x14ac:dyDescent="0.25">
      <c r="A125" s="345" t="s">
        <v>68</v>
      </c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327"/>
      <c r="R125" s="327"/>
      <c r="S125" s="327"/>
      <c r="T125" s="327"/>
      <c r="U125" s="327"/>
      <c r="V125" s="327"/>
      <c r="W125" s="327"/>
      <c r="X125" s="327"/>
      <c r="Y125" s="306"/>
      <c r="Z125" s="306"/>
    </row>
    <row r="126" spans="1:53" ht="27" customHeight="1" x14ac:dyDescent="0.25">
      <c r="A126" s="54" t="s">
        <v>229</v>
      </c>
      <c r="B126" s="54" t="s">
        <v>230</v>
      </c>
      <c r="C126" s="31">
        <v>4301051612</v>
      </c>
      <c r="D126" s="323">
        <v>4607091385168</v>
      </c>
      <c r="E126" s="324"/>
      <c r="F126" s="309">
        <v>1.4</v>
      </c>
      <c r="G126" s="32">
        <v>6</v>
      </c>
      <c r="H126" s="309">
        <v>8.4</v>
      </c>
      <c r="I126" s="309">
        <v>8.9580000000000002</v>
      </c>
      <c r="J126" s="32">
        <v>56</v>
      </c>
      <c r="K126" s="32" t="s">
        <v>98</v>
      </c>
      <c r="L126" s="33" t="s">
        <v>64</v>
      </c>
      <c r="M126" s="32">
        <v>45</v>
      </c>
      <c r="N126" s="529" t="s">
        <v>231</v>
      </c>
      <c r="O126" s="338"/>
      <c r="P126" s="338"/>
      <c r="Q126" s="338"/>
      <c r="R126" s="324"/>
      <c r="S126" s="34"/>
      <c r="T126" s="34"/>
      <c r="U126" s="35" t="s">
        <v>65</v>
      </c>
      <c r="V126" s="310">
        <v>150</v>
      </c>
      <c r="W126" s="311">
        <f>IFERROR(IF(V126="",0,CEILING((V126/$H126),1)*$H126),"")</f>
        <v>151.20000000000002</v>
      </c>
      <c r="X126" s="36">
        <f>IFERROR(IF(W126=0,"",ROUNDUP(W126/H126,0)*0.02175),"")</f>
        <v>0.39149999999999996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232</v>
      </c>
      <c r="B127" s="54" t="s">
        <v>233</v>
      </c>
      <c r="C127" s="31">
        <v>4301051362</v>
      </c>
      <c r="D127" s="323">
        <v>4607091383256</v>
      </c>
      <c r="E127" s="324"/>
      <c r="F127" s="309">
        <v>0.33</v>
      </c>
      <c r="G127" s="32">
        <v>6</v>
      </c>
      <c r="H127" s="309">
        <v>1.98</v>
      </c>
      <c r="I127" s="309">
        <v>2.246</v>
      </c>
      <c r="J127" s="32">
        <v>156</v>
      </c>
      <c r="K127" s="32" t="s">
        <v>63</v>
      </c>
      <c r="L127" s="33" t="s">
        <v>119</v>
      </c>
      <c r="M127" s="32">
        <v>45</v>
      </c>
      <c r="N127" s="5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38"/>
      <c r="P127" s="338"/>
      <c r="Q127" s="338"/>
      <c r="R127" s="324"/>
      <c r="S127" s="34"/>
      <c r="T127" s="34"/>
      <c r="U127" s="35" t="s">
        <v>65</v>
      </c>
      <c r="V127" s="310">
        <v>0</v>
      </c>
      <c r="W127" s="311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234</v>
      </c>
      <c r="B128" s="54" t="s">
        <v>235</v>
      </c>
      <c r="C128" s="31">
        <v>4301051358</v>
      </c>
      <c r="D128" s="323">
        <v>4607091385748</v>
      </c>
      <c r="E128" s="324"/>
      <c r="F128" s="309">
        <v>0.45</v>
      </c>
      <c r="G128" s="32">
        <v>6</v>
      </c>
      <c r="H128" s="309">
        <v>2.7</v>
      </c>
      <c r="I128" s="309">
        <v>2.972</v>
      </c>
      <c r="J128" s="32">
        <v>156</v>
      </c>
      <c r="K128" s="32" t="s">
        <v>63</v>
      </c>
      <c r="L128" s="33" t="s">
        <v>119</v>
      </c>
      <c r="M128" s="32">
        <v>45</v>
      </c>
      <c r="N128" s="6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38"/>
      <c r="P128" s="338"/>
      <c r="Q128" s="338"/>
      <c r="R128" s="324"/>
      <c r="S128" s="34"/>
      <c r="T128" s="34"/>
      <c r="U128" s="35" t="s">
        <v>65</v>
      </c>
      <c r="V128" s="310">
        <v>0</v>
      </c>
      <c r="W128" s="311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28"/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9"/>
      <c r="N129" s="314" t="s">
        <v>66</v>
      </c>
      <c r="O129" s="315"/>
      <c r="P129" s="315"/>
      <c r="Q129" s="315"/>
      <c r="R129" s="315"/>
      <c r="S129" s="315"/>
      <c r="T129" s="316"/>
      <c r="U129" s="37" t="s">
        <v>67</v>
      </c>
      <c r="V129" s="312">
        <f>IFERROR(V126/H126,"0")+IFERROR(V127/H127,"0")+IFERROR(V128/H128,"0")</f>
        <v>17.857142857142858</v>
      </c>
      <c r="W129" s="312">
        <f>IFERROR(W126/H126,"0")+IFERROR(W127/H127,"0")+IFERROR(W128/H128,"0")</f>
        <v>18</v>
      </c>
      <c r="X129" s="312">
        <f>IFERROR(IF(X126="",0,X126),"0")+IFERROR(IF(X127="",0,X127),"0")+IFERROR(IF(X128="",0,X128),"0")</f>
        <v>0.39149999999999996</v>
      </c>
      <c r="Y129" s="313"/>
      <c r="Z129" s="313"/>
    </row>
    <row r="130" spans="1:53" x14ac:dyDescent="0.2">
      <c r="A130" s="327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9"/>
      <c r="N130" s="314" t="s">
        <v>66</v>
      </c>
      <c r="O130" s="315"/>
      <c r="P130" s="315"/>
      <c r="Q130" s="315"/>
      <c r="R130" s="315"/>
      <c r="S130" s="315"/>
      <c r="T130" s="316"/>
      <c r="U130" s="37" t="s">
        <v>65</v>
      </c>
      <c r="V130" s="312">
        <f>IFERROR(SUM(V126:V128),"0")</f>
        <v>150</v>
      </c>
      <c r="W130" s="312">
        <f>IFERROR(SUM(W126:W128),"0")</f>
        <v>151.20000000000002</v>
      </c>
      <c r="X130" s="37"/>
      <c r="Y130" s="313"/>
      <c r="Z130" s="313"/>
    </row>
    <row r="131" spans="1:53" ht="27.75" customHeight="1" x14ac:dyDescent="0.2">
      <c r="A131" s="407" t="s">
        <v>236</v>
      </c>
      <c r="B131" s="408"/>
      <c r="C131" s="408"/>
      <c r="D131" s="408"/>
      <c r="E131" s="408"/>
      <c r="F131" s="408"/>
      <c r="G131" s="408"/>
      <c r="H131" s="408"/>
      <c r="I131" s="408"/>
      <c r="J131" s="408"/>
      <c r="K131" s="408"/>
      <c r="L131" s="408"/>
      <c r="M131" s="408"/>
      <c r="N131" s="408"/>
      <c r="O131" s="408"/>
      <c r="P131" s="408"/>
      <c r="Q131" s="408"/>
      <c r="R131" s="408"/>
      <c r="S131" s="408"/>
      <c r="T131" s="408"/>
      <c r="U131" s="408"/>
      <c r="V131" s="408"/>
      <c r="W131" s="408"/>
      <c r="X131" s="408"/>
      <c r="Y131" s="48"/>
      <c r="Z131" s="48"/>
    </row>
    <row r="132" spans="1:53" ht="16.5" customHeight="1" x14ac:dyDescent="0.25">
      <c r="A132" s="326" t="s">
        <v>237</v>
      </c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7"/>
      <c r="P132" s="327"/>
      <c r="Q132" s="327"/>
      <c r="R132" s="327"/>
      <c r="S132" s="327"/>
      <c r="T132" s="327"/>
      <c r="U132" s="327"/>
      <c r="V132" s="327"/>
      <c r="W132" s="327"/>
      <c r="X132" s="327"/>
      <c r="Y132" s="305"/>
      <c r="Z132" s="305"/>
    </row>
    <row r="133" spans="1:53" ht="14.25" customHeight="1" x14ac:dyDescent="0.25">
      <c r="A133" s="345" t="s">
        <v>103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06"/>
      <c r="Z133" s="306"/>
    </row>
    <row r="134" spans="1:53" ht="27" customHeight="1" x14ac:dyDescent="0.25">
      <c r="A134" s="54" t="s">
        <v>238</v>
      </c>
      <c r="B134" s="54" t="s">
        <v>239</v>
      </c>
      <c r="C134" s="31">
        <v>4301011223</v>
      </c>
      <c r="D134" s="323">
        <v>4607091383423</v>
      </c>
      <c r="E134" s="324"/>
      <c r="F134" s="309">
        <v>1.35</v>
      </c>
      <c r="G134" s="32">
        <v>8</v>
      </c>
      <c r="H134" s="309">
        <v>10.8</v>
      </c>
      <c r="I134" s="309">
        <v>11.375999999999999</v>
      </c>
      <c r="J134" s="32">
        <v>56</v>
      </c>
      <c r="K134" s="32" t="s">
        <v>98</v>
      </c>
      <c r="L134" s="33" t="s">
        <v>119</v>
      </c>
      <c r="M134" s="32">
        <v>35</v>
      </c>
      <c r="N134" s="5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38"/>
      <c r="P134" s="338"/>
      <c r="Q134" s="338"/>
      <c r="R134" s="324"/>
      <c r="S134" s="34"/>
      <c r="T134" s="34"/>
      <c r="U134" s="35" t="s">
        <v>65</v>
      </c>
      <c r="V134" s="310">
        <v>0</v>
      </c>
      <c r="W134" s="31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240</v>
      </c>
      <c r="B135" s="54" t="s">
        <v>241</v>
      </c>
      <c r="C135" s="31">
        <v>4301011338</v>
      </c>
      <c r="D135" s="323">
        <v>4607091381405</v>
      </c>
      <c r="E135" s="324"/>
      <c r="F135" s="309">
        <v>1.35</v>
      </c>
      <c r="G135" s="32">
        <v>8</v>
      </c>
      <c r="H135" s="309">
        <v>10.8</v>
      </c>
      <c r="I135" s="309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39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38"/>
      <c r="P135" s="338"/>
      <c r="Q135" s="338"/>
      <c r="R135" s="324"/>
      <c r="S135" s="34"/>
      <c r="T135" s="34"/>
      <c r="U135" s="35" t="s">
        <v>65</v>
      </c>
      <c r="V135" s="310">
        <v>0</v>
      </c>
      <c r="W135" s="311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242</v>
      </c>
      <c r="B136" s="54" t="s">
        <v>243</v>
      </c>
      <c r="C136" s="31">
        <v>4301011333</v>
      </c>
      <c r="D136" s="323">
        <v>4607091386516</v>
      </c>
      <c r="E136" s="324"/>
      <c r="F136" s="309">
        <v>1.4</v>
      </c>
      <c r="G136" s="32">
        <v>8</v>
      </c>
      <c r="H136" s="309">
        <v>11.2</v>
      </c>
      <c r="I136" s="309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3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38"/>
      <c r="P136" s="338"/>
      <c r="Q136" s="338"/>
      <c r="R136" s="324"/>
      <c r="S136" s="34"/>
      <c r="T136" s="34"/>
      <c r="U136" s="35" t="s">
        <v>65</v>
      </c>
      <c r="V136" s="310">
        <v>0</v>
      </c>
      <c r="W136" s="31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8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9"/>
      <c r="N137" s="314" t="s">
        <v>66</v>
      </c>
      <c r="O137" s="315"/>
      <c r="P137" s="315"/>
      <c r="Q137" s="315"/>
      <c r="R137" s="315"/>
      <c r="S137" s="315"/>
      <c r="T137" s="316"/>
      <c r="U137" s="37" t="s">
        <v>67</v>
      </c>
      <c r="V137" s="312">
        <f>IFERROR(V134/H134,"0")+IFERROR(V135/H135,"0")+IFERROR(V136/H136,"0")</f>
        <v>0</v>
      </c>
      <c r="W137" s="312">
        <f>IFERROR(W134/H134,"0")+IFERROR(W135/H135,"0")+IFERROR(W136/H136,"0")</f>
        <v>0</v>
      </c>
      <c r="X137" s="312">
        <f>IFERROR(IF(X134="",0,X134),"0")+IFERROR(IF(X135="",0,X135),"0")+IFERROR(IF(X136="",0,X136),"0")</f>
        <v>0</v>
      </c>
      <c r="Y137" s="313"/>
      <c r="Z137" s="313"/>
    </row>
    <row r="138" spans="1:53" x14ac:dyDescent="0.2">
      <c r="A138" s="327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9"/>
      <c r="N138" s="314" t="s">
        <v>66</v>
      </c>
      <c r="O138" s="315"/>
      <c r="P138" s="315"/>
      <c r="Q138" s="315"/>
      <c r="R138" s="315"/>
      <c r="S138" s="315"/>
      <c r="T138" s="316"/>
      <c r="U138" s="37" t="s">
        <v>65</v>
      </c>
      <c r="V138" s="312">
        <f>IFERROR(SUM(V134:V136),"0")</f>
        <v>0</v>
      </c>
      <c r="W138" s="312">
        <f>IFERROR(SUM(W134:W136),"0")</f>
        <v>0</v>
      </c>
      <c r="X138" s="37"/>
      <c r="Y138" s="313"/>
      <c r="Z138" s="313"/>
    </row>
    <row r="139" spans="1:53" ht="16.5" customHeight="1" x14ac:dyDescent="0.25">
      <c r="A139" s="326" t="s">
        <v>244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05"/>
      <c r="Z139" s="305"/>
    </row>
    <row r="140" spans="1:53" ht="14.25" customHeight="1" x14ac:dyDescent="0.25">
      <c r="A140" s="345" t="s">
        <v>60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306"/>
      <c r="Z140" s="306"/>
    </row>
    <row r="141" spans="1:53" ht="27" customHeight="1" x14ac:dyDescent="0.25">
      <c r="A141" s="54" t="s">
        <v>245</v>
      </c>
      <c r="B141" s="54" t="s">
        <v>246</v>
      </c>
      <c r="C141" s="31">
        <v>4301031191</v>
      </c>
      <c r="D141" s="323">
        <v>4680115880993</v>
      </c>
      <c r="E141" s="324"/>
      <c r="F141" s="309">
        <v>0.7</v>
      </c>
      <c r="G141" s="32">
        <v>6</v>
      </c>
      <c r="H141" s="309">
        <v>4.2</v>
      </c>
      <c r="I141" s="309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3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38"/>
      <c r="P141" s="338"/>
      <c r="Q141" s="338"/>
      <c r="R141" s="324"/>
      <c r="S141" s="34"/>
      <c r="T141" s="34"/>
      <c r="U141" s="35" t="s">
        <v>65</v>
      </c>
      <c r="V141" s="310">
        <v>0</v>
      </c>
      <c r="W141" s="311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4301031204</v>
      </c>
      <c r="D142" s="323">
        <v>4680115881761</v>
      </c>
      <c r="E142" s="324"/>
      <c r="F142" s="309">
        <v>0.7</v>
      </c>
      <c r="G142" s="32">
        <v>6</v>
      </c>
      <c r="H142" s="309">
        <v>4.2</v>
      </c>
      <c r="I142" s="309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2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38"/>
      <c r="P142" s="338"/>
      <c r="Q142" s="338"/>
      <c r="R142" s="324"/>
      <c r="S142" s="34"/>
      <c r="T142" s="34"/>
      <c r="U142" s="35" t="s">
        <v>65</v>
      </c>
      <c r="V142" s="310">
        <v>0</v>
      </c>
      <c r="W142" s="311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4301031201</v>
      </c>
      <c r="D143" s="323">
        <v>4680115881563</v>
      </c>
      <c r="E143" s="324"/>
      <c r="F143" s="309">
        <v>0.7</v>
      </c>
      <c r="G143" s="32">
        <v>6</v>
      </c>
      <c r="H143" s="309">
        <v>4.2</v>
      </c>
      <c r="I143" s="309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3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38"/>
      <c r="P143" s="338"/>
      <c r="Q143" s="338"/>
      <c r="R143" s="324"/>
      <c r="S143" s="34"/>
      <c r="T143" s="34"/>
      <c r="U143" s="35" t="s">
        <v>65</v>
      </c>
      <c r="V143" s="310">
        <v>0</v>
      </c>
      <c r="W143" s="311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4301031199</v>
      </c>
      <c r="D144" s="323">
        <v>4680115880986</v>
      </c>
      <c r="E144" s="324"/>
      <c r="F144" s="309">
        <v>0.35</v>
      </c>
      <c r="G144" s="32">
        <v>6</v>
      </c>
      <c r="H144" s="309">
        <v>2.1</v>
      </c>
      <c r="I144" s="309">
        <v>2.23</v>
      </c>
      <c r="J144" s="32">
        <v>234</v>
      </c>
      <c r="K144" s="32" t="s">
        <v>165</v>
      </c>
      <c r="L144" s="33" t="s">
        <v>64</v>
      </c>
      <c r="M144" s="32">
        <v>40</v>
      </c>
      <c r="N144" s="6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38"/>
      <c r="P144" s="338"/>
      <c r="Q144" s="338"/>
      <c r="R144" s="324"/>
      <c r="S144" s="34"/>
      <c r="T144" s="34"/>
      <c r="U144" s="35" t="s">
        <v>65</v>
      </c>
      <c r="V144" s="310">
        <v>0</v>
      </c>
      <c r="W144" s="311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253</v>
      </c>
      <c r="B145" s="54" t="s">
        <v>254</v>
      </c>
      <c r="C145" s="31">
        <v>4301031190</v>
      </c>
      <c r="D145" s="323">
        <v>4680115880207</v>
      </c>
      <c r="E145" s="324"/>
      <c r="F145" s="309">
        <v>0.4</v>
      </c>
      <c r="G145" s="32">
        <v>6</v>
      </c>
      <c r="H145" s="309">
        <v>2.4</v>
      </c>
      <c r="I145" s="309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54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38"/>
      <c r="P145" s="338"/>
      <c r="Q145" s="338"/>
      <c r="R145" s="324"/>
      <c r="S145" s="34"/>
      <c r="T145" s="34"/>
      <c r="U145" s="35" t="s">
        <v>65</v>
      </c>
      <c r="V145" s="310">
        <v>0</v>
      </c>
      <c r="W145" s="311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255</v>
      </c>
      <c r="B146" s="54" t="s">
        <v>256</v>
      </c>
      <c r="C146" s="31">
        <v>4301031205</v>
      </c>
      <c r="D146" s="323">
        <v>4680115881785</v>
      </c>
      <c r="E146" s="324"/>
      <c r="F146" s="309">
        <v>0.35</v>
      </c>
      <c r="G146" s="32">
        <v>6</v>
      </c>
      <c r="H146" s="309">
        <v>2.1</v>
      </c>
      <c r="I146" s="309">
        <v>2.23</v>
      </c>
      <c r="J146" s="32">
        <v>234</v>
      </c>
      <c r="K146" s="32" t="s">
        <v>165</v>
      </c>
      <c r="L146" s="33" t="s">
        <v>64</v>
      </c>
      <c r="M146" s="32">
        <v>40</v>
      </c>
      <c r="N146" s="3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38"/>
      <c r="P146" s="338"/>
      <c r="Q146" s="338"/>
      <c r="R146" s="324"/>
      <c r="S146" s="34"/>
      <c r="T146" s="34"/>
      <c r="U146" s="35" t="s">
        <v>65</v>
      </c>
      <c r="V146" s="310">
        <v>0</v>
      </c>
      <c r="W146" s="311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257</v>
      </c>
      <c r="B147" s="54" t="s">
        <v>258</v>
      </c>
      <c r="C147" s="31">
        <v>4301031202</v>
      </c>
      <c r="D147" s="323">
        <v>4680115881679</v>
      </c>
      <c r="E147" s="324"/>
      <c r="F147" s="309">
        <v>0.35</v>
      </c>
      <c r="G147" s="32">
        <v>6</v>
      </c>
      <c r="H147" s="309">
        <v>2.1</v>
      </c>
      <c r="I147" s="309">
        <v>2.2000000000000002</v>
      </c>
      <c r="J147" s="32">
        <v>234</v>
      </c>
      <c r="K147" s="32" t="s">
        <v>165</v>
      </c>
      <c r="L147" s="33" t="s">
        <v>64</v>
      </c>
      <c r="M147" s="32">
        <v>40</v>
      </c>
      <c r="N147" s="6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38"/>
      <c r="P147" s="338"/>
      <c r="Q147" s="338"/>
      <c r="R147" s="324"/>
      <c r="S147" s="34"/>
      <c r="T147" s="34"/>
      <c r="U147" s="35" t="s">
        <v>65</v>
      </c>
      <c r="V147" s="310">
        <v>0</v>
      </c>
      <c r="W147" s="311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259</v>
      </c>
      <c r="B148" s="54" t="s">
        <v>260</v>
      </c>
      <c r="C148" s="31">
        <v>4301031158</v>
      </c>
      <c r="D148" s="323">
        <v>4680115880191</v>
      </c>
      <c r="E148" s="324"/>
      <c r="F148" s="309">
        <v>0.4</v>
      </c>
      <c r="G148" s="32">
        <v>6</v>
      </c>
      <c r="H148" s="309">
        <v>2.4</v>
      </c>
      <c r="I148" s="309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38"/>
      <c r="P148" s="338"/>
      <c r="Q148" s="338"/>
      <c r="R148" s="324"/>
      <c r="S148" s="34"/>
      <c r="T148" s="34"/>
      <c r="U148" s="35" t="s">
        <v>65</v>
      </c>
      <c r="V148" s="310">
        <v>0</v>
      </c>
      <c r="W148" s="311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28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9"/>
      <c r="N149" s="314" t="s">
        <v>66</v>
      </c>
      <c r="O149" s="315"/>
      <c r="P149" s="315"/>
      <c r="Q149" s="315"/>
      <c r="R149" s="315"/>
      <c r="S149" s="315"/>
      <c r="T149" s="316"/>
      <c r="U149" s="37" t="s">
        <v>67</v>
      </c>
      <c r="V149" s="312">
        <f>IFERROR(V141/H141,"0")+IFERROR(V142/H142,"0")+IFERROR(V143/H143,"0")+IFERROR(V144/H144,"0")+IFERROR(V145/H145,"0")+IFERROR(V146/H146,"0")+IFERROR(V147/H147,"0")+IFERROR(V148/H148,"0")</f>
        <v>0</v>
      </c>
      <c r="W149" s="312">
        <f>IFERROR(W141/H141,"0")+IFERROR(W142/H142,"0")+IFERROR(W143/H143,"0")+IFERROR(W144/H144,"0")+IFERROR(W145/H145,"0")+IFERROR(W146/H146,"0")+IFERROR(W147/H147,"0")+IFERROR(W148/H148,"0")</f>
        <v>0</v>
      </c>
      <c r="X149" s="31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13"/>
      <c r="Z149" s="313"/>
    </row>
    <row r="150" spans="1:53" x14ac:dyDescent="0.2">
      <c r="A150" s="327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9"/>
      <c r="N150" s="314" t="s">
        <v>66</v>
      </c>
      <c r="O150" s="315"/>
      <c r="P150" s="315"/>
      <c r="Q150" s="315"/>
      <c r="R150" s="315"/>
      <c r="S150" s="315"/>
      <c r="T150" s="316"/>
      <c r="U150" s="37" t="s">
        <v>65</v>
      </c>
      <c r="V150" s="312">
        <f>IFERROR(SUM(V141:V148),"0")</f>
        <v>0</v>
      </c>
      <c r="W150" s="312">
        <f>IFERROR(SUM(W141:W148),"0")</f>
        <v>0</v>
      </c>
      <c r="X150" s="37"/>
      <c r="Y150" s="313"/>
      <c r="Z150" s="313"/>
    </row>
    <row r="151" spans="1:53" ht="16.5" customHeight="1" x14ac:dyDescent="0.25">
      <c r="A151" s="326" t="s">
        <v>261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05"/>
      <c r="Z151" s="305"/>
    </row>
    <row r="152" spans="1:53" ht="14.25" customHeight="1" x14ac:dyDescent="0.25">
      <c r="A152" s="345" t="s">
        <v>103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06"/>
      <c r="Z152" s="306"/>
    </row>
    <row r="153" spans="1:53" ht="16.5" customHeight="1" x14ac:dyDescent="0.25">
      <c r="A153" s="54" t="s">
        <v>262</v>
      </c>
      <c r="B153" s="54" t="s">
        <v>263</v>
      </c>
      <c r="C153" s="31">
        <v>4301011450</v>
      </c>
      <c r="D153" s="323">
        <v>4680115881402</v>
      </c>
      <c r="E153" s="324"/>
      <c r="F153" s="309">
        <v>1.35</v>
      </c>
      <c r="G153" s="32">
        <v>8</v>
      </c>
      <c r="H153" s="309">
        <v>10.8</v>
      </c>
      <c r="I153" s="309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38"/>
      <c r="P153" s="338"/>
      <c r="Q153" s="338"/>
      <c r="R153" s="324"/>
      <c r="S153" s="34"/>
      <c r="T153" s="34"/>
      <c r="U153" s="35" t="s">
        <v>65</v>
      </c>
      <c r="V153" s="310">
        <v>0</v>
      </c>
      <c r="W153" s="311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264</v>
      </c>
      <c r="B154" s="54" t="s">
        <v>265</v>
      </c>
      <c r="C154" s="31">
        <v>4301011454</v>
      </c>
      <c r="D154" s="323">
        <v>4680115881396</v>
      </c>
      <c r="E154" s="324"/>
      <c r="F154" s="309">
        <v>0.45</v>
      </c>
      <c r="G154" s="32">
        <v>6</v>
      </c>
      <c r="H154" s="309">
        <v>2.7</v>
      </c>
      <c r="I154" s="309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3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38"/>
      <c r="P154" s="338"/>
      <c r="Q154" s="338"/>
      <c r="R154" s="324"/>
      <c r="S154" s="34"/>
      <c r="T154" s="34"/>
      <c r="U154" s="35" t="s">
        <v>65</v>
      </c>
      <c r="V154" s="310">
        <v>0</v>
      </c>
      <c r="W154" s="311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8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9"/>
      <c r="N155" s="314" t="s">
        <v>66</v>
      </c>
      <c r="O155" s="315"/>
      <c r="P155" s="315"/>
      <c r="Q155" s="315"/>
      <c r="R155" s="315"/>
      <c r="S155" s="315"/>
      <c r="T155" s="316"/>
      <c r="U155" s="37" t="s">
        <v>67</v>
      </c>
      <c r="V155" s="312">
        <f>IFERROR(V153/H153,"0")+IFERROR(V154/H154,"0")</f>
        <v>0</v>
      </c>
      <c r="W155" s="312">
        <f>IFERROR(W153/H153,"0")+IFERROR(W154/H154,"0")</f>
        <v>0</v>
      </c>
      <c r="X155" s="312">
        <f>IFERROR(IF(X153="",0,X153),"0")+IFERROR(IF(X154="",0,X154),"0")</f>
        <v>0</v>
      </c>
      <c r="Y155" s="313"/>
      <c r="Z155" s="313"/>
    </row>
    <row r="156" spans="1:53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9"/>
      <c r="N156" s="314" t="s">
        <v>66</v>
      </c>
      <c r="O156" s="315"/>
      <c r="P156" s="315"/>
      <c r="Q156" s="315"/>
      <c r="R156" s="315"/>
      <c r="S156" s="315"/>
      <c r="T156" s="316"/>
      <c r="U156" s="37" t="s">
        <v>65</v>
      </c>
      <c r="V156" s="312">
        <f>IFERROR(SUM(V153:V154),"0")</f>
        <v>0</v>
      </c>
      <c r="W156" s="312">
        <f>IFERROR(SUM(W153:W154),"0")</f>
        <v>0</v>
      </c>
      <c r="X156" s="37"/>
      <c r="Y156" s="313"/>
      <c r="Z156" s="313"/>
    </row>
    <row r="157" spans="1:53" ht="14.25" customHeight="1" x14ac:dyDescent="0.25">
      <c r="A157" s="345" t="s">
        <v>95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06"/>
      <c r="Z157" s="306"/>
    </row>
    <row r="158" spans="1:53" ht="16.5" customHeight="1" x14ac:dyDescent="0.25">
      <c r="A158" s="54" t="s">
        <v>266</v>
      </c>
      <c r="B158" s="54" t="s">
        <v>267</v>
      </c>
      <c r="C158" s="31">
        <v>4301020262</v>
      </c>
      <c r="D158" s="323">
        <v>4680115882935</v>
      </c>
      <c r="E158" s="324"/>
      <c r="F158" s="309">
        <v>1.35</v>
      </c>
      <c r="G158" s="32">
        <v>8</v>
      </c>
      <c r="H158" s="309">
        <v>10.8</v>
      </c>
      <c r="I158" s="309">
        <v>11.28</v>
      </c>
      <c r="J158" s="32">
        <v>56</v>
      </c>
      <c r="K158" s="32" t="s">
        <v>98</v>
      </c>
      <c r="L158" s="33" t="s">
        <v>119</v>
      </c>
      <c r="M158" s="32">
        <v>50</v>
      </c>
      <c r="N158" s="494" t="s">
        <v>268</v>
      </c>
      <c r="O158" s="338"/>
      <c r="P158" s="338"/>
      <c r="Q158" s="338"/>
      <c r="R158" s="324"/>
      <c r="S158" s="34"/>
      <c r="T158" s="34"/>
      <c r="U158" s="35" t="s">
        <v>65</v>
      </c>
      <c r="V158" s="310">
        <v>0</v>
      </c>
      <c r="W158" s="31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269</v>
      </c>
      <c r="B159" s="54" t="s">
        <v>270</v>
      </c>
      <c r="C159" s="31">
        <v>4301020220</v>
      </c>
      <c r="D159" s="323">
        <v>4680115880764</v>
      </c>
      <c r="E159" s="324"/>
      <c r="F159" s="309">
        <v>0.35</v>
      </c>
      <c r="G159" s="32">
        <v>6</v>
      </c>
      <c r="H159" s="309">
        <v>2.1</v>
      </c>
      <c r="I159" s="309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38"/>
      <c r="P159" s="338"/>
      <c r="Q159" s="338"/>
      <c r="R159" s="324"/>
      <c r="S159" s="34"/>
      <c r="T159" s="34"/>
      <c r="U159" s="35" t="s">
        <v>65</v>
      </c>
      <c r="V159" s="310">
        <v>0</v>
      </c>
      <c r="W159" s="31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8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9"/>
      <c r="N160" s="314" t="s">
        <v>66</v>
      </c>
      <c r="O160" s="315"/>
      <c r="P160" s="315"/>
      <c r="Q160" s="315"/>
      <c r="R160" s="315"/>
      <c r="S160" s="315"/>
      <c r="T160" s="316"/>
      <c r="U160" s="37" t="s">
        <v>67</v>
      </c>
      <c r="V160" s="312">
        <f>IFERROR(V158/H158,"0")+IFERROR(V159/H159,"0")</f>
        <v>0</v>
      </c>
      <c r="W160" s="312">
        <f>IFERROR(W158/H158,"0")+IFERROR(W159/H159,"0")</f>
        <v>0</v>
      </c>
      <c r="X160" s="312">
        <f>IFERROR(IF(X158="",0,X158),"0")+IFERROR(IF(X159="",0,X159),"0")</f>
        <v>0</v>
      </c>
      <c r="Y160" s="313"/>
      <c r="Z160" s="313"/>
    </row>
    <row r="161" spans="1:53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9"/>
      <c r="N161" s="314" t="s">
        <v>66</v>
      </c>
      <c r="O161" s="315"/>
      <c r="P161" s="315"/>
      <c r="Q161" s="315"/>
      <c r="R161" s="315"/>
      <c r="S161" s="315"/>
      <c r="T161" s="316"/>
      <c r="U161" s="37" t="s">
        <v>65</v>
      </c>
      <c r="V161" s="312">
        <f>IFERROR(SUM(V158:V159),"0")</f>
        <v>0</v>
      </c>
      <c r="W161" s="312">
        <f>IFERROR(SUM(W158:W159),"0")</f>
        <v>0</v>
      </c>
      <c r="X161" s="37"/>
      <c r="Y161" s="313"/>
      <c r="Z161" s="313"/>
    </row>
    <row r="162" spans="1:53" ht="14.25" customHeight="1" x14ac:dyDescent="0.25">
      <c r="A162" s="345" t="s">
        <v>60</v>
      </c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27"/>
      <c r="R162" s="327"/>
      <c r="S162" s="327"/>
      <c r="T162" s="327"/>
      <c r="U162" s="327"/>
      <c r="V162" s="327"/>
      <c r="W162" s="327"/>
      <c r="X162" s="327"/>
      <c r="Y162" s="306"/>
      <c r="Z162" s="306"/>
    </row>
    <row r="163" spans="1:53" ht="27" customHeight="1" x14ac:dyDescent="0.25">
      <c r="A163" s="54" t="s">
        <v>271</v>
      </c>
      <c r="B163" s="54" t="s">
        <v>272</v>
      </c>
      <c r="C163" s="31">
        <v>4301031224</v>
      </c>
      <c r="D163" s="323">
        <v>4680115882683</v>
      </c>
      <c r="E163" s="324"/>
      <c r="F163" s="309">
        <v>0.9</v>
      </c>
      <c r="G163" s="32">
        <v>6</v>
      </c>
      <c r="H163" s="309">
        <v>5.4</v>
      </c>
      <c r="I163" s="309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38"/>
      <c r="P163" s="338"/>
      <c r="Q163" s="338"/>
      <c r="R163" s="324"/>
      <c r="S163" s="34"/>
      <c r="T163" s="34"/>
      <c r="U163" s="35" t="s">
        <v>65</v>
      </c>
      <c r="V163" s="310">
        <v>0</v>
      </c>
      <c r="W163" s="311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273</v>
      </c>
      <c r="B164" s="54" t="s">
        <v>274</v>
      </c>
      <c r="C164" s="31">
        <v>4301031230</v>
      </c>
      <c r="D164" s="323">
        <v>4680115882690</v>
      </c>
      <c r="E164" s="324"/>
      <c r="F164" s="309">
        <v>0.9</v>
      </c>
      <c r="G164" s="32">
        <v>6</v>
      </c>
      <c r="H164" s="309">
        <v>5.4</v>
      </c>
      <c r="I164" s="309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3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38"/>
      <c r="P164" s="338"/>
      <c r="Q164" s="338"/>
      <c r="R164" s="324"/>
      <c r="S164" s="34"/>
      <c r="T164" s="34"/>
      <c r="U164" s="35" t="s">
        <v>65</v>
      </c>
      <c r="V164" s="310">
        <v>0</v>
      </c>
      <c r="W164" s="311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275</v>
      </c>
      <c r="B165" s="54" t="s">
        <v>276</v>
      </c>
      <c r="C165" s="31">
        <v>4301031220</v>
      </c>
      <c r="D165" s="323">
        <v>4680115882669</v>
      </c>
      <c r="E165" s="324"/>
      <c r="F165" s="309">
        <v>0.9</v>
      </c>
      <c r="G165" s="32">
        <v>6</v>
      </c>
      <c r="H165" s="309">
        <v>5.4</v>
      </c>
      <c r="I165" s="309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38"/>
      <c r="P165" s="338"/>
      <c r="Q165" s="338"/>
      <c r="R165" s="324"/>
      <c r="S165" s="34"/>
      <c r="T165" s="34"/>
      <c r="U165" s="35" t="s">
        <v>65</v>
      </c>
      <c r="V165" s="310">
        <v>50</v>
      </c>
      <c r="W165" s="311">
        <f>IFERROR(IF(V165="",0,CEILING((V165/$H165),1)*$H165),"")</f>
        <v>54</v>
      </c>
      <c r="X165" s="36">
        <f>IFERROR(IF(W165=0,"",ROUNDUP(W165/H165,0)*0.00937),"")</f>
        <v>9.3700000000000006E-2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277</v>
      </c>
      <c r="B166" s="54" t="s">
        <v>278</v>
      </c>
      <c r="C166" s="31">
        <v>4301031221</v>
      </c>
      <c r="D166" s="323">
        <v>4680115882676</v>
      </c>
      <c r="E166" s="324"/>
      <c r="F166" s="309">
        <v>0.9</v>
      </c>
      <c r="G166" s="32">
        <v>6</v>
      </c>
      <c r="H166" s="309">
        <v>5.4</v>
      </c>
      <c r="I166" s="30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38"/>
      <c r="P166" s="338"/>
      <c r="Q166" s="338"/>
      <c r="R166" s="324"/>
      <c r="S166" s="34"/>
      <c r="T166" s="34"/>
      <c r="U166" s="35" t="s">
        <v>65</v>
      </c>
      <c r="V166" s="310">
        <v>50</v>
      </c>
      <c r="W166" s="311">
        <f>IFERROR(IF(V166="",0,CEILING((V166/$H166),1)*$H166),"")</f>
        <v>54</v>
      </c>
      <c r="X166" s="36">
        <f>IFERROR(IF(W166=0,"",ROUNDUP(W166/H166,0)*0.00937),"")</f>
        <v>9.3700000000000006E-2</v>
      </c>
      <c r="Y166" s="56"/>
      <c r="Z166" s="57"/>
      <c r="AD166" s="58"/>
      <c r="BA166" s="143" t="s">
        <v>1</v>
      </c>
    </row>
    <row r="167" spans="1:53" x14ac:dyDescent="0.2">
      <c r="A167" s="328"/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9"/>
      <c r="N167" s="314" t="s">
        <v>66</v>
      </c>
      <c r="O167" s="315"/>
      <c r="P167" s="315"/>
      <c r="Q167" s="315"/>
      <c r="R167" s="315"/>
      <c r="S167" s="315"/>
      <c r="T167" s="316"/>
      <c r="U167" s="37" t="s">
        <v>67</v>
      </c>
      <c r="V167" s="312">
        <f>IFERROR(V163/H163,"0")+IFERROR(V164/H164,"0")+IFERROR(V165/H165,"0")+IFERROR(V166/H166,"0")</f>
        <v>18.518518518518519</v>
      </c>
      <c r="W167" s="312">
        <f>IFERROR(W163/H163,"0")+IFERROR(W164/H164,"0")+IFERROR(W165/H165,"0")+IFERROR(W166/H166,"0")</f>
        <v>20</v>
      </c>
      <c r="X167" s="312">
        <f>IFERROR(IF(X163="",0,X163),"0")+IFERROR(IF(X164="",0,X164),"0")+IFERROR(IF(X165="",0,X165),"0")+IFERROR(IF(X166="",0,X166),"0")</f>
        <v>0.18740000000000001</v>
      </c>
      <c r="Y167" s="313"/>
      <c r="Z167" s="313"/>
    </row>
    <row r="168" spans="1:53" x14ac:dyDescent="0.2">
      <c r="A168" s="327"/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9"/>
      <c r="N168" s="314" t="s">
        <v>66</v>
      </c>
      <c r="O168" s="315"/>
      <c r="P168" s="315"/>
      <c r="Q168" s="315"/>
      <c r="R168" s="315"/>
      <c r="S168" s="315"/>
      <c r="T168" s="316"/>
      <c r="U168" s="37" t="s">
        <v>65</v>
      </c>
      <c r="V168" s="312">
        <f>IFERROR(SUM(V163:V166),"0")</f>
        <v>100</v>
      </c>
      <c r="W168" s="312">
        <f>IFERROR(SUM(W163:W166),"0")</f>
        <v>108</v>
      </c>
      <c r="X168" s="37"/>
      <c r="Y168" s="313"/>
      <c r="Z168" s="313"/>
    </row>
    <row r="169" spans="1:53" ht="14.25" customHeight="1" x14ac:dyDescent="0.25">
      <c r="A169" s="345" t="s">
        <v>68</v>
      </c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27"/>
      <c r="P169" s="327"/>
      <c r="Q169" s="327"/>
      <c r="R169" s="327"/>
      <c r="S169" s="327"/>
      <c r="T169" s="327"/>
      <c r="U169" s="327"/>
      <c r="V169" s="327"/>
      <c r="W169" s="327"/>
      <c r="X169" s="327"/>
      <c r="Y169" s="306"/>
      <c r="Z169" s="306"/>
    </row>
    <row r="170" spans="1:53" ht="27" customHeight="1" x14ac:dyDescent="0.25">
      <c r="A170" s="54" t="s">
        <v>279</v>
      </c>
      <c r="B170" s="54" t="s">
        <v>280</v>
      </c>
      <c r="C170" s="31">
        <v>4301051409</v>
      </c>
      <c r="D170" s="323">
        <v>4680115881556</v>
      </c>
      <c r="E170" s="324"/>
      <c r="F170" s="309">
        <v>1</v>
      </c>
      <c r="G170" s="32">
        <v>4</v>
      </c>
      <c r="H170" s="309">
        <v>4</v>
      </c>
      <c r="I170" s="309">
        <v>4.4080000000000004</v>
      </c>
      <c r="J170" s="32">
        <v>104</v>
      </c>
      <c r="K170" s="32" t="s">
        <v>98</v>
      </c>
      <c r="L170" s="33" t="s">
        <v>119</v>
      </c>
      <c r="M170" s="32">
        <v>45</v>
      </c>
      <c r="N170" s="6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38"/>
      <c r="P170" s="338"/>
      <c r="Q170" s="338"/>
      <c r="R170" s="324"/>
      <c r="S170" s="34"/>
      <c r="T170" s="34"/>
      <c r="U170" s="35" t="s">
        <v>65</v>
      </c>
      <c r="V170" s="310">
        <v>30</v>
      </c>
      <c r="W170" s="311">
        <f t="shared" ref="W170:W186" si="8">IFERROR(IF(V170="",0,CEILING((V170/$H170),1)*$H170),"")</f>
        <v>32</v>
      </c>
      <c r="X170" s="36">
        <f>IFERROR(IF(W170=0,"",ROUNDUP(W170/H170,0)*0.01196),"")</f>
        <v>9.5680000000000001E-2</v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281</v>
      </c>
      <c r="B171" s="54" t="s">
        <v>282</v>
      </c>
      <c r="C171" s="31">
        <v>4301051538</v>
      </c>
      <c r="D171" s="323">
        <v>4680115880573</v>
      </c>
      <c r="E171" s="324"/>
      <c r="F171" s="309">
        <v>1.45</v>
      </c>
      <c r="G171" s="32">
        <v>6</v>
      </c>
      <c r="H171" s="309">
        <v>8.6999999999999993</v>
      </c>
      <c r="I171" s="309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466" t="s">
        <v>283</v>
      </c>
      <c r="O171" s="338"/>
      <c r="P171" s="338"/>
      <c r="Q171" s="338"/>
      <c r="R171" s="324"/>
      <c r="S171" s="34"/>
      <c r="T171" s="34"/>
      <c r="U171" s="35" t="s">
        <v>65</v>
      </c>
      <c r="V171" s="310">
        <v>0</v>
      </c>
      <c r="W171" s="311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284</v>
      </c>
      <c r="B172" s="54" t="s">
        <v>285</v>
      </c>
      <c r="C172" s="31">
        <v>4301051408</v>
      </c>
      <c r="D172" s="323">
        <v>4680115881594</v>
      </c>
      <c r="E172" s="324"/>
      <c r="F172" s="309">
        <v>1.35</v>
      </c>
      <c r="G172" s="32">
        <v>6</v>
      </c>
      <c r="H172" s="309">
        <v>8.1</v>
      </c>
      <c r="I172" s="309">
        <v>8.6639999999999997</v>
      </c>
      <c r="J172" s="32">
        <v>56</v>
      </c>
      <c r="K172" s="32" t="s">
        <v>98</v>
      </c>
      <c r="L172" s="33" t="s">
        <v>119</v>
      </c>
      <c r="M172" s="32">
        <v>40</v>
      </c>
      <c r="N172" s="6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38"/>
      <c r="P172" s="338"/>
      <c r="Q172" s="338"/>
      <c r="R172" s="324"/>
      <c r="S172" s="34"/>
      <c r="T172" s="34"/>
      <c r="U172" s="35" t="s">
        <v>65</v>
      </c>
      <c r="V172" s="310">
        <v>0</v>
      </c>
      <c r="W172" s="311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286</v>
      </c>
      <c r="B173" s="54" t="s">
        <v>287</v>
      </c>
      <c r="C173" s="31">
        <v>4301051505</v>
      </c>
      <c r="D173" s="323">
        <v>4680115881587</v>
      </c>
      <c r="E173" s="324"/>
      <c r="F173" s="309">
        <v>1</v>
      </c>
      <c r="G173" s="32">
        <v>4</v>
      </c>
      <c r="H173" s="309">
        <v>4</v>
      </c>
      <c r="I173" s="309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594" t="s">
        <v>288</v>
      </c>
      <c r="O173" s="338"/>
      <c r="P173" s="338"/>
      <c r="Q173" s="338"/>
      <c r="R173" s="324"/>
      <c r="S173" s="34"/>
      <c r="T173" s="34"/>
      <c r="U173" s="35" t="s">
        <v>65</v>
      </c>
      <c r="V173" s="310">
        <v>50</v>
      </c>
      <c r="W173" s="311">
        <f t="shared" si="8"/>
        <v>52</v>
      </c>
      <c r="X173" s="36">
        <f>IFERROR(IF(W173=0,"",ROUNDUP(W173/H173,0)*0.01196),"")</f>
        <v>0.15548000000000001</v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4301051380</v>
      </c>
      <c r="D174" s="323">
        <v>4680115880962</v>
      </c>
      <c r="E174" s="324"/>
      <c r="F174" s="309">
        <v>1.3</v>
      </c>
      <c r="G174" s="32">
        <v>6</v>
      </c>
      <c r="H174" s="309">
        <v>7.8</v>
      </c>
      <c r="I174" s="309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9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38"/>
      <c r="P174" s="338"/>
      <c r="Q174" s="338"/>
      <c r="R174" s="324"/>
      <c r="S174" s="34"/>
      <c r="T174" s="34"/>
      <c r="U174" s="35" t="s">
        <v>65</v>
      </c>
      <c r="V174" s="310">
        <v>0</v>
      </c>
      <c r="W174" s="311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291</v>
      </c>
      <c r="B175" s="54" t="s">
        <v>292</v>
      </c>
      <c r="C175" s="31">
        <v>4301051411</v>
      </c>
      <c r="D175" s="323">
        <v>4680115881617</v>
      </c>
      <c r="E175" s="324"/>
      <c r="F175" s="309">
        <v>1.35</v>
      </c>
      <c r="G175" s="32">
        <v>6</v>
      </c>
      <c r="H175" s="309">
        <v>8.1</v>
      </c>
      <c r="I175" s="309">
        <v>8.6460000000000008</v>
      </c>
      <c r="J175" s="32">
        <v>56</v>
      </c>
      <c r="K175" s="32" t="s">
        <v>98</v>
      </c>
      <c r="L175" s="33" t="s">
        <v>119</v>
      </c>
      <c r="M175" s="32">
        <v>40</v>
      </c>
      <c r="N175" s="6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38"/>
      <c r="P175" s="338"/>
      <c r="Q175" s="338"/>
      <c r="R175" s="324"/>
      <c r="S175" s="34"/>
      <c r="T175" s="34"/>
      <c r="U175" s="35" t="s">
        <v>65</v>
      </c>
      <c r="V175" s="310">
        <v>0</v>
      </c>
      <c r="W175" s="311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293</v>
      </c>
      <c r="B176" s="54" t="s">
        <v>294</v>
      </c>
      <c r="C176" s="31">
        <v>4301051487</v>
      </c>
      <c r="D176" s="323">
        <v>4680115881228</v>
      </c>
      <c r="E176" s="324"/>
      <c r="F176" s="309">
        <v>0.4</v>
      </c>
      <c r="G176" s="32">
        <v>6</v>
      </c>
      <c r="H176" s="309">
        <v>2.4</v>
      </c>
      <c r="I176" s="309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585" t="s">
        <v>295</v>
      </c>
      <c r="O176" s="338"/>
      <c r="P176" s="338"/>
      <c r="Q176" s="338"/>
      <c r="R176" s="324"/>
      <c r="S176" s="34"/>
      <c r="T176" s="34"/>
      <c r="U176" s="35" t="s">
        <v>65</v>
      </c>
      <c r="V176" s="310">
        <v>24</v>
      </c>
      <c r="W176" s="311">
        <f t="shared" si="8"/>
        <v>24</v>
      </c>
      <c r="X176" s="36">
        <f>IFERROR(IF(W176=0,"",ROUNDUP(W176/H176,0)*0.00753),"")</f>
        <v>7.5300000000000006E-2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296</v>
      </c>
      <c r="B177" s="54" t="s">
        <v>297</v>
      </c>
      <c r="C177" s="31">
        <v>4301051506</v>
      </c>
      <c r="D177" s="323">
        <v>4680115881037</v>
      </c>
      <c r="E177" s="324"/>
      <c r="F177" s="309">
        <v>0.84</v>
      </c>
      <c r="G177" s="32">
        <v>4</v>
      </c>
      <c r="H177" s="309">
        <v>3.36</v>
      </c>
      <c r="I177" s="309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432" t="s">
        <v>298</v>
      </c>
      <c r="O177" s="338"/>
      <c r="P177" s="338"/>
      <c r="Q177" s="338"/>
      <c r="R177" s="324"/>
      <c r="S177" s="34"/>
      <c r="T177" s="34"/>
      <c r="U177" s="35" t="s">
        <v>65</v>
      </c>
      <c r="V177" s="310">
        <v>0</v>
      </c>
      <c r="W177" s="311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4301051384</v>
      </c>
      <c r="D178" s="323">
        <v>4680115881211</v>
      </c>
      <c r="E178" s="324"/>
      <c r="F178" s="309">
        <v>0.4</v>
      </c>
      <c r="G178" s="32">
        <v>6</v>
      </c>
      <c r="H178" s="309">
        <v>2.4</v>
      </c>
      <c r="I178" s="309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6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38"/>
      <c r="P178" s="338"/>
      <c r="Q178" s="338"/>
      <c r="R178" s="324"/>
      <c r="S178" s="34"/>
      <c r="T178" s="34"/>
      <c r="U178" s="35" t="s">
        <v>65</v>
      </c>
      <c r="V178" s="310">
        <v>0</v>
      </c>
      <c r="W178" s="311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4301051378</v>
      </c>
      <c r="D179" s="323">
        <v>4680115881020</v>
      </c>
      <c r="E179" s="324"/>
      <c r="F179" s="309">
        <v>0.84</v>
      </c>
      <c r="G179" s="32">
        <v>4</v>
      </c>
      <c r="H179" s="309">
        <v>3.36</v>
      </c>
      <c r="I179" s="309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38"/>
      <c r="P179" s="338"/>
      <c r="Q179" s="338"/>
      <c r="R179" s="324"/>
      <c r="S179" s="34"/>
      <c r="T179" s="34"/>
      <c r="U179" s="35" t="s">
        <v>65</v>
      </c>
      <c r="V179" s="310">
        <v>0</v>
      </c>
      <c r="W179" s="311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303</v>
      </c>
      <c r="B180" s="54" t="s">
        <v>304</v>
      </c>
      <c r="C180" s="31">
        <v>4301051407</v>
      </c>
      <c r="D180" s="323">
        <v>4680115882195</v>
      </c>
      <c r="E180" s="324"/>
      <c r="F180" s="309">
        <v>0.4</v>
      </c>
      <c r="G180" s="32">
        <v>6</v>
      </c>
      <c r="H180" s="309">
        <v>2.4</v>
      </c>
      <c r="I180" s="309">
        <v>2.69</v>
      </c>
      <c r="J180" s="32">
        <v>156</v>
      </c>
      <c r="K180" s="32" t="s">
        <v>63</v>
      </c>
      <c r="L180" s="33" t="s">
        <v>119</v>
      </c>
      <c r="M180" s="32">
        <v>40</v>
      </c>
      <c r="N180" s="3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38"/>
      <c r="P180" s="338"/>
      <c r="Q180" s="338"/>
      <c r="R180" s="324"/>
      <c r="S180" s="34"/>
      <c r="T180" s="34"/>
      <c r="U180" s="35" t="s">
        <v>65</v>
      </c>
      <c r="V180" s="310">
        <v>60</v>
      </c>
      <c r="W180" s="311">
        <f t="shared" si="8"/>
        <v>60</v>
      </c>
      <c r="X180" s="36">
        <f t="shared" ref="X180:X186" si="9">IFERROR(IF(W180=0,"",ROUNDUP(W180/H180,0)*0.00753),"")</f>
        <v>0.18825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305</v>
      </c>
      <c r="B181" s="54" t="s">
        <v>306</v>
      </c>
      <c r="C181" s="31">
        <v>4301051479</v>
      </c>
      <c r="D181" s="323">
        <v>4680115882607</v>
      </c>
      <c r="E181" s="324"/>
      <c r="F181" s="309">
        <v>0.3</v>
      </c>
      <c r="G181" s="32">
        <v>6</v>
      </c>
      <c r="H181" s="309">
        <v>1.8</v>
      </c>
      <c r="I181" s="309">
        <v>2.0720000000000001</v>
      </c>
      <c r="J181" s="32">
        <v>156</v>
      </c>
      <c r="K181" s="32" t="s">
        <v>63</v>
      </c>
      <c r="L181" s="33" t="s">
        <v>119</v>
      </c>
      <c r="M181" s="32">
        <v>45</v>
      </c>
      <c r="N181" s="6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38"/>
      <c r="P181" s="338"/>
      <c r="Q181" s="338"/>
      <c r="R181" s="324"/>
      <c r="S181" s="34"/>
      <c r="T181" s="34"/>
      <c r="U181" s="35" t="s">
        <v>65</v>
      </c>
      <c r="V181" s="310">
        <v>0</v>
      </c>
      <c r="W181" s="311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4301051468</v>
      </c>
      <c r="D182" s="323">
        <v>4680115880092</v>
      </c>
      <c r="E182" s="324"/>
      <c r="F182" s="309">
        <v>0.4</v>
      </c>
      <c r="G182" s="32">
        <v>6</v>
      </c>
      <c r="H182" s="309">
        <v>2.4</v>
      </c>
      <c r="I182" s="309">
        <v>2.6720000000000002</v>
      </c>
      <c r="J182" s="32">
        <v>156</v>
      </c>
      <c r="K182" s="32" t="s">
        <v>63</v>
      </c>
      <c r="L182" s="33" t="s">
        <v>119</v>
      </c>
      <c r="M182" s="32">
        <v>45</v>
      </c>
      <c r="N182" s="3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38"/>
      <c r="P182" s="338"/>
      <c r="Q182" s="338"/>
      <c r="R182" s="324"/>
      <c r="S182" s="34"/>
      <c r="T182" s="34"/>
      <c r="U182" s="35" t="s">
        <v>65</v>
      </c>
      <c r="V182" s="310">
        <v>0</v>
      </c>
      <c r="W182" s="311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309</v>
      </c>
      <c r="B183" s="54" t="s">
        <v>310</v>
      </c>
      <c r="C183" s="31">
        <v>4301051469</v>
      </c>
      <c r="D183" s="323">
        <v>4680115880221</v>
      </c>
      <c r="E183" s="324"/>
      <c r="F183" s="309">
        <v>0.4</v>
      </c>
      <c r="G183" s="32">
        <v>6</v>
      </c>
      <c r="H183" s="309">
        <v>2.4</v>
      </c>
      <c r="I183" s="309">
        <v>2.6720000000000002</v>
      </c>
      <c r="J183" s="32">
        <v>156</v>
      </c>
      <c r="K183" s="32" t="s">
        <v>63</v>
      </c>
      <c r="L183" s="33" t="s">
        <v>119</v>
      </c>
      <c r="M183" s="32">
        <v>45</v>
      </c>
      <c r="N183" s="4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38"/>
      <c r="P183" s="338"/>
      <c r="Q183" s="338"/>
      <c r="R183" s="324"/>
      <c r="S183" s="34"/>
      <c r="T183" s="34"/>
      <c r="U183" s="35" t="s">
        <v>65</v>
      </c>
      <c r="V183" s="310">
        <v>0</v>
      </c>
      <c r="W183" s="311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311</v>
      </c>
      <c r="B184" s="54" t="s">
        <v>312</v>
      </c>
      <c r="C184" s="31">
        <v>4301051523</v>
      </c>
      <c r="D184" s="323">
        <v>4680115882942</v>
      </c>
      <c r="E184" s="324"/>
      <c r="F184" s="309">
        <v>0.3</v>
      </c>
      <c r="G184" s="32">
        <v>6</v>
      </c>
      <c r="H184" s="309">
        <v>1.8</v>
      </c>
      <c r="I184" s="309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38"/>
      <c r="P184" s="338"/>
      <c r="Q184" s="338"/>
      <c r="R184" s="324"/>
      <c r="S184" s="34"/>
      <c r="T184" s="34"/>
      <c r="U184" s="35" t="s">
        <v>65</v>
      </c>
      <c r="V184" s="310">
        <v>0</v>
      </c>
      <c r="W184" s="311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313</v>
      </c>
      <c r="B185" s="54" t="s">
        <v>314</v>
      </c>
      <c r="C185" s="31">
        <v>4301051326</v>
      </c>
      <c r="D185" s="323">
        <v>4680115880504</v>
      </c>
      <c r="E185" s="324"/>
      <c r="F185" s="309">
        <v>0.4</v>
      </c>
      <c r="G185" s="32">
        <v>6</v>
      </c>
      <c r="H185" s="309">
        <v>2.4</v>
      </c>
      <c r="I185" s="30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36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38"/>
      <c r="P185" s="338"/>
      <c r="Q185" s="338"/>
      <c r="R185" s="324"/>
      <c r="S185" s="34"/>
      <c r="T185" s="34"/>
      <c r="U185" s="35" t="s">
        <v>65</v>
      </c>
      <c r="V185" s="310">
        <v>24</v>
      </c>
      <c r="W185" s="311">
        <f t="shared" si="8"/>
        <v>24</v>
      </c>
      <c r="X185" s="36">
        <f t="shared" si="9"/>
        <v>7.5300000000000006E-2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4301051410</v>
      </c>
      <c r="D186" s="323">
        <v>4680115882164</v>
      </c>
      <c r="E186" s="324"/>
      <c r="F186" s="309">
        <v>0.4</v>
      </c>
      <c r="G186" s="32">
        <v>6</v>
      </c>
      <c r="H186" s="309">
        <v>2.4</v>
      </c>
      <c r="I186" s="309">
        <v>2.6779999999999999</v>
      </c>
      <c r="J186" s="32">
        <v>156</v>
      </c>
      <c r="K186" s="32" t="s">
        <v>63</v>
      </c>
      <c r="L186" s="33" t="s">
        <v>119</v>
      </c>
      <c r="M186" s="32">
        <v>40</v>
      </c>
      <c r="N186" s="6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38"/>
      <c r="P186" s="338"/>
      <c r="Q186" s="338"/>
      <c r="R186" s="324"/>
      <c r="S186" s="34"/>
      <c r="T186" s="34"/>
      <c r="U186" s="35" t="s">
        <v>65</v>
      </c>
      <c r="V186" s="310">
        <v>30</v>
      </c>
      <c r="W186" s="311">
        <f t="shared" si="8"/>
        <v>31.2</v>
      </c>
      <c r="X186" s="36">
        <f t="shared" si="9"/>
        <v>9.7890000000000005E-2</v>
      </c>
      <c r="Y186" s="56"/>
      <c r="Z186" s="57"/>
      <c r="AD186" s="58"/>
      <c r="BA186" s="160" t="s">
        <v>1</v>
      </c>
    </row>
    <row r="187" spans="1:53" x14ac:dyDescent="0.2">
      <c r="A187" s="328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29"/>
      <c r="N187" s="314" t="s">
        <v>66</v>
      </c>
      <c r="O187" s="315"/>
      <c r="P187" s="315"/>
      <c r="Q187" s="315"/>
      <c r="R187" s="315"/>
      <c r="S187" s="315"/>
      <c r="T187" s="316"/>
      <c r="U187" s="37" t="s">
        <v>67</v>
      </c>
      <c r="V187" s="31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77.5</v>
      </c>
      <c r="W187" s="31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79</v>
      </c>
      <c r="X187" s="31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0.68790000000000007</v>
      </c>
      <c r="Y187" s="313"/>
      <c r="Z187" s="313"/>
    </row>
    <row r="188" spans="1:53" x14ac:dyDescent="0.2">
      <c r="A188" s="327"/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9"/>
      <c r="N188" s="314" t="s">
        <v>66</v>
      </c>
      <c r="O188" s="315"/>
      <c r="P188" s="315"/>
      <c r="Q188" s="315"/>
      <c r="R188" s="315"/>
      <c r="S188" s="315"/>
      <c r="T188" s="316"/>
      <c r="U188" s="37" t="s">
        <v>65</v>
      </c>
      <c r="V188" s="312">
        <f>IFERROR(SUM(V170:V186),"0")</f>
        <v>218</v>
      </c>
      <c r="W188" s="312">
        <f>IFERROR(SUM(W170:W186),"0")</f>
        <v>223.2</v>
      </c>
      <c r="X188" s="37"/>
      <c r="Y188" s="313"/>
      <c r="Z188" s="313"/>
    </row>
    <row r="189" spans="1:53" ht="14.25" customHeight="1" x14ac:dyDescent="0.25">
      <c r="A189" s="345" t="s">
        <v>215</v>
      </c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27"/>
      <c r="P189" s="327"/>
      <c r="Q189" s="327"/>
      <c r="R189" s="327"/>
      <c r="S189" s="327"/>
      <c r="T189" s="327"/>
      <c r="U189" s="327"/>
      <c r="V189" s="327"/>
      <c r="W189" s="327"/>
      <c r="X189" s="327"/>
      <c r="Y189" s="306"/>
      <c r="Z189" s="306"/>
    </row>
    <row r="190" spans="1:53" ht="16.5" customHeight="1" x14ac:dyDescent="0.25">
      <c r="A190" s="54" t="s">
        <v>317</v>
      </c>
      <c r="B190" s="54" t="s">
        <v>318</v>
      </c>
      <c r="C190" s="31">
        <v>4301060338</v>
      </c>
      <c r="D190" s="323">
        <v>4680115880801</v>
      </c>
      <c r="E190" s="324"/>
      <c r="F190" s="309">
        <v>0.4</v>
      </c>
      <c r="G190" s="32">
        <v>6</v>
      </c>
      <c r="H190" s="309">
        <v>2.4</v>
      </c>
      <c r="I190" s="30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38"/>
      <c r="P190" s="338"/>
      <c r="Q190" s="338"/>
      <c r="R190" s="324"/>
      <c r="S190" s="34"/>
      <c r="T190" s="34"/>
      <c r="U190" s="35" t="s">
        <v>65</v>
      </c>
      <c r="V190" s="310">
        <v>0</v>
      </c>
      <c r="W190" s="311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319</v>
      </c>
      <c r="B191" s="54" t="s">
        <v>320</v>
      </c>
      <c r="C191" s="31">
        <v>4301060339</v>
      </c>
      <c r="D191" s="323">
        <v>4680115880818</v>
      </c>
      <c r="E191" s="324"/>
      <c r="F191" s="309">
        <v>0.4</v>
      </c>
      <c r="G191" s="32">
        <v>6</v>
      </c>
      <c r="H191" s="309">
        <v>2.4</v>
      </c>
      <c r="I191" s="309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9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38"/>
      <c r="P191" s="338"/>
      <c r="Q191" s="338"/>
      <c r="R191" s="324"/>
      <c r="S191" s="34"/>
      <c r="T191" s="34"/>
      <c r="U191" s="35" t="s">
        <v>65</v>
      </c>
      <c r="V191" s="310">
        <v>20</v>
      </c>
      <c r="W191" s="311">
        <f>IFERROR(IF(V191="",0,CEILING((V191/$H191),1)*$H191),"")</f>
        <v>21.599999999999998</v>
      </c>
      <c r="X191" s="36">
        <f>IFERROR(IF(W191=0,"",ROUNDUP(W191/H191,0)*0.00753),"")</f>
        <v>6.7769999999999997E-2</v>
      </c>
      <c r="Y191" s="56"/>
      <c r="Z191" s="57"/>
      <c r="AD191" s="58"/>
      <c r="BA191" s="162" t="s">
        <v>1</v>
      </c>
    </row>
    <row r="192" spans="1:53" x14ac:dyDescent="0.2">
      <c r="A192" s="328"/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9"/>
      <c r="N192" s="314" t="s">
        <v>66</v>
      </c>
      <c r="O192" s="315"/>
      <c r="P192" s="315"/>
      <c r="Q192" s="315"/>
      <c r="R192" s="315"/>
      <c r="S192" s="315"/>
      <c r="T192" s="316"/>
      <c r="U192" s="37" t="s">
        <v>67</v>
      </c>
      <c r="V192" s="312">
        <f>IFERROR(V190/H190,"0")+IFERROR(V191/H191,"0")</f>
        <v>8.3333333333333339</v>
      </c>
      <c r="W192" s="312">
        <f>IFERROR(W190/H190,"0")+IFERROR(W191/H191,"0")</f>
        <v>9</v>
      </c>
      <c r="X192" s="312">
        <f>IFERROR(IF(X190="",0,X190),"0")+IFERROR(IF(X191="",0,X191),"0")</f>
        <v>6.7769999999999997E-2</v>
      </c>
      <c r="Y192" s="313"/>
      <c r="Z192" s="313"/>
    </row>
    <row r="193" spans="1:53" x14ac:dyDescent="0.2">
      <c r="A193" s="327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9"/>
      <c r="N193" s="314" t="s">
        <v>66</v>
      </c>
      <c r="O193" s="315"/>
      <c r="P193" s="315"/>
      <c r="Q193" s="315"/>
      <c r="R193" s="315"/>
      <c r="S193" s="315"/>
      <c r="T193" s="316"/>
      <c r="U193" s="37" t="s">
        <v>65</v>
      </c>
      <c r="V193" s="312">
        <f>IFERROR(SUM(V190:V191),"0")</f>
        <v>20</v>
      </c>
      <c r="W193" s="312">
        <f>IFERROR(SUM(W190:W191),"0")</f>
        <v>21.599999999999998</v>
      </c>
      <c r="X193" s="37"/>
      <c r="Y193" s="313"/>
      <c r="Z193" s="313"/>
    </row>
    <row r="194" spans="1:53" ht="16.5" customHeight="1" x14ac:dyDescent="0.25">
      <c r="A194" s="326" t="s">
        <v>321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305"/>
      <c r="Z194" s="305"/>
    </row>
    <row r="195" spans="1:53" ht="14.25" customHeight="1" x14ac:dyDescent="0.25">
      <c r="A195" s="345" t="s">
        <v>103</v>
      </c>
      <c r="B195" s="327"/>
      <c r="C195" s="327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27"/>
      <c r="R195" s="327"/>
      <c r="S195" s="327"/>
      <c r="T195" s="327"/>
      <c r="U195" s="327"/>
      <c r="V195" s="327"/>
      <c r="W195" s="327"/>
      <c r="X195" s="327"/>
      <c r="Y195" s="306"/>
      <c r="Z195" s="306"/>
    </row>
    <row r="196" spans="1:53" ht="27" customHeight="1" x14ac:dyDescent="0.25">
      <c r="A196" s="54" t="s">
        <v>322</v>
      </c>
      <c r="B196" s="54" t="s">
        <v>323</v>
      </c>
      <c r="C196" s="31">
        <v>4301011346</v>
      </c>
      <c r="D196" s="323">
        <v>4607091387445</v>
      </c>
      <c r="E196" s="324"/>
      <c r="F196" s="309">
        <v>0.9</v>
      </c>
      <c r="G196" s="32">
        <v>10</v>
      </c>
      <c r="H196" s="309">
        <v>9</v>
      </c>
      <c r="I196" s="309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40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38"/>
      <c r="P196" s="338"/>
      <c r="Q196" s="338"/>
      <c r="R196" s="324"/>
      <c r="S196" s="34"/>
      <c r="T196" s="34"/>
      <c r="U196" s="35" t="s">
        <v>65</v>
      </c>
      <c r="V196" s="310">
        <v>0</v>
      </c>
      <c r="W196" s="311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324</v>
      </c>
      <c r="B197" s="54" t="s">
        <v>325</v>
      </c>
      <c r="C197" s="31">
        <v>4301011362</v>
      </c>
      <c r="D197" s="323">
        <v>4607091386004</v>
      </c>
      <c r="E197" s="324"/>
      <c r="F197" s="309">
        <v>1.35</v>
      </c>
      <c r="G197" s="32">
        <v>8</v>
      </c>
      <c r="H197" s="309">
        <v>10.8</v>
      </c>
      <c r="I197" s="309">
        <v>11.28</v>
      </c>
      <c r="J197" s="32">
        <v>48</v>
      </c>
      <c r="K197" s="32" t="s">
        <v>98</v>
      </c>
      <c r="L197" s="33" t="s">
        <v>107</v>
      </c>
      <c r="M197" s="32">
        <v>55</v>
      </c>
      <c r="N197" s="5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38"/>
      <c r="P197" s="338"/>
      <c r="Q197" s="338"/>
      <c r="R197" s="324"/>
      <c r="S197" s="34"/>
      <c r="T197" s="34"/>
      <c r="U197" s="35" t="s">
        <v>65</v>
      </c>
      <c r="V197" s="310">
        <v>0</v>
      </c>
      <c r="W197" s="311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326</v>
      </c>
      <c r="C198" s="31">
        <v>4301011308</v>
      </c>
      <c r="D198" s="323">
        <v>4607091386004</v>
      </c>
      <c r="E198" s="324"/>
      <c r="F198" s="309">
        <v>1.35</v>
      </c>
      <c r="G198" s="32">
        <v>8</v>
      </c>
      <c r="H198" s="309">
        <v>10.8</v>
      </c>
      <c r="I198" s="309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38"/>
      <c r="P198" s="338"/>
      <c r="Q198" s="338"/>
      <c r="R198" s="324"/>
      <c r="S198" s="34"/>
      <c r="T198" s="34"/>
      <c r="U198" s="35" t="s">
        <v>65</v>
      </c>
      <c r="V198" s="310">
        <v>0</v>
      </c>
      <c r="W198" s="311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327</v>
      </c>
      <c r="B199" s="54" t="s">
        <v>328</v>
      </c>
      <c r="C199" s="31">
        <v>4301011347</v>
      </c>
      <c r="D199" s="323">
        <v>4607091386073</v>
      </c>
      <c r="E199" s="324"/>
      <c r="F199" s="309">
        <v>0.9</v>
      </c>
      <c r="G199" s="32">
        <v>10</v>
      </c>
      <c r="H199" s="309">
        <v>9</v>
      </c>
      <c r="I199" s="309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38"/>
      <c r="P199" s="338"/>
      <c r="Q199" s="338"/>
      <c r="R199" s="324"/>
      <c r="S199" s="34"/>
      <c r="T199" s="34"/>
      <c r="U199" s="35" t="s">
        <v>65</v>
      </c>
      <c r="V199" s="310">
        <v>0</v>
      </c>
      <c r="W199" s="311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329</v>
      </c>
      <c r="B200" s="54" t="s">
        <v>330</v>
      </c>
      <c r="C200" s="31">
        <v>4301011395</v>
      </c>
      <c r="D200" s="323">
        <v>4607091387322</v>
      </c>
      <c r="E200" s="324"/>
      <c r="F200" s="309">
        <v>1.35</v>
      </c>
      <c r="G200" s="32">
        <v>8</v>
      </c>
      <c r="H200" s="309">
        <v>10.8</v>
      </c>
      <c r="I200" s="309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38"/>
      <c r="P200" s="338"/>
      <c r="Q200" s="338"/>
      <c r="R200" s="324"/>
      <c r="S200" s="34"/>
      <c r="T200" s="34"/>
      <c r="U200" s="35" t="s">
        <v>65</v>
      </c>
      <c r="V200" s="310">
        <v>0</v>
      </c>
      <c r="W200" s="311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331</v>
      </c>
      <c r="C201" s="31">
        <v>4301010928</v>
      </c>
      <c r="D201" s="323">
        <v>4607091387322</v>
      </c>
      <c r="E201" s="324"/>
      <c r="F201" s="309">
        <v>1.35</v>
      </c>
      <c r="G201" s="32">
        <v>8</v>
      </c>
      <c r="H201" s="309">
        <v>10.8</v>
      </c>
      <c r="I201" s="309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38"/>
      <c r="P201" s="338"/>
      <c r="Q201" s="338"/>
      <c r="R201" s="324"/>
      <c r="S201" s="34"/>
      <c r="T201" s="34"/>
      <c r="U201" s="35" t="s">
        <v>65</v>
      </c>
      <c r="V201" s="310">
        <v>0</v>
      </c>
      <c r="W201" s="311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4301011311</v>
      </c>
      <c r="D202" s="323">
        <v>4607091387377</v>
      </c>
      <c r="E202" s="324"/>
      <c r="F202" s="309">
        <v>1.35</v>
      </c>
      <c r="G202" s="32">
        <v>8</v>
      </c>
      <c r="H202" s="309">
        <v>10.8</v>
      </c>
      <c r="I202" s="309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38"/>
      <c r="P202" s="338"/>
      <c r="Q202" s="338"/>
      <c r="R202" s="324"/>
      <c r="S202" s="34"/>
      <c r="T202" s="34"/>
      <c r="U202" s="35" t="s">
        <v>65</v>
      </c>
      <c r="V202" s="310">
        <v>0</v>
      </c>
      <c r="W202" s="311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4301010945</v>
      </c>
      <c r="D203" s="323">
        <v>4607091387353</v>
      </c>
      <c r="E203" s="324"/>
      <c r="F203" s="309">
        <v>1.35</v>
      </c>
      <c r="G203" s="32">
        <v>8</v>
      </c>
      <c r="H203" s="309">
        <v>10.8</v>
      </c>
      <c r="I203" s="309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1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38"/>
      <c r="P203" s="338"/>
      <c r="Q203" s="338"/>
      <c r="R203" s="324"/>
      <c r="S203" s="34"/>
      <c r="T203" s="34"/>
      <c r="U203" s="35" t="s">
        <v>65</v>
      </c>
      <c r="V203" s="310">
        <v>0</v>
      </c>
      <c r="W203" s="311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4301011328</v>
      </c>
      <c r="D204" s="323">
        <v>4607091386011</v>
      </c>
      <c r="E204" s="324"/>
      <c r="F204" s="309">
        <v>0.5</v>
      </c>
      <c r="G204" s="32">
        <v>10</v>
      </c>
      <c r="H204" s="309">
        <v>5</v>
      </c>
      <c r="I204" s="309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3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38"/>
      <c r="P204" s="338"/>
      <c r="Q204" s="338"/>
      <c r="R204" s="324"/>
      <c r="S204" s="34"/>
      <c r="T204" s="34"/>
      <c r="U204" s="35" t="s">
        <v>65</v>
      </c>
      <c r="V204" s="310">
        <v>0</v>
      </c>
      <c r="W204" s="311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4301011329</v>
      </c>
      <c r="D205" s="323">
        <v>4607091387308</v>
      </c>
      <c r="E205" s="324"/>
      <c r="F205" s="309">
        <v>0.5</v>
      </c>
      <c r="G205" s="32">
        <v>10</v>
      </c>
      <c r="H205" s="309">
        <v>5</v>
      </c>
      <c r="I205" s="309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5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38"/>
      <c r="P205" s="338"/>
      <c r="Q205" s="338"/>
      <c r="R205" s="324"/>
      <c r="S205" s="34"/>
      <c r="T205" s="34"/>
      <c r="U205" s="35" t="s">
        <v>65</v>
      </c>
      <c r="V205" s="310">
        <v>0</v>
      </c>
      <c r="W205" s="311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340</v>
      </c>
      <c r="B206" s="54" t="s">
        <v>341</v>
      </c>
      <c r="C206" s="31">
        <v>4301011049</v>
      </c>
      <c r="D206" s="323">
        <v>4607091387339</v>
      </c>
      <c r="E206" s="324"/>
      <c r="F206" s="309">
        <v>0.5</v>
      </c>
      <c r="G206" s="32">
        <v>10</v>
      </c>
      <c r="H206" s="309">
        <v>5</v>
      </c>
      <c r="I206" s="309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4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38"/>
      <c r="P206" s="338"/>
      <c r="Q206" s="338"/>
      <c r="R206" s="324"/>
      <c r="S206" s="34"/>
      <c r="T206" s="34"/>
      <c r="U206" s="35" t="s">
        <v>65</v>
      </c>
      <c r="V206" s="310">
        <v>0</v>
      </c>
      <c r="W206" s="311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342</v>
      </c>
      <c r="B207" s="54" t="s">
        <v>343</v>
      </c>
      <c r="C207" s="31">
        <v>4301011433</v>
      </c>
      <c r="D207" s="323">
        <v>4680115882638</v>
      </c>
      <c r="E207" s="324"/>
      <c r="F207" s="309">
        <v>0.4</v>
      </c>
      <c r="G207" s="32">
        <v>10</v>
      </c>
      <c r="H207" s="309">
        <v>4</v>
      </c>
      <c r="I207" s="309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38"/>
      <c r="P207" s="338"/>
      <c r="Q207" s="338"/>
      <c r="R207" s="324"/>
      <c r="S207" s="34"/>
      <c r="T207" s="34"/>
      <c r="U207" s="35" t="s">
        <v>65</v>
      </c>
      <c r="V207" s="310">
        <v>0</v>
      </c>
      <c r="W207" s="311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344</v>
      </c>
      <c r="B208" s="54" t="s">
        <v>345</v>
      </c>
      <c r="C208" s="31">
        <v>4301011573</v>
      </c>
      <c r="D208" s="323">
        <v>4680115881938</v>
      </c>
      <c r="E208" s="324"/>
      <c r="F208" s="309">
        <v>0.4</v>
      </c>
      <c r="G208" s="32">
        <v>10</v>
      </c>
      <c r="H208" s="309">
        <v>4</v>
      </c>
      <c r="I208" s="309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4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38"/>
      <c r="P208" s="338"/>
      <c r="Q208" s="338"/>
      <c r="R208" s="324"/>
      <c r="S208" s="34"/>
      <c r="T208" s="34"/>
      <c r="U208" s="35" t="s">
        <v>65</v>
      </c>
      <c r="V208" s="310">
        <v>0</v>
      </c>
      <c r="W208" s="311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4301010944</v>
      </c>
      <c r="D209" s="323">
        <v>4607091387346</v>
      </c>
      <c r="E209" s="324"/>
      <c r="F209" s="309">
        <v>0.4</v>
      </c>
      <c r="G209" s="32">
        <v>10</v>
      </c>
      <c r="H209" s="309">
        <v>4</v>
      </c>
      <c r="I209" s="309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4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38"/>
      <c r="P209" s="338"/>
      <c r="Q209" s="338"/>
      <c r="R209" s="324"/>
      <c r="S209" s="34"/>
      <c r="T209" s="34"/>
      <c r="U209" s="35" t="s">
        <v>65</v>
      </c>
      <c r="V209" s="310">
        <v>0</v>
      </c>
      <c r="W209" s="311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348</v>
      </c>
      <c r="B210" s="54" t="s">
        <v>349</v>
      </c>
      <c r="C210" s="31">
        <v>4301011353</v>
      </c>
      <c r="D210" s="323">
        <v>4607091389807</v>
      </c>
      <c r="E210" s="324"/>
      <c r="F210" s="309">
        <v>0.4</v>
      </c>
      <c r="G210" s="32">
        <v>10</v>
      </c>
      <c r="H210" s="309">
        <v>4</v>
      </c>
      <c r="I210" s="309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54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38"/>
      <c r="P210" s="338"/>
      <c r="Q210" s="338"/>
      <c r="R210" s="324"/>
      <c r="S210" s="34"/>
      <c r="T210" s="34"/>
      <c r="U210" s="35" t="s">
        <v>65</v>
      </c>
      <c r="V210" s="310">
        <v>0</v>
      </c>
      <c r="W210" s="311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8"/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9"/>
      <c r="N211" s="314" t="s">
        <v>66</v>
      </c>
      <c r="O211" s="315"/>
      <c r="P211" s="315"/>
      <c r="Q211" s="315"/>
      <c r="R211" s="315"/>
      <c r="S211" s="315"/>
      <c r="T211" s="316"/>
      <c r="U211" s="37" t="s">
        <v>67</v>
      </c>
      <c r="V211" s="31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1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1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13"/>
      <c r="Z211" s="313"/>
    </row>
    <row r="212" spans="1:53" x14ac:dyDescent="0.2">
      <c r="A212" s="327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9"/>
      <c r="N212" s="314" t="s">
        <v>66</v>
      </c>
      <c r="O212" s="315"/>
      <c r="P212" s="315"/>
      <c r="Q212" s="315"/>
      <c r="R212" s="315"/>
      <c r="S212" s="315"/>
      <c r="T212" s="316"/>
      <c r="U212" s="37" t="s">
        <v>65</v>
      </c>
      <c r="V212" s="312">
        <f>IFERROR(SUM(V196:V210),"0")</f>
        <v>0</v>
      </c>
      <c r="W212" s="312">
        <f>IFERROR(SUM(W196:W210),"0")</f>
        <v>0</v>
      </c>
      <c r="X212" s="37"/>
      <c r="Y212" s="313"/>
      <c r="Z212" s="313"/>
    </row>
    <row r="213" spans="1:53" ht="14.25" customHeight="1" x14ac:dyDescent="0.25">
      <c r="A213" s="345" t="s">
        <v>95</v>
      </c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27"/>
      <c r="P213" s="327"/>
      <c r="Q213" s="327"/>
      <c r="R213" s="327"/>
      <c r="S213" s="327"/>
      <c r="T213" s="327"/>
      <c r="U213" s="327"/>
      <c r="V213" s="327"/>
      <c r="W213" s="327"/>
      <c r="X213" s="327"/>
      <c r="Y213" s="306"/>
      <c r="Z213" s="306"/>
    </row>
    <row r="214" spans="1:53" ht="27" customHeight="1" x14ac:dyDescent="0.25">
      <c r="A214" s="54" t="s">
        <v>350</v>
      </c>
      <c r="B214" s="54" t="s">
        <v>351</v>
      </c>
      <c r="C214" s="31">
        <v>4301020254</v>
      </c>
      <c r="D214" s="323">
        <v>4680115881914</v>
      </c>
      <c r="E214" s="324"/>
      <c r="F214" s="309">
        <v>0.4</v>
      </c>
      <c r="G214" s="32">
        <v>10</v>
      </c>
      <c r="H214" s="309">
        <v>4</v>
      </c>
      <c r="I214" s="309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42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38"/>
      <c r="P214" s="338"/>
      <c r="Q214" s="338"/>
      <c r="R214" s="324"/>
      <c r="S214" s="34"/>
      <c r="T214" s="34"/>
      <c r="U214" s="35" t="s">
        <v>65</v>
      </c>
      <c r="V214" s="310">
        <v>0</v>
      </c>
      <c r="W214" s="311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28"/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9"/>
      <c r="N215" s="314" t="s">
        <v>66</v>
      </c>
      <c r="O215" s="315"/>
      <c r="P215" s="315"/>
      <c r="Q215" s="315"/>
      <c r="R215" s="315"/>
      <c r="S215" s="315"/>
      <c r="T215" s="316"/>
      <c r="U215" s="37" t="s">
        <v>67</v>
      </c>
      <c r="V215" s="312">
        <f>IFERROR(V214/H214,"0")</f>
        <v>0</v>
      </c>
      <c r="W215" s="312">
        <f>IFERROR(W214/H214,"0")</f>
        <v>0</v>
      </c>
      <c r="X215" s="312">
        <f>IFERROR(IF(X214="",0,X214),"0")</f>
        <v>0</v>
      </c>
      <c r="Y215" s="313"/>
      <c r="Z215" s="313"/>
    </row>
    <row r="216" spans="1:53" x14ac:dyDescent="0.2">
      <c r="A216" s="327"/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9"/>
      <c r="N216" s="314" t="s">
        <v>66</v>
      </c>
      <c r="O216" s="315"/>
      <c r="P216" s="315"/>
      <c r="Q216" s="315"/>
      <c r="R216" s="315"/>
      <c r="S216" s="315"/>
      <c r="T216" s="316"/>
      <c r="U216" s="37" t="s">
        <v>65</v>
      </c>
      <c r="V216" s="312">
        <f>IFERROR(SUM(V214:V214),"0")</f>
        <v>0</v>
      </c>
      <c r="W216" s="312">
        <f>IFERROR(SUM(W214:W214),"0")</f>
        <v>0</v>
      </c>
      <c r="X216" s="37"/>
      <c r="Y216" s="313"/>
      <c r="Z216" s="313"/>
    </row>
    <row r="217" spans="1:53" ht="14.25" customHeight="1" x14ac:dyDescent="0.25">
      <c r="A217" s="345" t="s">
        <v>60</v>
      </c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27"/>
      <c r="P217" s="327"/>
      <c r="Q217" s="327"/>
      <c r="R217" s="327"/>
      <c r="S217" s="327"/>
      <c r="T217" s="327"/>
      <c r="U217" s="327"/>
      <c r="V217" s="327"/>
      <c r="W217" s="327"/>
      <c r="X217" s="327"/>
      <c r="Y217" s="306"/>
      <c r="Z217" s="306"/>
    </row>
    <row r="218" spans="1:53" ht="27" customHeight="1" x14ac:dyDescent="0.25">
      <c r="A218" s="54" t="s">
        <v>352</v>
      </c>
      <c r="B218" s="54" t="s">
        <v>353</v>
      </c>
      <c r="C218" s="31">
        <v>4301030878</v>
      </c>
      <c r="D218" s="323">
        <v>4607091387193</v>
      </c>
      <c r="E218" s="324"/>
      <c r="F218" s="309">
        <v>0.7</v>
      </c>
      <c r="G218" s="32">
        <v>6</v>
      </c>
      <c r="H218" s="309">
        <v>4.2</v>
      </c>
      <c r="I218" s="309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5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38"/>
      <c r="P218" s="338"/>
      <c r="Q218" s="338"/>
      <c r="R218" s="324"/>
      <c r="S218" s="34"/>
      <c r="T218" s="34"/>
      <c r="U218" s="35" t="s">
        <v>65</v>
      </c>
      <c r="V218" s="310">
        <v>0</v>
      </c>
      <c r="W218" s="311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354</v>
      </c>
      <c r="B219" s="54" t="s">
        <v>355</v>
      </c>
      <c r="C219" s="31">
        <v>4301031153</v>
      </c>
      <c r="D219" s="323">
        <v>4607091387230</v>
      </c>
      <c r="E219" s="324"/>
      <c r="F219" s="309">
        <v>0.7</v>
      </c>
      <c r="G219" s="32">
        <v>6</v>
      </c>
      <c r="H219" s="309">
        <v>4.2</v>
      </c>
      <c r="I219" s="309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38"/>
      <c r="P219" s="338"/>
      <c r="Q219" s="338"/>
      <c r="R219" s="324"/>
      <c r="S219" s="34"/>
      <c r="T219" s="34"/>
      <c r="U219" s="35" t="s">
        <v>65</v>
      </c>
      <c r="V219" s="310">
        <v>100</v>
      </c>
      <c r="W219" s="311">
        <f>IFERROR(IF(V219="",0,CEILING((V219/$H219),1)*$H219),"")</f>
        <v>100.80000000000001</v>
      </c>
      <c r="X219" s="36">
        <f>IFERROR(IF(W219=0,"",ROUNDUP(W219/H219,0)*0.00753),"")</f>
        <v>0.18071999999999999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356</v>
      </c>
      <c r="B220" s="54" t="s">
        <v>357</v>
      </c>
      <c r="C220" s="31">
        <v>4301031152</v>
      </c>
      <c r="D220" s="323">
        <v>4607091387285</v>
      </c>
      <c r="E220" s="324"/>
      <c r="F220" s="309">
        <v>0.35</v>
      </c>
      <c r="G220" s="32">
        <v>6</v>
      </c>
      <c r="H220" s="309">
        <v>2.1</v>
      </c>
      <c r="I220" s="309">
        <v>2.23</v>
      </c>
      <c r="J220" s="32">
        <v>234</v>
      </c>
      <c r="K220" s="32" t="s">
        <v>165</v>
      </c>
      <c r="L220" s="33" t="s">
        <v>64</v>
      </c>
      <c r="M220" s="32">
        <v>40</v>
      </c>
      <c r="N220" s="6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38"/>
      <c r="P220" s="338"/>
      <c r="Q220" s="338"/>
      <c r="R220" s="324"/>
      <c r="S220" s="34"/>
      <c r="T220" s="34"/>
      <c r="U220" s="35" t="s">
        <v>65</v>
      </c>
      <c r="V220" s="310">
        <v>0</v>
      </c>
      <c r="W220" s="311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358</v>
      </c>
      <c r="B221" s="54" t="s">
        <v>359</v>
      </c>
      <c r="C221" s="31">
        <v>4301031151</v>
      </c>
      <c r="D221" s="323">
        <v>4607091389845</v>
      </c>
      <c r="E221" s="324"/>
      <c r="F221" s="309">
        <v>0.35</v>
      </c>
      <c r="G221" s="32">
        <v>6</v>
      </c>
      <c r="H221" s="309">
        <v>2.1</v>
      </c>
      <c r="I221" s="309">
        <v>2.2000000000000002</v>
      </c>
      <c r="J221" s="32">
        <v>234</v>
      </c>
      <c r="K221" s="32" t="s">
        <v>165</v>
      </c>
      <c r="L221" s="33" t="s">
        <v>64</v>
      </c>
      <c r="M221" s="32">
        <v>40</v>
      </c>
      <c r="N221" s="62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38"/>
      <c r="P221" s="338"/>
      <c r="Q221" s="338"/>
      <c r="R221" s="324"/>
      <c r="S221" s="34"/>
      <c r="T221" s="34"/>
      <c r="U221" s="35" t="s">
        <v>65</v>
      </c>
      <c r="V221" s="310">
        <v>0</v>
      </c>
      <c r="W221" s="311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28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9"/>
      <c r="N222" s="314" t="s">
        <v>66</v>
      </c>
      <c r="O222" s="315"/>
      <c r="P222" s="315"/>
      <c r="Q222" s="315"/>
      <c r="R222" s="315"/>
      <c r="S222" s="315"/>
      <c r="T222" s="316"/>
      <c r="U222" s="37" t="s">
        <v>67</v>
      </c>
      <c r="V222" s="312">
        <f>IFERROR(V218/H218,"0")+IFERROR(V219/H219,"0")+IFERROR(V220/H220,"0")+IFERROR(V221/H221,"0")</f>
        <v>23.80952380952381</v>
      </c>
      <c r="W222" s="312">
        <f>IFERROR(W218/H218,"0")+IFERROR(W219/H219,"0")+IFERROR(W220/H220,"0")+IFERROR(W221/H221,"0")</f>
        <v>24</v>
      </c>
      <c r="X222" s="312">
        <f>IFERROR(IF(X218="",0,X218),"0")+IFERROR(IF(X219="",0,X219),"0")+IFERROR(IF(X220="",0,X220),"0")+IFERROR(IF(X221="",0,X221),"0")</f>
        <v>0.18071999999999999</v>
      </c>
      <c r="Y222" s="313"/>
      <c r="Z222" s="313"/>
    </row>
    <row r="223" spans="1:53" x14ac:dyDescent="0.2">
      <c r="A223" s="327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9"/>
      <c r="N223" s="314" t="s">
        <v>66</v>
      </c>
      <c r="O223" s="315"/>
      <c r="P223" s="315"/>
      <c r="Q223" s="315"/>
      <c r="R223" s="315"/>
      <c r="S223" s="315"/>
      <c r="T223" s="316"/>
      <c r="U223" s="37" t="s">
        <v>65</v>
      </c>
      <c r="V223" s="312">
        <f>IFERROR(SUM(V218:V221),"0")</f>
        <v>100</v>
      </c>
      <c r="W223" s="312">
        <f>IFERROR(SUM(W218:W221),"0")</f>
        <v>100.80000000000001</v>
      </c>
      <c r="X223" s="37"/>
      <c r="Y223" s="313"/>
      <c r="Z223" s="313"/>
    </row>
    <row r="224" spans="1:53" ht="14.25" customHeight="1" x14ac:dyDescent="0.25">
      <c r="A224" s="345" t="s">
        <v>68</v>
      </c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7"/>
      <c r="P224" s="327"/>
      <c r="Q224" s="327"/>
      <c r="R224" s="327"/>
      <c r="S224" s="327"/>
      <c r="T224" s="327"/>
      <c r="U224" s="327"/>
      <c r="V224" s="327"/>
      <c r="W224" s="327"/>
      <c r="X224" s="327"/>
      <c r="Y224" s="306"/>
      <c r="Z224" s="306"/>
    </row>
    <row r="225" spans="1:53" ht="16.5" customHeight="1" x14ac:dyDescent="0.25">
      <c r="A225" s="54" t="s">
        <v>360</v>
      </c>
      <c r="B225" s="54" t="s">
        <v>361</v>
      </c>
      <c r="C225" s="31">
        <v>4301051100</v>
      </c>
      <c r="D225" s="323">
        <v>4607091387766</v>
      </c>
      <c r="E225" s="324"/>
      <c r="F225" s="309">
        <v>1.35</v>
      </c>
      <c r="G225" s="32">
        <v>6</v>
      </c>
      <c r="H225" s="309">
        <v>8.1</v>
      </c>
      <c r="I225" s="309">
        <v>8.6579999999999995</v>
      </c>
      <c r="J225" s="32">
        <v>56</v>
      </c>
      <c r="K225" s="32" t="s">
        <v>98</v>
      </c>
      <c r="L225" s="33" t="s">
        <v>119</v>
      </c>
      <c r="M225" s="32">
        <v>40</v>
      </c>
      <c r="N225" s="3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38"/>
      <c r="P225" s="338"/>
      <c r="Q225" s="338"/>
      <c r="R225" s="324"/>
      <c r="S225" s="34"/>
      <c r="T225" s="34"/>
      <c r="U225" s="35" t="s">
        <v>65</v>
      </c>
      <c r="V225" s="310">
        <v>0</v>
      </c>
      <c r="W225" s="311">
        <f t="shared" ref="W225:W233" si="12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362</v>
      </c>
      <c r="B226" s="54" t="s">
        <v>363</v>
      </c>
      <c r="C226" s="31">
        <v>4301051116</v>
      </c>
      <c r="D226" s="323">
        <v>4607091387957</v>
      </c>
      <c r="E226" s="324"/>
      <c r="F226" s="309">
        <v>1.3</v>
      </c>
      <c r="G226" s="32">
        <v>6</v>
      </c>
      <c r="H226" s="309">
        <v>7.8</v>
      </c>
      <c r="I226" s="309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38"/>
      <c r="P226" s="338"/>
      <c r="Q226" s="338"/>
      <c r="R226" s="324"/>
      <c r="S226" s="34"/>
      <c r="T226" s="34"/>
      <c r="U226" s="35" t="s">
        <v>65</v>
      </c>
      <c r="V226" s="310">
        <v>0</v>
      </c>
      <c r="W226" s="311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364</v>
      </c>
      <c r="B227" s="54" t="s">
        <v>365</v>
      </c>
      <c r="C227" s="31">
        <v>4301051115</v>
      </c>
      <c r="D227" s="323">
        <v>4607091387964</v>
      </c>
      <c r="E227" s="324"/>
      <c r="F227" s="309">
        <v>1.35</v>
      </c>
      <c r="G227" s="32">
        <v>6</v>
      </c>
      <c r="H227" s="309">
        <v>8.1</v>
      </c>
      <c r="I227" s="309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3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38"/>
      <c r="P227" s="338"/>
      <c r="Q227" s="338"/>
      <c r="R227" s="324"/>
      <c r="S227" s="34"/>
      <c r="T227" s="34"/>
      <c r="U227" s="35" t="s">
        <v>65</v>
      </c>
      <c r="V227" s="310">
        <v>0</v>
      </c>
      <c r="W227" s="311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366</v>
      </c>
      <c r="B228" s="54" t="s">
        <v>367</v>
      </c>
      <c r="C228" s="31">
        <v>4301051461</v>
      </c>
      <c r="D228" s="323">
        <v>4680115883604</v>
      </c>
      <c r="E228" s="324"/>
      <c r="F228" s="309">
        <v>0.35</v>
      </c>
      <c r="G228" s="32">
        <v>6</v>
      </c>
      <c r="H228" s="309">
        <v>2.1</v>
      </c>
      <c r="I228" s="309">
        <v>2.3719999999999999</v>
      </c>
      <c r="J228" s="32">
        <v>156</v>
      </c>
      <c r="K228" s="32" t="s">
        <v>63</v>
      </c>
      <c r="L228" s="33" t="s">
        <v>119</v>
      </c>
      <c r="M228" s="32">
        <v>45</v>
      </c>
      <c r="N228" s="553" t="s">
        <v>368</v>
      </c>
      <c r="O228" s="338"/>
      <c r="P228" s="338"/>
      <c r="Q228" s="338"/>
      <c r="R228" s="324"/>
      <c r="S228" s="34"/>
      <c r="T228" s="34"/>
      <c r="U228" s="35" t="s">
        <v>65</v>
      </c>
      <c r="V228" s="310">
        <v>0</v>
      </c>
      <c r="W228" s="311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369</v>
      </c>
      <c r="B229" s="54" t="s">
        <v>370</v>
      </c>
      <c r="C229" s="31">
        <v>4301051485</v>
      </c>
      <c r="D229" s="323">
        <v>4680115883567</v>
      </c>
      <c r="E229" s="324"/>
      <c r="F229" s="309">
        <v>0.35</v>
      </c>
      <c r="G229" s="32">
        <v>6</v>
      </c>
      <c r="H229" s="309">
        <v>2.1</v>
      </c>
      <c r="I229" s="309">
        <v>2.36</v>
      </c>
      <c r="J229" s="32">
        <v>156</v>
      </c>
      <c r="K229" s="32" t="s">
        <v>63</v>
      </c>
      <c r="L229" s="33" t="s">
        <v>64</v>
      </c>
      <c r="M229" s="32">
        <v>40</v>
      </c>
      <c r="N229" s="487" t="s">
        <v>371</v>
      </c>
      <c r="O229" s="338"/>
      <c r="P229" s="338"/>
      <c r="Q229" s="338"/>
      <c r="R229" s="324"/>
      <c r="S229" s="34"/>
      <c r="T229" s="34"/>
      <c r="U229" s="35" t="s">
        <v>65</v>
      </c>
      <c r="V229" s="310">
        <v>25.2</v>
      </c>
      <c r="W229" s="311">
        <f t="shared" si="12"/>
        <v>25.200000000000003</v>
      </c>
      <c r="X229" s="36">
        <f>IFERROR(IF(W229=0,"",ROUNDUP(W229/H229,0)*0.00753),"")</f>
        <v>9.0359999999999996E-2</v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372</v>
      </c>
      <c r="B230" s="54" t="s">
        <v>373</v>
      </c>
      <c r="C230" s="31">
        <v>4301051134</v>
      </c>
      <c r="D230" s="323">
        <v>4607091381672</v>
      </c>
      <c r="E230" s="324"/>
      <c r="F230" s="309">
        <v>0.6</v>
      </c>
      <c r="G230" s="32">
        <v>6</v>
      </c>
      <c r="H230" s="309">
        <v>3.6</v>
      </c>
      <c r="I230" s="309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3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38"/>
      <c r="P230" s="338"/>
      <c r="Q230" s="338"/>
      <c r="R230" s="324"/>
      <c r="S230" s="34"/>
      <c r="T230" s="34"/>
      <c r="U230" s="35" t="s">
        <v>65</v>
      </c>
      <c r="V230" s="310">
        <v>0</v>
      </c>
      <c r="W230" s="311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374</v>
      </c>
      <c r="B231" s="54" t="s">
        <v>375</v>
      </c>
      <c r="C231" s="31">
        <v>4301051130</v>
      </c>
      <c r="D231" s="323">
        <v>4607091387537</v>
      </c>
      <c r="E231" s="324"/>
      <c r="F231" s="309">
        <v>0.45</v>
      </c>
      <c r="G231" s="32">
        <v>6</v>
      </c>
      <c r="H231" s="309">
        <v>2.7</v>
      </c>
      <c r="I231" s="309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5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38"/>
      <c r="P231" s="338"/>
      <c r="Q231" s="338"/>
      <c r="R231" s="324"/>
      <c r="S231" s="34"/>
      <c r="T231" s="34"/>
      <c r="U231" s="35" t="s">
        <v>65</v>
      </c>
      <c r="V231" s="310">
        <v>0</v>
      </c>
      <c r="W231" s="311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376</v>
      </c>
      <c r="B232" s="54" t="s">
        <v>377</v>
      </c>
      <c r="C232" s="31">
        <v>4301051132</v>
      </c>
      <c r="D232" s="323">
        <v>4607091387513</v>
      </c>
      <c r="E232" s="324"/>
      <c r="F232" s="309">
        <v>0.45</v>
      </c>
      <c r="G232" s="32">
        <v>6</v>
      </c>
      <c r="H232" s="309">
        <v>2.7</v>
      </c>
      <c r="I232" s="309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5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38"/>
      <c r="P232" s="338"/>
      <c r="Q232" s="338"/>
      <c r="R232" s="324"/>
      <c r="S232" s="34"/>
      <c r="T232" s="34"/>
      <c r="U232" s="35" t="s">
        <v>65</v>
      </c>
      <c r="V232" s="310">
        <v>0</v>
      </c>
      <c r="W232" s="311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378</v>
      </c>
      <c r="B233" s="54" t="s">
        <v>379</v>
      </c>
      <c r="C233" s="31">
        <v>4301051277</v>
      </c>
      <c r="D233" s="323">
        <v>4680115880511</v>
      </c>
      <c r="E233" s="324"/>
      <c r="F233" s="309">
        <v>0.33</v>
      </c>
      <c r="G233" s="32">
        <v>6</v>
      </c>
      <c r="H233" s="309">
        <v>1.98</v>
      </c>
      <c r="I233" s="309">
        <v>2.1800000000000002</v>
      </c>
      <c r="J233" s="32">
        <v>156</v>
      </c>
      <c r="K233" s="32" t="s">
        <v>63</v>
      </c>
      <c r="L233" s="33" t="s">
        <v>119</v>
      </c>
      <c r="M233" s="32">
        <v>40</v>
      </c>
      <c r="N233" s="3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38"/>
      <c r="P233" s="338"/>
      <c r="Q233" s="338"/>
      <c r="R233" s="324"/>
      <c r="S233" s="34"/>
      <c r="T233" s="34"/>
      <c r="U233" s="35" t="s">
        <v>65</v>
      </c>
      <c r="V233" s="310">
        <v>0</v>
      </c>
      <c r="W233" s="311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8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9"/>
      <c r="N234" s="314" t="s">
        <v>66</v>
      </c>
      <c r="O234" s="315"/>
      <c r="P234" s="315"/>
      <c r="Q234" s="315"/>
      <c r="R234" s="315"/>
      <c r="S234" s="315"/>
      <c r="T234" s="316"/>
      <c r="U234" s="37" t="s">
        <v>67</v>
      </c>
      <c r="V234" s="312">
        <f>IFERROR(V225/H225,"0")+IFERROR(V226/H226,"0")+IFERROR(V227/H227,"0")+IFERROR(V228/H228,"0")+IFERROR(V229/H229,"0")+IFERROR(V230/H230,"0")+IFERROR(V231/H231,"0")+IFERROR(V232/H232,"0")+IFERROR(V233/H233,"0")</f>
        <v>12</v>
      </c>
      <c r="W234" s="312">
        <f>IFERROR(W225/H225,"0")+IFERROR(W226/H226,"0")+IFERROR(W227/H227,"0")+IFERROR(W228/H228,"0")+IFERROR(W229/H229,"0")+IFERROR(W230/H230,"0")+IFERROR(W231/H231,"0")+IFERROR(W232/H232,"0")+IFERROR(W233/H233,"0")</f>
        <v>12</v>
      </c>
      <c r="X234" s="312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9.0359999999999996E-2</v>
      </c>
      <c r="Y234" s="313"/>
      <c r="Z234" s="313"/>
    </row>
    <row r="235" spans="1:53" x14ac:dyDescent="0.2">
      <c r="A235" s="327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9"/>
      <c r="N235" s="314" t="s">
        <v>66</v>
      </c>
      <c r="O235" s="315"/>
      <c r="P235" s="315"/>
      <c r="Q235" s="315"/>
      <c r="R235" s="315"/>
      <c r="S235" s="315"/>
      <c r="T235" s="316"/>
      <c r="U235" s="37" t="s">
        <v>65</v>
      </c>
      <c r="V235" s="312">
        <f>IFERROR(SUM(V225:V233),"0")</f>
        <v>25.2</v>
      </c>
      <c r="W235" s="312">
        <f>IFERROR(SUM(W225:W233),"0")</f>
        <v>25.200000000000003</v>
      </c>
      <c r="X235" s="37"/>
      <c r="Y235" s="313"/>
      <c r="Z235" s="313"/>
    </row>
    <row r="236" spans="1:53" ht="14.25" customHeight="1" x14ac:dyDescent="0.25">
      <c r="A236" s="345" t="s">
        <v>215</v>
      </c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27"/>
      <c r="P236" s="327"/>
      <c r="Q236" s="327"/>
      <c r="R236" s="327"/>
      <c r="S236" s="327"/>
      <c r="T236" s="327"/>
      <c r="U236" s="327"/>
      <c r="V236" s="327"/>
      <c r="W236" s="327"/>
      <c r="X236" s="327"/>
      <c r="Y236" s="306"/>
      <c r="Z236" s="306"/>
    </row>
    <row r="237" spans="1:53" ht="16.5" customHeight="1" x14ac:dyDescent="0.25">
      <c r="A237" s="54" t="s">
        <v>380</v>
      </c>
      <c r="B237" s="54" t="s">
        <v>381</v>
      </c>
      <c r="C237" s="31">
        <v>4301060326</v>
      </c>
      <c r="D237" s="323">
        <v>4607091380880</v>
      </c>
      <c r="E237" s="324"/>
      <c r="F237" s="309">
        <v>1.4</v>
      </c>
      <c r="G237" s="32">
        <v>6</v>
      </c>
      <c r="H237" s="309">
        <v>8.4</v>
      </c>
      <c r="I237" s="309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4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38"/>
      <c r="P237" s="338"/>
      <c r="Q237" s="338"/>
      <c r="R237" s="324"/>
      <c r="S237" s="34"/>
      <c r="T237" s="34"/>
      <c r="U237" s="35" t="s">
        <v>65</v>
      </c>
      <c r="V237" s="310">
        <v>100</v>
      </c>
      <c r="W237" s="311">
        <f>IFERROR(IF(V237="",0,CEILING((V237/$H237),1)*$H237),"")</f>
        <v>100.80000000000001</v>
      </c>
      <c r="X237" s="36">
        <f>IFERROR(IF(W237=0,"",ROUNDUP(W237/H237,0)*0.02175),"")</f>
        <v>0.26100000000000001</v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382</v>
      </c>
      <c r="B238" s="54" t="s">
        <v>383</v>
      </c>
      <c r="C238" s="31">
        <v>4301060308</v>
      </c>
      <c r="D238" s="323">
        <v>4607091384482</v>
      </c>
      <c r="E238" s="324"/>
      <c r="F238" s="309">
        <v>1.3</v>
      </c>
      <c r="G238" s="32">
        <v>6</v>
      </c>
      <c r="H238" s="309">
        <v>7.8</v>
      </c>
      <c r="I238" s="309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4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38"/>
      <c r="P238" s="338"/>
      <c r="Q238" s="338"/>
      <c r="R238" s="324"/>
      <c r="S238" s="34"/>
      <c r="T238" s="34"/>
      <c r="U238" s="35" t="s">
        <v>65</v>
      </c>
      <c r="V238" s="310">
        <v>100</v>
      </c>
      <c r="W238" s="311">
        <f>IFERROR(IF(V238="",0,CEILING((V238/$H238),1)*$H238),"")</f>
        <v>101.39999999999999</v>
      </c>
      <c r="X238" s="36">
        <f>IFERROR(IF(W238=0,"",ROUNDUP(W238/H238,0)*0.02175),"")</f>
        <v>0.28275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384</v>
      </c>
      <c r="B239" s="54" t="s">
        <v>385</v>
      </c>
      <c r="C239" s="31">
        <v>4301060325</v>
      </c>
      <c r="D239" s="323">
        <v>4607091380897</v>
      </c>
      <c r="E239" s="324"/>
      <c r="F239" s="309">
        <v>1.4</v>
      </c>
      <c r="G239" s="32">
        <v>6</v>
      </c>
      <c r="H239" s="309">
        <v>8.4</v>
      </c>
      <c r="I239" s="309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38"/>
      <c r="P239" s="338"/>
      <c r="Q239" s="338"/>
      <c r="R239" s="324"/>
      <c r="S239" s="34"/>
      <c r="T239" s="34"/>
      <c r="U239" s="35" t="s">
        <v>65</v>
      </c>
      <c r="V239" s="310">
        <v>0</v>
      </c>
      <c r="W239" s="311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8"/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9"/>
      <c r="N240" s="314" t="s">
        <v>66</v>
      </c>
      <c r="O240" s="315"/>
      <c r="P240" s="315"/>
      <c r="Q240" s="315"/>
      <c r="R240" s="315"/>
      <c r="S240" s="315"/>
      <c r="T240" s="316"/>
      <c r="U240" s="37" t="s">
        <v>67</v>
      </c>
      <c r="V240" s="312">
        <f>IFERROR(V237/H237,"0")+IFERROR(V238/H238,"0")+IFERROR(V239/H239,"0")</f>
        <v>24.725274725274726</v>
      </c>
      <c r="W240" s="312">
        <f>IFERROR(W237/H237,"0")+IFERROR(W238/H238,"0")+IFERROR(W239/H239,"0")</f>
        <v>25</v>
      </c>
      <c r="X240" s="312">
        <f>IFERROR(IF(X237="",0,X237),"0")+IFERROR(IF(X238="",0,X238),"0")+IFERROR(IF(X239="",0,X239),"0")</f>
        <v>0.54374999999999996</v>
      </c>
      <c r="Y240" s="313"/>
      <c r="Z240" s="313"/>
    </row>
    <row r="241" spans="1:53" x14ac:dyDescent="0.2">
      <c r="A241" s="327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9"/>
      <c r="N241" s="314" t="s">
        <v>66</v>
      </c>
      <c r="O241" s="315"/>
      <c r="P241" s="315"/>
      <c r="Q241" s="315"/>
      <c r="R241" s="315"/>
      <c r="S241" s="315"/>
      <c r="T241" s="316"/>
      <c r="U241" s="37" t="s">
        <v>65</v>
      </c>
      <c r="V241" s="312">
        <f>IFERROR(SUM(V237:V239),"0")</f>
        <v>200</v>
      </c>
      <c r="W241" s="312">
        <f>IFERROR(SUM(W237:W239),"0")</f>
        <v>202.2</v>
      </c>
      <c r="X241" s="37"/>
      <c r="Y241" s="313"/>
      <c r="Z241" s="313"/>
    </row>
    <row r="242" spans="1:53" ht="14.25" customHeight="1" x14ac:dyDescent="0.25">
      <c r="A242" s="345" t="s">
        <v>81</v>
      </c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306"/>
      <c r="Z242" s="306"/>
    </row>
    <row r="243" spans="1:53" ht="16.5" customHeight="1" x14ac:dyDescent="0.25">
      <c r="A243" s="54" t="s">
        <v>386</v>
      </c>
      <c r="B243" s="54" t="s">
        <v>387</v>
      </c>
      <c r="C243" s="31">
        <v>4301030232</v>
      </c>
      <c r="D243" s="323">
        <v>4607091388374</v>
      </c>
      <c r="E243" s="324"/>
      <c r="F243" s="309">
        <v>0.38</v>
      </c>
      <c r="G243" s="32">
        <v>8</v>
      </c>
      <c r="H243" s="309">
        <v>3.04</v>
      </c>
      <c r="I243" s="309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560" t="s">
        <v>388</v>
      </c>
      <c r="O243" s="338"/>
      <c r="P243" s="338"/>
      <c r="Q243" s="338"/>
      <c r="R243" s="324"/>
      <c r="S243" s="34"/>
      <c r="T243" s="34"/>
      <c r="U243" s="35" t="s">
        <v>65</v>
      </c>
      <c r="V243" s="310">
        <v>0</v>
      </c>
      <c r="W243" s="311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389</v>
      </c>
      <c r="B244" s="54" t="s">
        <v>390</v>
      </c>
      <c r="C244" s="31">
        <v>4301030235</v>
      </c>
      <c r="D244" s="323">
        <v>4607091388381</v>
      </c>
      <c r="E244" s="324"/>
      <c r="F244" s="309">
        <v>0.38</v>
      </c>
      <c r="G244" s="32">
        <v>8</v>
      </c>
      <c r="H244" s="309">
        <v>3.04</v>
      </c>
      <c r="I244" s="309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520" t="s">
        <v>391</v>
      </c>
      <c r="O244" s="338"/>
      <c r="P244" s="338"/>
      <c r="Q244" s="338"/>
      <c r="R244" s="324"/>
      <c r="S244" s="34"/>
      <c r="T244" s="34"/>
      <c r="U244" s="35" t="s">
        <v>65</v>
      </c>
      <c r="V244" s="310">
        <v>0</v>
      </c>
      <c r="W244" s="311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392</v>
      </c>
      <c r="B245" s="54" t="s">
        <v>393</v>
      </c>
      <c r="C245" s="31">
        <v>4301030233</v>
      </c>
      <c r="D245" s="323">
        <v>4607091388404</v>
      </c>
      <c r="E245" s="324"/>
      <c r="F245" s="309">
        <v>0.17</v>
      </c>
      <c r="G245" s="32">
        <v>15</v>
      </c>
      <c r="H245" s="309">
        <v>2.5499999999999998</v>
      </c>
      <c r="I245" s="309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38"/>
      <c r="P245" s="338"/>
      <c r="Q245" s="338"/>
      <c r="R245" s="324"/>
      <c r="S245" s="34"/>
      <c r="T245" s="34"/>
      <c r="U245" s="35" t="s">
        <v>65</v>
      </c>
      <c r="V245" s="310">
        <v>0</v>
      </c>
      <c r="W245" s="311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28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9"/>
      <c r="N246" s="314" t="s">
        <v>66</v>
      </c>
      <c r="O246" s="315"/>
      <c r="P246" s="315"/>
      <c r="Q246" s="315"/>
      <c r="R246" s="315"/>
      <c r="S246" s="315"/>
      <c r="T246" s="316"/>
      <c r="U246" s="37" t="s">
        <v>67</v>
      </c>
      <c r="V246" s="312">
        <f>IFERROR(V243/H243,"0")+IFERROR(V244/H244,"0")+IFERROR(V245/H245,"0")</f>
        <v>0</v>
      </c>
      <c r="W246" s="312">
        <f>IFERROR(W243/H243,"0")+IFERROR(W244/H244,"0")+IFERROR(W245/H245,"0")</f>
        <v>0</v>
      </c>
      <c r="X246" s="312">
        <f>IFERROR(IF(X243="",0,X243),"0")+IFERROR(IF(X244="",0,X244),"0")+IFERROR(IF(X245="",0,X245),"0")</f>
        <v>0</v>
      </c>
      <c r="Y246" s="313"/>
      <c r="Z246" s="313"/>
    </row>
    <row r="247" spans="1:53" x14ac:dyDescent="0.2">
      <c r="A247" s="327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9"/>
      <c r="N247" s="314" t="s">
        <v>66</v>
      </c>
      <c r="O247" s="315"/>
      <c r="P247" s="315"/>
      <c r="Q247" s="315"/>
      <c r="R247" s="315"/>
      <c r="S247" s="315"/>
      <c r="T247" s="316"/>
      <c r="U247" s="37" t="s">
        <v>65</v>
      </c>
      <c r="V247" s="312">
        <f>IFERROR(SUM(V243:V245),"0")</f>
        <v>0</v>
      </c>
      <c r="W247" s="312">
        <f>IFERROR(SUM(W243:W245),"0")</f>
        <v>0</v>
      </c>
      <c r="X247" s="37"/>
      <c r="Y247" s="313"/>
      <c r="Z247" s="313"/>
    </row>
    <row r="248" spans="1:53" ht="14.25" customHeight="1" x14ac:dyDescent="0.25">
      <c r="A248" s="345" t="s">
        <v>394</v>
      </c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7"/>
      <c r="P248" s="327"/>
      <c r="Q248" s="327"/>
      <c r="R248" s="327"/>
      <c r="S248" s="327"/>
      <c r="T248" s="327"/>
      <c r="U248" s="327"/>
      <c r="V248" s="327"/>
      <c r="W248" s="327"/>
      <c r="X248" s="327"/>
      <c r="Y248" s="306"/>
      <c r="Z248" s="306"/>
    </row>
    <row r="249" spans="1:53" ht="16.5" customHeight="1" x14ac:dyDescent="0.25">
      <c r="A249" s="54" t="s">
        <v>395</v>
      </c>
      <c r="B249" s="54" t="s">
        <v>396</v>
      </c>
      <c r="C249" s="31">
        <v>4301180007</v>
      </c>
      <c r="D249" s="323">
        <v>4680115881808</v>
      </c>
      <c r="E249" s="324"/>
      <c r="F249" s="309">
        <v>0.1</v>
      </c>
      <c r="G249" s="32">
        <v>20</v>
      </c>
      <c r="H249" s="309">
        <v>2</v>
      </c>
      <c r="I249" s="309">
        <v>2.2400000000000002</v>
      </c>
      <c r="J249" s="32">
        <v>238</v>
      </c>
      <c r="K249" s="32" t="s">
        <v>397</v>
      </c>
      <c r="L249" s="33" t="s">
        <v>398</v>
      </c>
      <c r="M249" s="32">
        <v>730</v>
      </c>
      <c r="N249" s="4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38"/>
      <c r="P249" s="338"/>
      <c r="Q249" s="338"/>
      <c r="R249" s="324"/>
      <c r="S249" s="34"/>
      <c r="T249" s="34"/>
      <c r="U249" s="35" t="s">
        <v>65</v>
      </c>
      <c r="V249" s="310">
        <v>0</v>
      </c>
      <c r="W249" s="311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399</v>
      </c>
      <c r="B250" s="54" t="s">
        <v>400</v>
      </c>
      <c r="C250" s="31">
        <v>4301180006</v>
      </c>
      <c r="D250" s="323">
        <v>4680115881822</v>
      </c>
      <c r="E250" s="324"/>
      <c r="F250" s="309">
        <v>0.1</v>
      </c>
      <c r="G250" s="32">
        <v>20</v>
      </c>
      <c r="H250" s="309">
        <v>2</v>
      </c>
      <c r="I250" s="309">
        <v>2.2400000000000002</v>
      </c>
      <c r="J250" s="32">
        <v>238</v>
      </c>
      <c r="K250" s="32" t="s">
        <v>397</v>
      </c>
      <c r="L250" s="33" t="s">
        <v>398</v>
      </c>
      <c r="M250" s="32">
        <v>730</v>
      </c>
      <c r="N250" s="4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38"/>
      <c r="P250" s="338"/>
      <c r="Q250" s="338"/>
      <c r="R250" s="324"/>
      <c r="S250" s="34"/>
      <c r="T250" s="34"/>
      <c r="U250" s="35" t="s">
        <v>65</v>
      </c>
      <c r="V250" s="310">
        <v>0</v>
      </c>
      <c r="W250" s="311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401</v>
      </c>
      <c r="B251" s="54" t="s">
        <v>402</v>
      </c>
      <c r="C251" s="31">
        <v>4301180001</v>
      </c>
      <c r="D251" s="323">
        <v>4680115880016</v>
      </c>
      <c r="E251" s="324"/>
      <c r="F251" s="309">
        <v>0.1</v>
      </c>
      <c r="G251" s="32">
        <v>20</v>
      </c>
      <c r="H251" s="309">
        <v>2</v>
      </c>
      <c r="I251" s="309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3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38"/>
      <c r="P251" s="338"/>
      <c r="Q251" s="338"/>
      <c r="R251" s="324"/>
      <c r="S251" s="34"/>
      <c r="T251" s="34"/>
      <c r="U251" s="35" t="s">
        <v>65</v>
      </c>
      <c r="V251" s="310">
        <v>0</v>
      </c>
      <c r="W251" s="311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28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9"/>
      <c r="N252" s="314" t="s">
        <v>66</v>
      </c>
      <c r="O252" s="315"/>
      <c r="P252" s="315"/>
      <c r="Q252" s="315"/>
      <c r="R252" s="315"/>
      <c r="S252" s="315"/>
      <c r="T252" s="316"/>
      <c r="U252" s="37" t="s">
        <v>67</v>
      </c>
      <c r="V252" s="312">
        <f>IFERROR(V249/H249,"0")+IFERROR(V250/H250,"0")+IFERROR(V251/H251,"0")</f>
        <v>0</v>
      </c>
      <c r="W252" s="312">
        <f>IFERROR(W249/H249,"0")+IFERROR(W250/H250,"0")+IFERROR(W251/H251,"0")</f>
        <v>0</v>
      </c>
      <c r="X252" s="312">
        <f>IFERROR(IF(X249="",0,X249),"0")+IFERROR(IF(X250="",0,X250),"0")+IFERROR(IF(X251="",0,X251),"0")</f>
        <v>0</v>
      </c>
      <c r="Y252" s="313"/>
      <c r="Z252" s="313"/>
    </row>
    <row r="253" spans="1:53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9"/>
      <c r="N253" s="314" t="s">
        <v>66</v>
      </c>
      <c r="O253" s="315"/>
      <c r="P253" s="315"/>
      <c r="Q253" s="315"/>
      <c r="R253" s="315"/>
      <c r="S253" s="315"/>
      <c r="T253" s="316"/>
      <c r="U253" s="37" t="s">
        <v>65</v>
      </c>
      <c r="V253" s="312">
        <f>IFERROR(SUM(V249:V251),"0")</f>
        <v>0</v>
      </c>
      <c r="W253" s="312">
        <f>IFERROR(SUM(W249:W251),"0")</f>
        <v>0</v>
      </c>
      <c r="X253" s="37"/>
      <c r="Y253" s="313"/>
      <c r="Z253" s="313"/>
    </row>
    <row r="254" spans="1:53" ht="16.5" customHeight="1" x14ac:dyDescent="0.25">
      <c r="A254" s="326" t="s">
        <v>403</v>
      </c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27"/>
      <c r="P254" s="327"/>
      <c r="Q254" s="327"/>
      <c r="R254" s="327"/>
      <c r="S254" s="327"/>
      <c r="T254" s="327"/>
      <c r="U254" s="327"/>
      <c r="V254" s="327"/>
      <c r="W254" s="327"/>
      <c r="X254" s="327"/>
      <c r="Y254" s="305"/>
      <c r="Z254" s="305"/>
    </row>
    <row r="255" spans="1:53" ht="14.25" customHeight="1" x14ac:dyDescent="0.25">
      <c r="A255" s="345" t="s">
        <v>103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06"/>
      <c r="Z255" s="306"/>
    </row>
    <row r="256" spans="1:53" ht="27" customHeight="1" x14ac:dyDescent="0.25">
      <c r="A256" s="54" t="s">
        <v>404</v>
      </c>
      <c r="B256" s="54" t="s">
        <v>405</v>
      </c>
      <c r="C256" s="31">
        <v>4301011315</v>
      </c>
      <c r="D256" s="323">
        <v>4607091387421</v>
      </c>
      <c r="E256" s="324"/>
      <c r="F256" s="309">
        <v>1.35</v>
      </c>
      <c r="G256" s="32">
        <v>8</v>
      </c>
      <c r="H256" s="309">
        <v>10.8</v>
      </c>
      <c r="I256" s="309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4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8"/>
      <c r="P256" s="338"/>
      <c r="Q256" s="338"/>
      <c r="R256" s="324"/>
      <c r="S256" s="34"/>
      <c r="T256" s="34"/>
      <c r="U256" s="35" t="s">
        <v>65</v>
      </c>
      <c r="V256" s="310">
        <v>0</v>
      </c>
      <c r="W256" s="311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404</v>
      </c>
      <c r="B257" s="54" t="s">
        <v>406</v>
      </c>
      <c r="C257" s="31">
        <v>4301011121</v>
      </c>
      <c r="D257" s="323">
        <v>4607091387421</v>
      </c>
      <c r="E257" s="324"/>
      <c r="F257" s="309">
        <v>1.35</v>
      </c>
      <c r="G257" s="32">
        <v>8</v>
      </c>
      <c r="H257" s="309">
        <v>10.8</v>
      </c>
      <c r="I257" s="309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61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38"/>
      <c r="P257" s="338"/>
      <c r="Q257" s="338"/>
      <c r="R257" s="324"/>
      <c r="S257" s="34"/>
      <c r="T257" s="34"/>
      <c r="U257" s="35" t="s">
        <v>65</v>
      </c>
      <c r="V257" s="310">
        <v>0</v>
      </c>
      <c r="W257" s="311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407</v>
      </c>
      <c r="B258" s="54" t="s">
        <v>408</v>
      </c>
      <c r="C258" s="31">
        <v>4301011396</v>
      </c>
      <c r="D258" s="323">
        <v>4607091387452</v>
      </c>
      <c r="E258" s="324"/>
      <c r="F258" s="309">
        <v>1.35</v>
      </c>
      <c r="G258" s="32">
        <v>8</v>
      </c>
      <c r="H258" s="309">
        <v>10.8</v>
      </c>
      <c r="I258" s="309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35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38"/>
      <c r="P258" s="338"/>
      <c r="Q258" s="338"/>
      <c r="R258" s="324"/>
      <c r="S258" s="34"/>
      <c r="T258" s="34"/>
      <c r="U258" s="35" t="s">
        <v>65</v>
      </c>
      <c r="V258" s="310">
        <v>0</v>
      </c>
      <c r="W258" s="311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407</v>
      </c>
      <c r="B259" s="54" t="s">
        <v>409</v>
      </c>
      <c r="C259" s="31">
        <v>4301011619</v>
      </c>
      <c r="D259" s="323">
        <v>4607091387452</v>
      </c>
      <c r="E259" s="324"/>
      <c r="F259" s="309">
        <v>1.45</v>
      </c>
      <c r="G259" s="32">
        <v>8</v>
      </c>
      <c r="H259" s="309">
        <v>11.6</v>
      </c>
      <c r="I259" s="309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460" t="s">
        <v>410</v>
      </c>
      <c r="O259" s="338"/>
      <c r="P259" s="338"/>
      <c r="Q259" s="338"/>
      <c r="R259" s="324"/>
      <c r="S259" s="34"/>
      <c r="T259" s="34"/>
      <c r="U259" s="35" t="s">
        <v>65</v>
      </c>
      <c r="V259" s="310">
        <v>0</v>
      </c>
      <c r="W259" s="311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411</v>
      </c>
      <c r="B260" s="54" t="s">
        <v>412</v>
      </c>
      <c r="C260" s="31">
        <v>4301011313</v>
      </c>
      <c r="D260" s="323">
        <v>4607091385984</v>
      </c>
      <c r="E260" s="324"/>
      <c r="F260" s="309">
        <v>1.35</v>
      </c>
      <c r="G260" s="32">
        <v>8</v>
      </c>
      <c r="H260" s="309">
        <v>10.8</v>
      </c>
      <c r="I260" s="309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38"/>
      <c r="P260" s="338"/>
      <c r="Q260" s="338"/>
      <c r="R260" s="324"/>
      <c r="S260" s="34"/>
      <c r="T260" s="34"/>
      <c r="U260" s="35" t="s">
        <v>65</v>
      </c>
      <c r="V260" s="310">
        <v>0</v>
      </c>
      <c r="W260" s="311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414</v>
      </c>
      <c r="C261" s="31">
        <v>4301011316</v>
      </c>
      <c r="D261" s="323">
        <v>4607091387438</v>
      </c>
      <c r="E261" s="324"/>
      <c r="F261" s="309">
        <v>0.5</v>
      </c>
      <c r="G261" s="32">
        <v>10</v>
      </c>
      <c r="H261" s="309">
        <v>5</v>
      </c>
      <c r="I261" s="309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34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38"/>
      <c r="P261" s="338"/>
      <c r="Q261" s="338"/>
      <c r="R261" s="324"/>
      <c r="S261" s="34"/>
      <c r="T261" s="34"/>
      <c r="U261" s="35" t="s">
        <v>65</v>
      </c>
      <c r="V261" s="310">
        <v>0</v>
      </c>
      <c r="W261" s="311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415</v>
      </c>
      <c r="B262" s="54" t="s">
        <v>416</v>
      </c>
      <c r="C262" s="31">
        <v>4301011318</v>
      </c>
      <c r="D262" s="323">
        <v>4607091387469</v>
      </c>
      <c r="E262" s="324"/>
      <c r="F262" s="309">
        <v>0.5</v>
      </c>
      <c r="G262" s="32">
        <v>10</v>
      </c>
      <c r="H262" s="309">
        <v>5</v>
      </c>
      <c r="I262" s="309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64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38"/>
      <c r="P262" s="338"/>
      <c r="Q262" s="338"/>
      <c r="R262" s="324"/>
      <c r="S262" s="34"/>
      <c r="T262" s="34"/>
      <c r="U262" s="35" t="s">
        <v>65</v>
      </c>
      <c r="V262" s="310">
        <v>0</v>
      </c>
      <c r="W262" s="311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28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9"/>
      <c r="N263" s="314" t="s">
        <v>66</v>
      </c>
      <c r="O263" s="315"/>
      <c r="P263" s="315"/>
      <c r="Q263" s="315"/>
      <c r="R263" s="315"/>
      <c r="S263" s="315"/>
      <c r="T263" s="316"/>
      <c r="U263" s="37" t="s">
        <v>67</v>
      </c>
      <c r="V263" s="312">
        <f>IFERROR(V256/H256,"0")+IFERROR(V257/H257,"0")+IFERROR(V258/H258,"0")+IFERROR(V259/H259,"0")+IFERROR(V260/H260,"0")+IFERROR(V261/H261,"0")+IFERROR(V262/H262,"0")</f>
        <v>0</v>
      </c>
      <c r="W263" s="312">
        <f>IFERROR(W256/H256,"0")+IFERROR(W257/H257,"0")+IFERROR(W258/H258,"0")+IFERROR(W259/H259,"0")+IFERROR(W260/H260,"0")+IFERROR(W261/H261,"0")+IFERROR(W262/H262,"0")</f>
        <v>0</v>
      </c>
      <c r="X263" s="312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13"/>
      <c r="Z263" s="313"/>
    </row>
    <row r="264" spans="1:53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9"/>
      <c r="N264" s="314" t="s">
        <v>66</v>
      </c>
      <c r="O264" s="315"/>
      <c r="P264" s="315"/>
      <c r="Q264" s="315"/>
      <c r="R264" s="315"/>
      <c r="S264" s="315"/>
      <c r="T264" s="316"/>
      <c r="U264" s="37" t="s">
        <v>65</v>
      </c>
      <c r="V264" s="312">
        <f>IFERROR(SUM(V256:V262),"0")</f>
        <v>0</v>
      </c>
      <c r="W264" s="312">
        <f>IFERROR(SUM(W256:W262),"0")</f>
        <v>0</v>
      </c>
      <c r="X264" s="37"/>
      <c r="Y264" s="313"/>
      <c r="Z264" s="313"/>
    </row>
    <row r="265" spans="1:53" ht="14.25" customHeight="1" x14ac:dyDescent="0.25">
      <c r="A265" s="345" t="s">
        <v>60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27"/>
      <c r="Y265" s="306"/>
      <c r="Z265" s="306"/>
    </row>
    <row r="266" spans="1:53" ht="27" customHeight="1" x14ac:dyDescent="0.25">
      <c r="A266" s="54" t="s">
        <v>417</v>
      </c>
      <c r="B266" s="54" t="s">
        <v>418</v>
      </c>
      <c r="C266" s="31">
        <v>4301031154</v>
      </c>
      <c r="D266" s="323">
        <v>4607091387292</v>
      </c>
      <c r="E266" s="324"/>
      <c r="F266" s="309">
        <v>0.73</v>
      </c>
      <c r="G266" s="32">
        <v>6</v>
      </c>
      <c r="H266" s="309">
        <v>4.38</v>
      </c>
      <c r="I266" s="309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4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38"/>
      <c r="P266" s="338"/>
      <c r="Q266" s="338"/>
      <c r="R266" s="324"/>
      <c r="S266" s="34"/>
      <c r="T266" s="34"/>
      <c r="U266" s="35" t="s">
        <v>65</v>
      </c>
      <c r="V266" s="310">
        <v>0</v>
      </c>
      <c r="W266" s="311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419</v>
      </c>
      <c r="B267" s="54" t="s">
        <v>420</v>
      </c>
      <c r="C267" s="31">
        <v>4301031155</v>
      </c>
      <c r="D267" s="323">
        <v>4607091387315</v>
      </c>
      <c r="E267" s="324"/>
      <c r="F267" s="309">
        <v>0.7</v>
      </c>
      <c r="G267" s="32">
        <v>4</v>
      </c>
      <c r="H267" s="309">
        <v>2.8</v>
      </c>
      <c r="I267" s="309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6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38"/>
      <c r="P267" s="338"/>
      <c r="Q267" s="338"/>
      <c r="R267" s="324"/>
      <c r="S267" s="34"/>
      <c r="T267" s="34"/>
      <c r="U267" s="35" t="s">
        <v>65</v>
      </c>
      <c r="V267" s="310">
        <v>0</v>
      </c>
      <c r="W267" s="311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28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9"/>
      <c r="N268" s="314" t="s">
        <v>66</v>
      </c>
      <c r="O268" s="315"/>
      <c r="P268" s="315"/>
      <c r="Q268" s="315"/>
      <c r="R268" s="315"/>
      <c r="S268" s="315"/>
      <c r="T268" s="316"/>
      <c r="U268" s="37" t="s">
        <v>67</v>
      </c>
      <c r="V268" s="312">
        <f>IFERROR(V266/H266,"0")+IFERROR(V267/H267,"0")</f>
        <v>0</v>
      </c>
      <c r="W268" s="312">
        <f>IFERROR(W266/H266,"0")+IFERROR(W267/H267,"0")</f>
        <v>0</v>
      </c>
      <c r="X268" s="312">
        <f>IFERROR(IF(X266="",0,X266),"0")+IFERROR(IF(X267="",0,X267),"0")</f>
        <v>0</v>
      </c>
      <c r="Y268" s="313"/>
      <c r="Z268" s="313"/>
    </row>
    <row r="269" spans="1:53" x14ac:dyDescent="0.2">
      <c r="A269" s="327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9"/>
      <c r="N269" s="314" t="s">
        <v>66</v>
      </c>
      <c r="O269" s="315"/>
      <c r="P269" s="315"/>
      <c r="Q269" s="315"/>
      <c r="R269" s="315"/>
      <c r="S269" s="315"/>
      <c r="T269" s="316"/>
      <c r="U269" s="37" t="s">
        <v>65</v>
      </c>
      <c r="V269" s="312">
        <f>IFERROR(SUM(V266:V267),"0")</f>
        <v>0</v>
      </c>
      <c r="W269" s="312">
        <f>IFERROR(SUM(W266:W267),"0")</f>
        <v>0</v>
      </c>
      <c r="X269" s="37"/>
      <c r="Y269" s="313"/>
      <c r="Z269" s="313"/>
    </row>
    <row r="270" spans="1:53" ht="16.5" customHeight="1" x14ac:dyDescent="0.25">
      <c r="A270" s="326" t="s">
        <v>421</v>
      </c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7"/>
      <c r="P270" s="327"/>
      <c r="Q270" s="327"/>
      <c r="R270" s="327"/>
      <c r="S270" s="327"/>
      <c r="T270" s="327"/>
      <c r="U270" s="327"/>
      <c r="V270" s="327"/>
      <c r="W270" s="327"/>
      <c r="X270" s="327"/>
      <c r="Y270" s="305"/>
      <c r="Z270" s="305"/>
    </row>
    <row r="271" spans="1:53" ht="14.25" customHeight="1" x14ac:dyDescent="0.25">
      <c r="A271" s="345" t="s">
        <v>60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27"/>
      <c r="Y271" s="306"/>
      <c r="Z271" s="306"/>
    </row>
    <row r="272" spans="1:53" ht="27" customHeight="1" x14ac:dyDescent="0.25">
      <c r="A272" s="54" t="s">
        <v>422</v>
      </c>
      <c r="B272" s="54" t="s">
        <v>423</v>
      </c>
      <c r="C272" s="31">
        <v>4301031066</v>
      </c>
      <c r="D272" s="323">
        <v>4607091383836</v>
      </c>
      <c r="E272" s="324"/>
      <c r="F272" s="309">
        <v>0.3</v>
      </c>
      <c r="G272" s="32">
        <v>6</v>
      </c>
      <c r="H272" s="309">
        <v>1.8</v>
      </c>
      <c r="I272" s="309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3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38"/>
      <c r="P272" s="338"/>
      <c r="Q272" s="338"/>
      <c r="R272" s="324"/>
      <c r="S272" s="34"/>
      <c r="T272" s="34"/>
      <c r="U272" s="35" t="s">
        <v>65</v>
      </c>
      <c r="V272" s="310">
        <v>0</v>
      </c>
      <c r="W272" s="311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28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9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12">
        <f>IFERROR(V272/H272,"0")</f>
        <v>0</v>
      </c>
      <c r="W273" s="312">
        <f>IFERROR(W272/H272,"0")</f>
        <v>0</v>
      </c>
      <c r="X273" s="312">
        <f>IFERROR(IF(X272="",0,X272),"0")</f>
        <v>0</v>
      </c>
      <c r="Y273" s="313"/>
      <c r="Z273" s="313"/>
    </row>
    <row r="274" spans="1:53" x14ac:dyDescent="0.2">
      <c r="A274" s="327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9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12">
        <f>IFERROR(SUM(V272:V272),"0")</f>
        <v>0</v>
      </c>
      <c r="W274" s="312">
        <f>IFERROR(SUM(W272:W272),"0")</f>
        <v>0</v>
      </c>
      <c r="X274" s="37"/>
      <c r="Y274" s="313"/>
      <c r="Z274" s="313"/>
    </row>
    <row r="275" spans="1:53" ht="14.25" customHeight="1" x14ac:dyDescent="0.25">
      <c r="A275" s="345" t="s">
        <v>68</v>
      </c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7"/>
      <c r="P275" s="327"/>
      <c r="Q275" s="327"/>
      <c r="R275" s="327"/>
      <c r="S275" s="327"/>
      <c r="T275" s="327"/>
      <c r="U275" s="327"/>
      <c r="V275" s="327"/>
      <c r="W275" s="327"/>
      <c r="X275" s="327"/>
      <c r="Y275" s="306"/>
      <c r="Z275" s="306"/>
    </row>
    <row r="276" spans="1:53" ht="27" customHeight="1" x14ac:dyDescent="0.25">
      <c r="A276" s="54" t="s">
        <v>424</v>
      </c>
      <c r="B276" s="54" t="s">
        <v>425</v>
      </c>
      <c r="C276" s="31">
        <v>4301051142</v>
      </c>
      <c r="D276" s="323">
        <v>4607091387919</v>
      </c>
      <c r="E276" s="324"/>
      <c r="F276" s="309">
        <v>1.35</v>
      </c>
      <c r="G276" s="32">
        <v>6</v>
      </c>
      <c r="H276" s="309">
        <v>8.1</v>
      </c>
      <c r="I276" s="309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4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38"/>
      <c r="P276" s="338"/>
      <c r="Q276" s="338"/>
      <c r="R276" s="324"/>
      <c r="S276" s="34"/>
      <c r="T276" s="34"/>
      <c r="U276" s="35" t="s">
        <v>65</v>
      </c>
      <c r="V276" s="310">
        <v>0</v>
      </c>
      <c r="W276" s="311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426</v>
      </c>
      <c r="B277" s="54" t="s">
        <v>427</v>
      </c>
      <c r="C277" s="31">
        <v>4301051109</v>
      </c>
      <c r="D277" s="323">
        <v>4607091383942</v>
      </c>
      <c r="E277" s="324"/>
      <c r="F277" s="309">
        <v>0.42</v>
      </c>
      <c r="G277" s="32">
        <v>6</v>
      </c>
      <c r="H277" s="309">
        <v>2.52</v>
      </c>
      <c r="I277" s="309">
        <v>2.7919999999999998</v>
      </c>
      <c r="J277" s="32">
        <v>156</v>
      </c>
      <c r="K277" s="32" t="s">
        <v>63</v>
      </c>
      <c r="L277" s="33" t="s">
        <v>119</v>
      </c>
      <c r="M277" s="32">
        <v>45</v>
      </c>
      <c r="N277" s="41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38"/>
      <c r="P277" s="338"/>
      <c r="Q277" s="338"/>
      <c r="R277" s="324"/>
      <c r="S277" s="34"/>
      <c r="T277" s="34"/>
      <c r="U277" s="35" t="s">
        <v>65</v>
      </c>
      <c r="V277" s="310">
        <v>63</v>
      </c>
      <c r="W277" s="311">
        <f>IFERROR(IF(V277="",0,CEILING((V277/$H277),1)*$H277),"")</f>
        <v>63</v>
      </c>
      <c r="X277" s="36">
        <f>IFERROR(IF(W277=0,"",ROUNDUP(W277/H277,0)*0.00753),"")</f>
        <v>0.18825</v>
      </c>
      <c r="Y277" s="56"/>
      <c r="Z277" s="57"/>
      <c r="AD277" s="58"/>
      <c r="BA277" s="212" t="s">
        <v>1</v>
      </c>
    </row>
    <row r="278" spans="1:53" x14ac:dyDescent="0.2">
      <c r="A278" s="328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9"/>
      <c r="N278" s="314" t="s">
        <v>66</v>
      </c>
      <c r="O278" s="315"/>
      <c r="P278" s="315"/>
      <c r="Q278" s="315"/>
      <c r="R278" s="315"/>
      <c r="S278" s="315"/>
      <c r="T278" s="316"/>
      <c r="U278" s="37" t="s">
        <v>67</v>
      </c>
      <c r="V278" s="312">
        <f>IFERROR(V276/H276,"0")+IFERROR(V277/H277,"0")</f>
        <v>25</v>
      </c>
      <c r="W278" s="312">
        <f>IFERROR(W276/H276,"0")+IFERROR(W277/H277,"0")</f>
        <v>25</v>
      </c>
      <c r="X278" s="312">
        <f>IFERROR(IF(X276="",0,X276),"0")+IFERROR(IF(X277="",0,X277),"0")</f>
        <v>0.18825</v>
      </c>
      <c r="Y278" s="313"/>
      <c r="Z278" s="313"/>
    </row>
    <row r="279" spans="1:53" x14ac:dyDescent="0.2">
      <c r="A279" s="327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9"/>
      <c r="N279" s="314" t="s">
        <v>66</v>
      </c>
      <c r="O279" s="315"/>
      <c r="P279" s="315"/>
      <c r="Q279" s="315"/>
      <c r="R279" s="315"/>
      <c r="S279" s="315"/>
      <c r="T279" s="316"/>
      <c r="U279" s="37" t="s">
        <v>65</v>
      </c>
      <c r="V279" s="312">
        <f>IFERROR(SUM(V276:V277),"0")</f>
        <v>63</v>
      </c>
      <c r="W279" s="312">
        <f>IFERROR(SUM(W276:W277),"0")</f>
        <v>63</v>
      </c>
      <c r="X279" s="37"/>
      <c r="Y279" s="313"/>
      <c r="Z279" s="313"/>
    </row>
    <row r="280" spans="1:53" ht="14.25" customHeight="1" x14ac:dyDescent="0.25">
      <c r="A280" s="345" t="s">
        <v>215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06"/>
      <c r="Z280" s="306"/>
    </row>
    <row r="281" spans="1:53" ht="27" customHeight="1" x14ac:dyDescent="0.25">
      <c r="A281" s="54" t="s">
        <v>428</v>
      </c>
      <c r="B281" s="54" t="s">
        <v>429</v>
      </c>
      <c r="C281" s="31">
        <v>4301060324</v>
      </c>
      <c r="D281" s="323">
        <v>4607091388831</v>
      </c>
      <c r="E281" s="324"/>
      <c r="F281" s="309">
        <v>0.38</v>
      </c>
      <c r="G281" s="32">
        <v>6</v>
      </c>
      <c r="H281" s="309">
        <v>2.2799999999999998</v>
      </c>
      <c r="I281" s="309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4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38"/>
      <c r="P281" s="338"/>
      <c r="Q281" s="338"/>
      <c r="R281" s="324"/>
      <c r="S281" s="34"/>
      <c r="T281" s="34"/>
      <c r="U281" s="35" t="s">
        <v>65</v>
      </c>
      <c r="V281" s="310">
        <v>0</v>
      </c>
      <c r="W281" s="31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28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9"/>
      <c r="N282" s="314" t="s">
        <v>66</v>
      </c>
      <c r="O282" s="315"/>
      <c r="P282" s="315"/>
      <c r="Q282" s="315"/>
      <c r="R282" s="315"/>
      <c r="S282" s="315"/>
      <c r="T282" s="316"/>
      <c r="U282" s="37" t="s">
        <v>67</v>
      </c>
      <c r="V282" s="312">
        <f>IFERROR(V281/H281,"0")</f>
        <v>0</v>
      </c>
      <c r="W282" s="312">
        <f>IFERROR(W281/H281,"0")</f>
        <v>0</v>
      </c>
      <c r="X282" s="312">
        <f>IFERROR(IF(X281="",0,X281),"0")</f>
        <v>0</v>
      </c>
      <c r="Y282" s="313"/>
      <c r="Z282" s="313"/>
    </row>
    <row r="283" spans="1:53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9"/>
      <c r="N283" s="314" t="s">
        <v>66</v>
      </c>
      <c r="O283" s="315"/>
      <c r="P283" s="315"/>
      <c r="Q283" s="315"/>
      <c r="R283" s="315"/>
      <c r="S283" s="315"/>
      <c r="T283" s="316"/>
      <c r="U283" s="37" t="s">
        <v>65</v>
      </c>
      <c r="V283" s="312">
        <f>IFERROR(SUM(V281:V281),"0")</f>
        <v>0</v>
      </c>
      <c r="W283" s="312">
        <f>IFERROR(SUM(W281:W281),"0")</f>
        <v>0</v>
      </c>
      <c r="X283" s="37"/>
      <c r="Y283" s="313"/>
      <c r="Z283" s="313"/>
    </row>
    <row r="284" spans="1:53" ht="14.25" customHeight="1" x14ac:dyDescent="0.25">
      <c r="A284" s="345" t="s">
        <v>81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06"/>
      <c r="Z284" s="306"/>
    </row>
    <row r="285" spans="1:53" ht="27" customHeight="1" x14ac:dyDescent="0.25">
      <c r="A285" s="54" t="s">
        <v>430</v>
      </c>
      <c r="B285" s="54" t="s">
        <v>431</v>
      </c>
      <c r="C285" s="31">
        <v>4301032015</v>
      </c>
      <c r="D285" s="323">
        <v>4607091383102</v>
      </c>
      <c r="E285" s="324"/>
      <c r="F285" s="309">
        <v>0.17</v>
      </c>
      <c r="G285" s="32">
        <v>15</v>
      </c>
      <c r="H285" s="309">
        <v>2.5499999999999998</v>
      </c>
      <c r="I285" s="309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5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38"/>
      <c r="P285" s="338"/>
      <c r="Q285" s="338"/>
      <c r="R285" s="324"/>
      <c r="S285" s="34"/>
      <c r="T285" s="34"/>
      <c r="U285" s="35" t="s">
        <v>65</v>
      </c>
      <c r="V285" s="310">
        <v>0</v>
      </c>
      <c r="W285" s="311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28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9"/>
      <c r="N286" s="314" t="s">
        <v>66</v>
      </c>
      <c r="O286" s="315"/>
      <c r="P286" s="315"/>
      <c r="Q286" s="315"/>
      <c r="R286" s="315"/>
      <c r="S286" s="315"/>
      <c r="T286" s="316"/>
      <c r="U286" s="37" t="s">
        <v>67</v>
      </c>
      <c r="V286" s="312">
        <f>IFERROR(V285/H285,"0")</f>
        <v>0</v>
      </c>
      <c r="W286" s="312">
        <f>IFERROR(W285/H285,"0")</f>
        <v>0</v>
      </c>
      <c r="X286" s="312">
        <f>IFERROR(IF(X285="",0,X285),"0")</f>
        <v>0</v>
      </c>
      <c r="Y286" s="313"/>
      <c r="Z286" s="313"/>
    </row>
    <row r="287" spans="1:53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9"/>
      <c r="N287" s="314" t="s">
        <v>66</v>
      </c>
      <c r="O287" s="315"/>
      <c r="P287" s="315"/>
      <c r="Q287" s="315"/>
      <c r="R287" s="315"/>
      <c r="S287" s="315"/>
      <c r="T287" s="316"/>
      <c r="U287" s="37" t="s">
        <v>65</v>
      </c>
      <c r="V287" s="312">
        <f>IFERROR(SUM(V285:V285),"0")</f>
        <v>0</v>
      </c>
      <c r="W287" s="312">
        <f>IFERROR(SUM(W285:W285),"0")</f>
        <v>0</v>
      </c>
      <c r="X287" s="37"/>
      <c r="Y287" s="313"/>
      <c r="Z287" s="313"/>
    </row>
    <row r="288" spans="1:53" ht="27.75" customHeight="1" x14ac:dyDescent="0.2">
      <c r="A288" s="407" t="s">
        <v>432</v>
      </c>
      <c r="B288" s="408"/>
      <c r="C288" s="408"/>
      <c r="D288" s="408"/>
      <c r="E288" s="408"/>
      <c r="F288" s="408"/>
      <c r="G288" s="408"/>
      <c r="H288" s="408"/>
      <c r="I288" s="408"/>
      <c r="J288" s="408"/>
      <c r="K288" s="408"/>
      <c r="L288" s="408"/>
      <c r="M288" s="408"/>
      <c r="N288" s="408"/>
      <c r="O288" s="408"/>
      <c r="P288" s="408"/>
      <c r="Q288" s="408"/>
      <c r="R288" s="408"/>
      <c r="S288" s="408"/>
      <c r="T288" s="408"/>
      <c r="U288" s="408"/>
      <c r="V288" s="408"/>
      <c r="W288" s="408"/>
      <c r="X288" s="408"/>
      <c r="Y288" s="48"/>
      <c r="Z288" s="48"/>
    </row>
    <row r="289" spans="1:53" ht="16.5" customHeight="1" x14ac:dyDescent="0.25">
      <c r="A289" s="326" t="s">
        <v>433</v>
      </c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7"/>
      <c r="N289" s="327"/>
      <c r="O289" s="327"/>
      <c r="P289" s="327"/>
      <c r="Q289" s="327"/>
      <c r="R289" s="327"/>
      <c r="S289" s="327"/>
      <c r="T289" s="327"/>
      <c r="U289" s="327"/>
      <c r="V289" s="327"/>
      <c r="W289" s="327"/>
      <c r="X289" s="327"/>
      <c r="Y289" s="305"/>
      <c r="Z289" s="305"/>
    </row>
    <row r="290" spans="1:53" ht="14.25" customHeight="1" x14ac:dyDescent="0.25">
      <c r="A290" s="345" t="s">
        <v>103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306"/>
      <c r="Z290" s="306"/>
    </row>
    <row r="291" spans="1:53" ht="27" customHeight="1" x14ac:dyDescent="0.25">
      <c r="A291" s="54" t="s">
        <v>434</v>
      </c>
      <c r="B291" s="54" t="s">
        <v>435</v>
      </c>
      <c r="C291" s="31">
        <v>4301011339</v>
      </c>
      <c r="D291" s="323">
        <v>4607091383997</v>
      </c>
      <c r="E291" s="324"/>
      <c r="F291" s="309">
        <v>2.5</v>
      </c>
      <c r="G291" s="32">
        <v>6</v>
      </c>
      <c r="H291" s="309">
        <v>15</v>
      </c>
      <c r="I291" s="309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3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38"/>
      <c r="P291" s="338"/>
      <c r="Q291" s="338"/>
      <c r="R291" s="324"/>
      <c r="S291" s="34"/>
      <c r="T291" s="34"/>
      <c r="U291" s="35" t="s">
        <v>65</v>
      </c>
      <c r="V291" s="310">
        <v>0</v>
      </c>
      <c r="W291" s="311">
        <f t="shared" ref="W291:W298" si="14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436</v>
      </c>
      <c r="C292" s="31">
        <v>4301011239</v>
      </c>
      <c r="D292" s="323">
        <v>4607091383997</v>
      </c>
      <c r="E292" s="324"/>
      <c r="F292" s="309">
        <v>2.5</v>
      </c>
      <c r="G292" s="32">
        <v>6</v>
      </c>
      <c r="H292" s="309">
        <v>15</v>
      </c>
      <c r="I292" s="309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62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8"/>
      <c r="P292" s="338"/>
      <c r="Q292" s="338"/>
      <c r="R292" s="324"/>
      <c r="S292" s="34"/>
      <c r="T292" s="34"/>
      <c r="U292" s="35" t="s">
        <v>65</v>
      </c>
      <c r="V292" s="310">
        <v>0</v>
      </c>
      <c r="W292" s="311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4301011326</v>
      </c>
      <c r="D293" s="323">
        <v>4607091384130</v>
      </c>
      <c r="E293" s="324"/>
      <c r="F293" s="309">
        <v>2.5</v>
      </c>
      <c r="G293" s="32">
        <v>6</v>
      </c>
      <c r="H293" s="309">
        <v>15</v>
      </c>
      <c r="I293" s="309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38"/>
      <c r="P293" s="338"/>
      <c r="Q293" s="338"/>
      <c r="R293" s="324"/>
      <c r="S293" s="34"/>
      <c r="T293" s="34"/>
      <c r="U293" s="35" t="s">
        <v>65</v>
      </c>
      <c r="V293" s="310">
        <v>5000</v>
      </c>
      <c r="W293" s="311">
        <f t="shared" si="14"/>
        <v>5010</v>
      </c>
      <c r="X293" s="36">
        <f>IFERROR(IF(W293=0,"",ROUNDUP(W293/H293,0)*0.02175),"")</f>
        <v>7.2644999999999991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437</v>
      </c>
      <c r="B294" s="54" t="s">
        <v>439</v>
      </c>
      <c r="C294" s="31">
        <v>4301011240</v>
      </c>
      <c r="D294" s="323">
        <v>4607091384130</v>
      </c>
      <c r="E294" s="324"/>
      <c r="F294" s="309">
        <v>2.5</v>
      </c>
      <c r="G294" s="32">
        <v>6</v>
      </c>
      <c r="H294" s="309">
        <v>15</v>
      </c>
      <c r="I294" s="309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5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8"/>
      <c r="P294" s="338"/>
      <c r="Q294" s="338"/>
      <c r="R294" s="324"/>
      <c r="S294" s="34"/>
      <c r="T294" s="34"/>
      <c r="U294" s="35" t="s">
        <v>65</v>
      </c>
      <c r="V294" s="310">
        <v>0</v>
      </c>
      <c r="W294" s="311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440</v>
      </c>
      <c r="B295" s="54" t="s">
        <v>441</v>
      </c>
      <c r="C295" s="31">
        <v>4301011330</v>
      </c>
      <c r="D295" s="323">
        <v>4607091384147</v>
      </c>
      <c r="E295" s="324"/>
      <c r="F295" s="309">
        <v>2.5</v>
      </c>
      <c r="G295" s="32">
        <v>6</v>
      </c>
      <c r="H295" s="309">
        <v>15</v>
      </c>
      <c r="I295" s="309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5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38"/>
      <c r="P295" s="338"/>
      <c r="Q295" s="338"/>
      <c r="R295" s="324"/>
      <c r="S295" s="34"/>
      <c r="T295" s="34"/>
      <c r="U295" s="35" t="s">
        <v>65</v>
      </c>
      <c r="V295" s="310">
        <v>0</v>
      </c>
      <c r="W295" s="311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440</v>
      </c>
      <c r="B296" s="54" t="s">
        <v>442</v>
      </c>
      <c r="C296" s="31">
        <v>4301011238</v>
      </c>
      <c r="D296" s="323">
        <v>4607091384147</v>
      </c>
      <c r="E296" s="324"/>
      <c r="F296" s="309">
        <v>2.5</v>
      </c>
      <c r="G296" s="32">
        <v>6</v>
      </c>
      <c r="H296" s="309">
        <v>15</v>
      </c>
      <c r="I296" s="309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389" t="s">
        <v>443</v>
      </c>
      <c r="O296" s="338"/>
      <c r="P296" s="338"/>
      <c r="Q296" s="338"/>
      <c r="R296" s="324"/>
      <c r="S296" s="34"/>
      <c r="T296" s="34"/>
      <c r="U296" s="35" t="s">
        <v>65</v>
      </c>
      <c r="V296" s="310">
        <v>0</v>
      </c>
      <c r="W296" s="311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4301011327</v>
      </c>
      <c r="D297" s="323">
        <v>4607091384154</v>
      </c>
      <c r="E297" s="324"/>
      <c r="F297" s="309">
        <v>0.5</v>
      </c>
      <c r="G297" s="32">
        <v>10</v>
      </c>
      <c r="H297" s="309">
        <v>5</v>
      </c>
      <c r="I297" s="309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36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38"/>
      <c r="P297" s="338"/>
      <c r="Q297" s="338"/>
      <c r="R297" s="324"/>
      <c r="S297" s="34"/>
      <c r="T297" s="34"/>
      <c r="U297" s="35" t="s">
        <v>65</v>
      </c>
      <c r="V297" s="310">
        <v>0</v>
      </c>
      <c r="W297" s="311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4301011332</v>
      </c>
      <c r="D298" s="323">
        <v>4607091384161</v>
      </c>
      <c r="E298" s="324"/>
      <c r="F298" s="309">
        <v>0.5</v>
      </c>
      <c r="G298" s="32">
        <v>10</v>
      </c>
      <c r="H298" s="309">
        <v>5</v>
      </c>
      <c r="I298" s="309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6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38"/>
      <c r="P298" s="338"/>
      <c r="Q298" s="338"/>
      <c r="R298" s="324"/>
      <c r="S298" s="34"/>
      <c r="T298" s="34"/>
      <c r="U298" s="35" t="s">
        <v>65</v>
      </c>
      <c r="V298" s="310">
        <v>0</v>
      </c>
      <c r="W298" s="311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28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9"/>
      <c r="N299" s="314" t="s">
        <v>66</v>
      </c>
      <c r="O299" s="315"/>
      <c r="P299" s="315"/>
      <c r="Q299" s="315"/>
      <c r="R299" s="315"/>
      <c r="S299" s="315"/>
      <c r="T299" s="316"/>
      <c r="U299" s="37" t="s">
        <v>67</v>
      </c>
      <c r="V299" s="312">
        <f>IFERROR(V291/H291,"0")+IFERROR(V292/H292,"0")+IFERROR(V293/H293,"0")+IFERROR(V294/H294,"0")+IFERROR(V295/H295,"0")+IFERROR(V296/H296,"0")+IFERROR(V297/H297,"0")+IFERROR(V298/H298,"0")</f>
        <v>333.33333333333331</v>
      </c>
      <c r="W299" s="312">
        <f>IFERROR(W291/H291,"0")+IFERROR(W292/H292,"0")+IFERROR(W293/H293,"0")+IFERROR(W294/H294,"0")+IFERROR(W295/H295,"0")+IFERROR(W296/H296,"0")+IFERROR(W297/H297,"0")+IFERROR(W298/H298,"0")</f>
        <v>334</v>
      </c>
      <c r="X299" s="31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7.2644999999999991</v>
      </c>
      <c r="Y299" s="313"/>
      <c r="Z299" s="313"/>
    </row>
    <row r="300" spans="1:53" x14ac:dyDescent="0.2">
      <c r="A300" s="327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9"/>
      <c r="N300" s="314" t="s">
        <v>66</v>
      </c>
      <c r="O300" s="315"/>
      <c r="P300" s="315"/>
      <c r="Q300" s="315"/>
      <c r="R300" s="315"/>
      <c r="S300" s="315"/>
      <c r="T300" s="316"/>
      <c r="U300" s="37" t="s">
        <v>65</v>
      </c>
      <c r="V300" s="312">
        <f>IFERROR(SUM(V291:V298),"0")</f>
        <v>5000</v>
      </c>
      <c r="W300" s="312">
        <f>IFERROR(SUM(W291:W298),"0")</f>
        <v>5010</v>
      </c>
      <c r="X300" s="37"/>
      <c r="Y300" s="313"/>
      <c r="Z300" s="313"/>
    </row>
    <row r="301" spans="1:53" ht="14.25" customHeight="1" x14ac:dyDescent="0.25">
      <c r="A301" s="345" t="s">
        <v>95</v>
      </c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7"/>
      <c r="M301" s="327"/>
      <c r="N301" s="327"/>
      <c r="O301" s="327"/>
      <c r="P301" s="327"/>
      <c r="Q301" s="327"/>
      <c r="R301" s="327"/>
      <c r="S301" s="327"/>
      <c r="T301" s="327"/>
      <c r="U301" s="327"/>
      <c r="V301" s="327"/>
      <c r="W301" s="327"/>
      <c r="X301" s="327"/>
      <c r="Y301" s="306"/>
      <c r="Z301" s="306"/>
    </row>
    <row r="302" spans="1:53" ht="27" customHeight="1" x14ac:dyDescent="0.25">
      <c r="A302" s="54" t="s">
        <v>448</v>
      </c>
      <c r="B302" s="54" t="s">
        <v>449</v>
      </c>
      <c r="C302" s="31">
        <v>4301020178</v>
      </c>
      <c r="D302" s="323">
        <v>4607091383980</v>
      </c>
      <c r="E302" s="324"/>
      <c r="F302" s="309">
        <v>2.5</v>
      </c>
      <c r="G302" s="32">
        <v>6</v>
      </c>
      <c r="H302" s="309">
        <v>15</v>
      </c>
      <c r="I302" s="309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6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38"/>
      <c r="P302" s="338"/>
      <c r="Q302" s="338"/>
      <c r="R302" s="324"/>
      <c r="S302" s="34"/>
      <c r="T302" s="34"/>
      <c r="U302" s="35" t="s">
        <v>65</v>
      </c>
      <c r="V302" s="310">
        <v>5000</v>
      </c>
      <c r="W302" s="311">
        <f>IFERROR(IF(V302="",0,CEILING((V302/$H302),1)*$H302),"")</f>
        <v>5010</v>
      </c>
      <c r="X302" s="36">
        <f>IFERROR(IF(W302=0,"",ROUNDUP(W302/H302,0)*0.02175),"")</f>
        <v>7.2644999999999991</v>
      </c>
      <c r="Y302" s="56"/>
      <c r="Z302" s="57"/>
      <c r="AD302" s="58"/>
      <c r="BA302" s="223" t="s">
        <v>1</v>
      </c>
    </row>
    <row r="303" spans="1:53" ht="16.5" customHeight="1" x14ac:dyDescent="0.25">
      <c r="A303" s="54" t="s">
        <v>450</v>
      </c>
      <c r="B303" s="54" t="s">
        <v>451</v>
      </c>
      <c r="C303" s="31">
        <v>4301020270</v>
      </c>
      <c r="D303" s="323">
        <v>4680115883314</v>
      </c>
      <c r="E303" s="324"/>
      <c r="F303" s="309">
        <v>1.35</v>
      </c>
      <c r="G303" s="32">
        <v>8</v>
      </c>
      <c r="H303" s="309">
        <v>10.8</v>
      </c>
      <c r="I303" s="309">
        <v>11.28</v>
      </c>
      <c r="J303" s="32">
        <v>56</v>
      </c>
      <c r="K303" s="32" t="s">
        <v>98</v>
      </c>
      <c r="L303" s="33" t="s">
        <v>119</v>
      </c>
      <c r="M303" s="32">
        <v>50</v>
      </c>
      <c r="N303" s="458" t="s">
        <v>452</v>
      </c>
      <c r="O303" s="338"/>
      <c r="P303" s="338"/>
      <c r="Q303" s="338"/>
      <c r="R303" s="324"/>
      <c r="S303" s="34"/>
      <c r="T303" s="34"/>
      <c r="U303" s="35" t="s">
        <v>65</v>
      </c>
      <c r="V303" s="310">
        <v>0</v>
      </c>
      <c r="W303" s="311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453</v>
      </c>
      <c r="B304" s="54" t="s">
        <v>454</v>
      </c>
      <c r="C304" s="31">
        <v>4301020179</v>
      </c>
      <c r="D304" s="323">
        <v>4607091384178</v>
      </c>
      <c r="E304" s="324"/>
      <c r="F304" s="309">
        <v>0.4</v>
      </c>
      <c r="G304" s="32">
        <v>10</v>
      </c>
      <c r="H304" s="309">
        <v>4</v>
      </c>
      <c r="I304" s="309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4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38"/>
      <c r="P304" s="338"/>
      <c r="Q304" s="338"/>
      <c r="R304" s="324"/>
      <c r="S304" s="34"/>
      <c r="T304" s="34"/>
      <c r="U304" s="35" t="s">
        <v>65</v>
      </c>
      <c r="V304" s="310">
        <v>0</v>
      </c>
      <c r="W304" s="311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28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9"/>
      <c r="N305" s="314" t="s">
        <v>66</v>
      </c>
      <c r="O305" s="315"/>
      <c r="P305" s="315"/>
      <c r="Q305" s="315"/>
      <c r="R305" s="315"/>
      <c r="S305" s="315"/>
      <c r="T305" s="316"/>
      <c r="U305" s="37" t="s">
        <v>67</v>
      </c>
      <c r="V305" s="312">
        <f>IFERROR(V302/H302,"0")+IFERROR(V303/H303,"0")+IFERROR(V304/H304,"0")</f>
        <v>333.33333333333331</v>
      </c>
      <c r="W305" s="312">
        <f>IFERROR(W302/H302,"0")+IFERROR(W303/H303,"0")+IFERROR(W304/H304,"0")</f>
        <v>334</v>
      </c>
      <c r="X305" s="312">
        <f>IFERROR(IF(X302="",0,X302),"0")+IFERROR(IF(X303="",0,X303),"0")+IFERROR(IF(X304="",0,X304),"0")</f>
        <v>7.2644999999999991</v>
      </c>
      <c r="Y305" s="313"/>
      <c r="Z305" s="313"/>
    </row>
    <row r="306" spans="1:53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7"/>
      <c r="M306" s="329"/>
      <c r="N306" s="314" t="s">
        <v>66</v>
      </c>
      <c r="O306" s="315"/>
      <c r="P306" s="315"/>
      <c r="Q306" s="315"/>
      <c r="R306" s="315"/>
      <c r="S306" s="315"/>
      <c r="T306" s="316"/>
      <c r="U306" s="37" t="s">
        <v>65</v>
      </c>
      <c r="V306" s="312">
        <f>IFERROR(SUM(V302:V304),"0")</f>
        <v>5000</v>
      </c>
      <c r="W306" s="312">
        <f>IFERROR(SUM(W302:W304),"0")</f>
        <v>5010</v>
      </c>
      <c r="X306" s="37"/>
      <c r="Y306" s="313"/>
      <c r="Z306" s="313"/>
    </row>
    <row r="307" spans="1:53" ht="14.25" customHeight="1" x14ac:dyDescent="0.25">
      <c r="A307" s="345" t="s">
        <v>68</v>
      </c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7"/>
      <c r="U307" s="327"/>
      <c r="V307" s="327"/>
      <c r="W307" s="327"/>
      <c r="X307" s="327"/>
      <c r="Y307" s="306"/>
      <c r="Z307" s="306"/>
    </row>
    <row r="308" spans="1:53" ht="27" customHeight="1" x14ac:dyDescent="0.25">
      <c r="A308" s="54" t="s">
        <v>455</v>
      </c>
      <c r="B308" s="54" t="s">
        <v>456</v>
      </c>
      <c r="C308" s="31">
        <v>4301051298</v>
      </c>
      <c r="D308" s="323">
        <v>4607091384260</v>
      </c>
      <c r="E308" s="324"/>
      <c r="F308" s="309">
        <v>1.3</v>
      </c>
      <c r="G308" s="32">
        <v>6</v>
      </c>
      <c r="H308" s="309">
        <v>7.8</v>
      </c>
      <c r="I308" s="309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5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38"/>
      <c r="P308" s="338"/>
      <c r="Q308" s="338"/>
      <c r="R308" s="324"/>
      <c r="S308" s="34"/>
      <c r="T308" s="34"/>
      <c r="U308" s="35" t="s">
        <v>65</v>
      </c>
      <c r="V308" s="310">
        <v>0</v>
      </c>
      <c r="W308" s="311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28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9"/>
      <c r="N309" s="314" t="s">
        <v>66</v>
      </c>
      <c r="O309" s="315"/>
      <c r="P309" s="315"/>
      <c r="Q309" s="315"/>
      <c r="R309" s="315"/>
      <c r="S309" s="315"/>
      <c r="T309" s="316"/>
      <c r="U309" s="37" t="s">
        <v>67</v>
      </c>
      <c r="V309" s="312">
        <f>IFERROR(V308/H308,"0")</f>
        <v>0</v>
      </c>
      <c r="W309" s="312">
        <f>IFERROR(W308/H308,"0")</f>
        <v>0</v>
      </c>
      <c r="X309" s="312">
        <f>IFERROR(IF(X308="",0,X308),"0")</f>
        <v>0</v>
      </c>
      <c r="Y309" s="313"/>
      <c r="Z309" s="313"/>
    </row>
    <row r="310" spans="1:53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29"/>
      <c r="N310" s="314" t="s">
        <v>66</v>
      </c>
      <c r="O310" s="315"/>
      <c r="P310" s="315"/>
      <c r="Q310" s="315"/>
      <c r="R310" s="315"/>
      <c r="S310" s="315"/>
      <c r="T310" s="316"/>
      <c r="U310" s="37" t="s">
        <v>65</v>
      </c>
      <c r="V310" s="312">
        <f>IFERROR(SUM(V308:V308),"0")</f>
        <v>0</v>
      </c>
      <c r="W310" s="312">
        <f>IFERROR(SUM(W308:W308),"0")</f>
        <v>0</v>
      </c>
      <c r="X310" s="37"/>
      <c r="Y310" s="313"/>
      <c r="Z310" s="313"/>
    </row>
    <row r="311" spans="1:53" ht="14.25" customHeight="1" x14ac:dyDescent="0.25">
      <c r="A311" s="345" t="s">
        <v>215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06"/>
      <c r="Z311" s="306"/>
    </row>
    <row r="312" spans="1:53" ht="16.5" customHeight="1" x14ac:dyDescent="0.25">
      <c r="A312" s="54" t="s">
        <v>457</v>
      </c>
      <c r="B312" s="54" t="s">
        <v>458</v>
      </c>
      <c r="C312" s="31">
        <v>4301060314</v>
      </c>
      <c r="D312" s="323">
        <v>4607091384673</v>
      </c>
      <c r="E312" s="324"/>
      <c r="F312" s="309">
        <v>1.3</v>
      </c>
      <c r="G312" s="32">
        <v>6</v>
      </c>
      <c r="H312" s="309">
        <v>7.8</v>
      </c>
      <c r="I312" s="309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3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38"/>
      <c r="P312" s="338"/>
      <c r="Q312" s="338"/>
      <c r="R312" s="324"/>
      <c r="S312" s="34"/>
      <c r="T312" s="34"/>
      <c r="U312" s="35" t="s">
        <v>65</v>
      </c>
      <c r="V312" s="310">
        <v>200</v>
      </c>
      <c r="W312" s="311">
        <f>IFERROR(IF(V312="",0,CEILING((V312/$H312),1)*$H312),"")</f>
        <v>202.79999999999998</v>
      </c>
      <c r="X312" s="36">
        <f>IFERROR(IF(W312=0,"",ROUNDUP(W312/H312,0)*0.02175),"")</f>
        <v>0.5655</v>
      </c>
      <c r="Y312" s="56"/>
      <c r="Z312" s="57"/>
      <c r="AD312" s="58"/>
      <c r="BA312" s="227" t="s">
        <v>1</v>
      </c>
    </row>
    <row r="313" spans="1:53" x14ac:dyDescent="0.2">
      <c r="A313" s="328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9"/>
      <c r="N313" s="314" t="s">
        <v>66</v>
      </c>
      <c r="O313" s="315"/>
      <c r="P313" s="315"/>
      <c r="Q313" s="315"/>
      <c r="R313" s="315"/>
      <c r="S313" s="315"/>
      <c r="T313" s="316"/>
      <c r="U313" s="37" t="s">
        <v>67</v>
      </c>
      <c r="V313" s="312">
        <f>IFERROR(V312/H312,"0")</f>
        <v>25.641025641025642</v>
      </c>
      <c r="W313" s="312">
        <f>IFERROR(W312/H312,"0")</f>
        <v>26</v>
      </c>
      <c r="X313" s="312">
        <f>IFERROR(IF(X312="",0,X312),"0")</f>
        <v>0.5655</v>
      </c>
      <c r="Y313" s="313"/>
      <c r="Z313" s="31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9"/>
      <c r="N314" s="314" t="s">
        <v>66</v>
      </c>
      <c r="O314" s="315"/>
      <c r="P314" s="315"/>
      <c r="Q314" s="315"/>
      <c r="R314" s="315"/>
      <c r="S314" s="315"/>
      <c r="T314" s="316"/>
      <c r="U314" s="37" t="s">
        <v>65</v>
      </c>
      <c r="V314" s="312">
        <f>IFERROR(SUM(V312:V312),"0")</f>
        <v>200</v>
      </c>
      <c r="W314" s="312">
        <f>IFERROR(SUM(W312:W312),"0")</f>
        <v>202.79999999999998</v>
      </c>
      <c r="X314" s="37"/>
      <c r="Y314" s="313"/>
      <c r="Z314" s="313"/>
    </row>
    <row r="315" spans="1:53" ht="16.5" customHeight="1" x14ac:dyDescent="0.25">
      <c r="A315" s="326" t="s">
        <v>459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05"/>
      <c r="Z315" s="305"/>
    </row>
    <row r="316" spans="1:53" ht="14.25" customHeight="1" x14ac:dyDescent="0.25">
      <c r="A316" s="345" t="s">
        <v>103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27"/>
      <c r="Y316" s="306"/>
      <c r="Z316" s="306"/>
    </row>
    <row r="317" spans="1:53" ht="27" customHeight="1" x14ac:dyDescent="0.25">
      <c r="A317" s="54" t="s">
        <v>460</v>
      </c>
      <c r="B317" s="54" t="s">
        <v>461</v>
      </c>
      <c r="C317" s="31">
        <v>4301011324</v>
      </c>
      <c r="D317" s="323">
        <v>4607091384185</v>
      </c>
      <c r="E317" s="324"/>
      <c r="F317" s="309">
        <v>0.8</v>
      </c>
      <c r="G317" s="32">
        <v>15</v>
      </c>
      <c r="H317" s="309">
        <v>12</v>
      </c>
      <c r="I317" s="309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38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38"/>
      <c r="P317" s="338"/>
      <c r="Q317" s="338"/>
      <c r="R317" s="324"/>
      <c r="S317" s="34"/>
      <c r="T317" s="34"/>
      <c r="U317" s="35" t="s">
        <v>65</v>
      </c>
      <c r="V317" s="310">
        <v>0</v>
      </c>
      <c r="W317" s="31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462</v>
      </c>
      <c r="B318" s="54" t="s">
        <v>463</v>
      </c>
      <c r="C318" s="31">
        <v>4301011312</v>
      </c>
      <c r="D318" s="323">
        <v>4607091384192</v>
      </c>
      <c r="E318" s="324"/>
      <c r="F318" s="309">
        <v>1.8</v>
      </c>
      <c r="G318" s="32">
        <v>6</v>
      </c>
      <c r="H318" s="309">
        <v>10.8</v>
      </c>
      <c r="I318" s="309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53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38"/>
      <c r="P318" s="338"/>
      <c r="Q318" s="338"/>
      <c r="R318" s="324"/>
      <c r="S318" s="34"/>
      <c r="T318" s="34"/>
      <c r="U318" s="35" t="s">
        <v>65</v>
      </c>
      <c r="V318" s="310">
        <v>0</v>
      </c>
      <c r="W318" s="311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464</v>
      </c>
      <c r="B319" s="54" t="s">
        <v>465</v>
      </c>
      <c r="C319" s="31">
        <v>4301011483</v>
      </c>
      <c r="D319" s="323">
        <v>4680115881907</v>
      </c>
      <c r="E319" s="324"/>
      <c r="F319" s="309">
        <v>1.8</v>
      </c>
      <c r="G319" s="32">
        <v>6</v>
      </c>
      <c r="H319" s="309">
        <v>10.8</v>
      </c>
      <c r="I319" s="309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4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38"/>
      <c r="P319" s="338"/>
      <c r="Q319" s="338"/>
      <c r="R319" s="324"/>
      <c r="S319" s="34"/>
      <c r="T319" s="34"/>
      <c r="U319" s="35" t="s">
        <v>65</v>
      </c>
      <c r="V319" s="310">
        <v>0</v>
      </c>
      <c r="W319" s="31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466</v>
      </c>
      <c r="B320" s="54" t="s">
        <v>467</v>
      </c>
      <c r="C320" s="31">
        <v>4301011303</v>
      </c>
      <c r="D320" s="323">
        <v>4607091384680</v>
      </c>
      <c r="E320" s="324"/>
      <c r="F320" s="309">
        <v>0.4</v>
      </c>
      <c r="G320" s="32">
        <v>10</v>
      </c>
      <c r="H320" s="309">
        <v>4</v>
      </c>
      <c r="I320" s="309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38"/>
      <c r="P320" s="338"/>
      <c r="Q320" s="338"/>
      <c r="R320" s="324"/>
      <c r="S320" s="34"/>
      <c r="T320" s="34"/>
      <c r="U320" s="35" t="s">
        <v>65</v>
      </c>
      <c r="V320" s="310">
        <v>0</v>
      </c>
      <c r="W320" s="31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28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9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12">
        <f>IFERROR(V317/H317,"0")+IFERROR(V318/H318,"0")+IFERROR(V319/H319,"0")+IFERROR(V320/H320,"0")</f>
        <v>0</v>
      </c>
      <c r="W321" s="312">
        <f>IFERROR(W317/H317,"0")+IFERROR(W318/H318,"0")+IFERROR(W319/H319,"0")+IFERROR(W320/H320,"0")</f>
        <v>0</v>
      </c>
      <c r="X321" s="312">
        <f>IFERROR(IF(X317="",0,X317),"0")+IFERROR(IF(X318="",0,X318),"0")+IFERROR(IF(X319="",0,X319),"0")+IFERROR(IF(X320="",0,X320),"0")</f>
        <v>0</v>
      </c>
      <c r="Y321" s="313"/>
      <c r="Z321" s="313"/>
    </row>
    <row r="322" spans="1:53" x14ac:dyDescent="0.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9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12">
        <f>IFERROR(SUM(V317:V320),"0")</f>
        <v>0</v>
      </c>
      <c r="W322" s="312">
        <f>IFERROR(SUM(W317:W320),"0")</f>
        <v>0</v>
      </c>
      <c r="X322" s="37"/>
      <c r="Y322" s="313"/>
      <c r="Z322" s="313"/>
    </row>
    <row r="323" spans="1:53" ht="14.25" customHeight="1" x14ac:dyDescent="0.25">
      <c r="A323" s="345" t="s">
        <v>60</v>
      </c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27"/>
      <c r="Y323" s="306"/>
      <c r="Z323" s="306"/>
    </row>
    <row r="324" spans="1:53" ht="27" customHeight="1" x14ac:dyDescent="0.25">
      <c r="A324" s="54" t="s">
        <v>468</v>
      </c>
      <c r="B324" s="54" t="s">
        <v>469</v>
      </c>
      <c r="C324" s="31">
        <v>4301031139</v>
      </c>
      <c r="D324" s="323">
        <v>4607091384802</v>
      </c>
      <c r="E324" s="324"/>
      <c r="F324" s="309">
        <v>0.73</v>
      </c>
      <c r="G324" s="32">
        <v>6</v>
      </c>
      <c r="H324" s="309">
        <v>4.38</v>
      </c>
      <c r="I324" s="309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4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38"/>
      <c r="P324" s="338"/>
      <c r="Q324" s="338"/>
      <c r="R324" s="324"/>
      <c r="S324" s="34"/>
      <c r="T324" s="34"/>
      <c r="U324" s="35" t="s">
        <v>65</v>
      </c>
      <c r="V324" s="310">
        <v>0</v>
      </c>
      <c r="W324" s="311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470</v>
      </c>
      <c r="B325" s="54" t="s">
        <v>471</v>
      </c>
      <c r="C325" s="31">
        <v>4301031140</v>
      </c>
      <c r="D325" s="323">
        <v>4607091384826</v>
      </c>
      <c r="E325" s="324"/>
      <c r="F325" s="309">
        <v>0.35</v>
      </c>
      <c r="G325" s="32">
        <v>8</v>
      </c>
      <c r="H325" s="309">
        <v>2.8</v>
      </c>
      <c r="I325" s="309">
        <v>2.9</v>
      </c>
      <c r="J325" s="32">
        <v>234</v>
      </c>
      <c r="K325" s="32" t="s">
        <v>165</v>
      </c>
      <c r="L325" s="33" t="s">
        <v>64</v>
      </c>
      <c r="M325" s="32">
        <v>35</v>
      </c>
      <c r="N325" s="3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38"/>
      <c r="P325" s="338"/>
      <c r="Q325" s="338"/>
      <c r="R325" s="324"/>
      <c r="S325" s="34"/>
      <c r="T325" s="34"/>
      <c r="U325" s="35" t="s">
        <v>65</v>
      </c>
      <c r="V325" s="310">
        <v>0</v>
      </c>
      <c r="W325" s="311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28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29"/>
      <c r="N326" s="314" t="s">
        <v>66</v>
      </c>
      <c r="O326" s="315"/>
      <c r="P326" s="315"/>
      <c r="Q326" s="315"/>
      <c r="R326" s="315"/>
      <c r="S326" s="315"/>
      <c r="T326" s="316"/>
      <c r="U326" s="37" t="s">
        <v>67</v>
      </c>
      <c r="V326" s="312">
        <f>IFERROR(V324/H324,"0")+IFERROR(V325/H325,"0")</f>
        <v>0</v>
      </c>
      <c r="W326" s="312">
        <f>IFERROR(W324/H324,"0")+IFERROR(W325/H325,"0")</f>
        <v>0</v>
      </c>
      <c r="X326" s="312">
        <f>IFERROR(IF(X324="",0,X324),"0")+IFERROR(IF(X325="",0,X325),"0")</f>
        <v>0</v>
      </c>
      <c r="Y326" s="313"/>
      <c r="Z326" s="313"/>
    </row>
    <row r="327" spans="1:53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7"/>
      <c r="M327" s="329"/>
      <c r="N327" s="314" t="s">
        <v>66</v>
      </c>
      <c r="O327" s="315"/>
      <c r="P327" s="315"/>
      <c r="Q327" s="315"/>
      <c r="R327" s="315"/>
      <c r="S327" s="315"/>
      <c r="T327" s="316"/>
      <c r="U327" s="37" t="s">
        <v>65</v>
      </c>
      <c r="V327" s="312">
        <f>IFERROR(SUM(V324:V325),"0")</f>
        <v>0</v>
      </c>
      <c r="W327" s="312">
        <f>IFERROR(SUM(W324:W325),"0")</f>
        <v>0</v>
      </c>
      <c r="X327" s="37"/>
      <c r="Y327" s="313"/>
      <c r="Z327" s="313"/>
    </row>
    <row r="328" spans="1:53" ht="14.25" customHeight="1" x14ac:dyDescent="0.25">
      <c r="A328" s="345" t="s">
        <v>68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27"/>
      <c r="Y328" s="306"/>
      <c r="Z328" s="306"/>
    </row>
    <row r="329" spans="1:53" ht="27" customHeight="1" x14ac:dyDescent="0.25">
      <c r="A329" s="54" t="s">
        <v>472</v>
      </c>
      <c r="B329" s="54" t="s">
        <v>473</v>
      </c>
      <c r="C329" s="31">
        <v>4301051303</v>
      </c>
      <c r="D329" s="323">
        <v>4607091384246</v>
      </c>
      <c r="E329" s="324"/>
      <c r="F329" s="309">
        <v>1.3</v>
      </c>
      <c r="G329" s="32">
        <v>6</v>
      </c>
      <c r="H329" s="309">
        <v>7.8</v>
      </c>
      <c r="I329" s="309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38"/>
      <c r="P329" s="338"/>
      <c r="Q329" s="338"/>
      <c r="R329" s="324"/>
      <c r="S329" s="34"/>
      <c r="T329" s="34"/>
      <c r="U329" s="35" t="s">
        <v>65</v>
      </c>
      <c r="V329" s="310">
        <v>0</v>
      </c>
      <c r="W329" s="31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474</v>
      </c>
      <c r="B330" s="54" t="s">
        <v>475</v>
      </c>
      <c r="C330" s="31">
        <v>4301051445</v>
      </c>
      <c r="D330" s="323">
        <v>4680115881976</v>
      </c>
      <c r="E330" s="324"/>
      <c r="F330" s="309">
        <v>1.3</v>
      </c>
      <c r="G330" s="32">
        <v>6</v>
      </c>
      <c r="H330" s="309">
        <v>7.8</v>
      </c>
      <c r="I330" s="309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64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38"/>
      <c r="P330" s="338"/>
      <c r="Q330" s="338"/>
      <c r="R330" s="324"/>
      <c r="S330" s="34"/>
      <c r="T330" s="34"/>
      <c r="U330" s="35" t="s">
        <v>65</v>
      </c>
      <c r="V330" s="310">
        <v>0</v>
      </c>
      <c r="W330" s="311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476</v>
      </c>
      <c r="B331" s="54" t="s">
        <v>477</v>
      </c>
      <c r="C331" s="31">
        <v>4301051297</v>
      </c>
      <c r="D331" s="323">
        <v>4607091384253</v>
      </c>
      <c r="E331" s="324"/>
      <c r="F331" s="309">
        <v>0.4</v>
      </c>
      <c r="G331" s="32">
        <v>6</v>
      </c>
      <c r="H331" s="309">
        <v>2.4</v>
      </c>
      <c r="I331" s="309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48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38"/>
      <c r="P331" s="338"/>
      <c r="Q331" s="338"/>
      <c r="R331" s="324"/>
      <c r="S331" s="34"/>
      <c r="T331" s="34"/>
      <c r="U331" s="35" t="s">
        <v>65</v>
      </c>
      <c r="V331" s="310">
        <v>0</v>
      </c>
      <c r="W331" s="311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478</v>
      </c>
      <c r="B332" s="54" t="s">
        <v>479</v>
      </c>
      <c r="C332" s="31">
        <v>4301051444</v>
      </c>
      <c r="D332" s="323">
        <v>4680115881969</v>
      </c>
      <c r="E332" s="324"/>
      <c r="F332" s="309">
        <v>0.4</v>
      </c>
      <c r="G332" s="32">
        <v>6</v>
      </c>
      <c r="H332" s="309">
        <v>2.4</v>
      </c>
      <c r="I332" s="309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4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38"/>
      <c r="P332" s="338"/>
      <c r="Q332" s="338"/>
      <c r="R332" s="324"/>
      <c r="S332" s="34"/>
      <c r="T332" s="34"/>
      <c r="U332" s="35" t="s">
        <v>65</v>
      </c>
      <c r="V332" s="310">
        <v>0</v>
      </c>
      <c r="W332" s="311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28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9"/>
      <c r="N333" s="314" t="s">
        <v>66</v>
      </c>
      <c r="O333" s="315"/>
      <c r="P333" s="315"/>
      <c r="Q333" s="315"/>
      <c r="R333" s="315"/>
      <c r="S333" s="315"/>
      <c r="T333" s="316"/>
      <c r="U333" s="37" t="s">
        <v>67</v>
      </c>
      <c r="V333" s="312">
        <f>IFERROR(V329/H329,"0")+IFERROR(V330/H330,"0")+IFERROR(V331/H331,"0")+IFERROR(V332/H332,"0")</f>
        <v>0</v>
      </c>
      <c r="W333" s="312">
        <f>IFERROR(W329/H329,"0")+IFERROR(W330/H330,"0")+IFERROR(W331/H331,"0")+IFERROR(W332/H332,"0")</f>
        <v>0</v>
      </c>
      <c r="X333" s="312">
        <f>IFERROR(IF(X329="",0,X329),"0")+IFERROR(IF(X330="",0,X330),"0")+IFERROR(IF(X331="",0,X331),"0")+IFERROR(IF(X332="",0,X332),"0")</f>
        <v>0</v>
      </c>
      <c r="Y333" s="313"/>
      <c r="Z333" s="313"/>
    </row>
    <row r="334" spans="1:53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7"/>
      <c r="M334" s="329"/>
      <c r="N334" s="314" t="s">
        <v>66</v>
      </c>
      <c r="O334" s="315"/>
      <c r="P334" s="315"/>
      <c r="Q334" s="315"/>
      <c r="R334" s="315"/>
      <c r="S334" s="315"/>
      <c r="T334" s="316"/>
      <c r="U334" s="37" t="s">
        <v>65</v>
      </c>
      <c r="V334" s="312">
        <f>IFERROR(SUM(V329:V332),"0")</f>
        <v>0</v>
      </c>
      <c r="W334" s="312">
        <f>IFERROR(SUM(W329:W332),"0")</f>
        <v>0</v>
      </c>
      <c r="X334" s="37"/>
      <c r="Y334" s="313"/>
      <c r="Z334" s="313"/>
    </row>
    <row r="335" spans="1:53" ht="14.25" customHeight="1" x14ac:dyDescent="0.25">
      <c r="A335" s="345" t="s">
        <v>215</v>
      </c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27"/>
      <c r="Y335" s="306"/>
      <c r="Z335" s="306"/>
    </row>
    <row r="336" spans="1:53" ht="27" customHeight="1" x14ac:dyDescent="0.25">
      <c r="A336" s="54" t="s">
        <v>480</v>
      </c>
      <c r="B336" s="54" t="s">
        <v>481</v>
      </c>
      <c r="C336" s="31">
        <v>4301060322</v>
      </c>
      <c r="D336" s="323">
        <v>4607091389357</v>
      </c>
      <c r="E336" s="324"/>
      <c r="F336" s="309">
        <v>1.3</v>
      </c>
      <c r="G336" s="32">
        <v>6</v>
      </c>
      <c r="H336" s="309">
        <v>7.8</v>
      </c>
      <c r="I336" s="309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5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38"/>
      <c r="P336" s="338"/>
      <c r="Q336" s="338"/>
      <c r="R336" s="324"/>
      <c r="S336" s="34"/>
      <c r="T336" s="34"/>
      <c r="U336" s="35" t="s">
        <v>65</v>
      </c>
      <c r="V336" s="310">
        <v>0</v>
      </c>
      <c r="W336" s="31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28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9"/>
      <c r="N337" s="314" t="s">
        <v>66</v>
      </c>
      <c r="O337" s="315"/>
      <c r="P337" s="315"/>
      <c r="Q337" s="315"/>
      <c r="R337" s="315"/>
      <c r="S337" s="315"/>
      <c r="T337" s="316"/>
      <c r="U337" s="37" t="s">
        <v>67</v>
      </c>
      <c r="V337" s="312">
        <f>IFERROR(V336/H336,"0")</f>
        <v>0</v>
      </c>
      <c r="W337" s="312">
        <f>IFERROR(W336/H336,"0")</f>
        <v>0</v>
      </c>
      <c r="X337" s="312">
        <f>IFERROR(IF(X336="",0,X336),"0")</f>
        <v>0</v>
      </c>
      <c r="Y337" s="313"/>
      <c r="Z337" s="313"/>
    </row>
    <row r="338" spans="1:53" x14ac:dyDescent="0.2">
      <c r="A338" s="327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9"/>
      <c r="N338" s="314" t="s">
        <v>66</v>
      </c>
      <c r="O338" s="315"/>
      <c r="P338" s="315"/>
      <c r="Q338" s="315"/>
      <c r="R338" s="315"/>
      <c r="S338" s="315"/>
      <c r="T338" s="316"/>
      <c r="U338" s="37" t="s">
        <v>65</v>
      </c>
      <c r="V338" s="312">
        <f>IFERROR(SUM(V336:V336),"0")</f>
        <v>0</v>
      </c>
      <c r="W338" s="312">
        <f>IFERROR(SUM(W336:W336),"0")</f>
        <v>0</v>
      </c>
      <c r="X338" s="37"/>
      <c r="Y338" s="313"/>
      <c r="Z338" s="313"/>
    </row>
    <row r="339" spans="1:53" ht="27.75" customHeight="1" x14ac:dyDescent="0.2">
      <c r="A339" s="407" t="s">
        <v>482</v>
      </c>
      <c r="B339" s="408"/>
      <c r="C339" s="408"/>
      <c r="D339" s="408"/>
      <c r="E339" s="408"/>
      <c r="F339" s="408"/>
      <c r="G339" s="408"/>
      <c r="H339" s="408"/>
      <c r="I339" s="408"/>
      <c r="J339" s="408"/>
      <c r="K339" s="408"/>
      <c r="L339" s="408"/>
      <c r="M339" s="408"/>
      <c r="N339" s="408"/>
      <c r="O339" s="408"/>
      <c r="P339" s="408"/>
      <c r="Q339" s="408"/>
      <c r="R339" s="408"/>
      <c r="S339" s="408"/>
      <c r="T339" s="408"/>
      <c r="U339" s="408"/>
      <c r="V339" s="408"/>
      <c r="W339" s="408"/>
      <c r="X339" s="408"/>
      <c r="Y339" s="48"/>
      <c r="Z339" s="48"/>
    </row>
    <row r="340" spans="1:53" ht="16.5" customHeight="1" x14ac:dyDescent="0.25">
      <c r="A340" s="326" t="s">
        <v>483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305"/>
      <c r="Z340" s="305"/>
    </row>
    <row r="341" spans="1:53" ht="14.25" customHeight="1" x14ac:dyDescent="0.25">
      <c r="A341" s="345" t="s">
        <v>103</v>
      </c>
      <c r="B341" s="327"/>
      <c r="C341" s="327"/>
      <c r="D341" s="327"/>
      <c r="E341" s="327"/>
      <c r="F341" s="327"/>
      <c r="G341" s="327"/>
      <c r="H341" s="327"/>
      <c r="I341" s="327"/>
      <c r="J341" s="327"/>
      <c r="K341" s="327"/>
      <c r="L341" s="327"/>
      <c r="M341" s="327"/>
      <c r="N341" s="327"/>
      <c r="O341" s="327"/>
      <c r="P341" s="327"/>
      <c r="Q341" s="327"/>
      <c r="R341" s="327"/>
      <c r="S341" s="327"/>
      <c r="T341" s="327"/>
      <c r="U341" s="327"/>
      <c r="V341" s="327"/>
      <c r="W341" s="327"/>
      <c r="X341" s="327"/>
      <c r="Y341" s="306"/>
      <c r="Z341" s="306"/>
    </row>
    <row r="342" spans="1:53" ht="27" customHeight="1" x14ac:dyDescent="0.25">
      <c r="A342" s="54" t="s">
        <v>484</v>
      </c>
      <c r="B342" s="54" t="s">
        <v>485</v>
      </c>
      <c r="C342" s="31">
        <v>4301011428</v>
      </c>
      <c r="D342" s="323">
        <v>4607091389708</v>
      </c>
      <c r="E342" s="324"/>
      <c r="F342" s="309">
        <v>0.45</v>
      </c>
      <c r="G342" s="32">
        <v>6</v>
      </c>
      <c r="H342" s="309">
        <v>2.7</v>
      </c>
      <c r="I342" s="309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5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38"/>
      <c r="P342" s="338"/>
      <c r="Q342" s="338"/>
      <c r="R342" s="324"/>
      <c r="S342" s="34"/>
      <c r="T342" s="34"/>
      <c r="U342" s="35" t="s">
        <v>65</v>
      </c>
      <c r="V342" s="310">
        <v>0</v>
      </c>
      <c r="W342" s="31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486</v>
      </c>
      <c r="B343" s="54" t="s">
        <v>487</v>
      </c>
      <c r="C343" s="31">
        <v>4301011427</v>
      </c>
      <c r="D343" s="323">
        <v>4607091389692</v>
      </c>
      <c r="E343" s="324"/>
      <c r="F343" s="309">
        <v>0.45</v>
      </c>
      <c r="G343" s="32">
        <v>6</v>
      </c>
      <c r="H343" s="309">
        <v>2.7</v>
      </c>
      <c r="I343" s="309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44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38"/>
      <c r="P343" s="338"/>
      <c r="Q343" s="338"/>
      <c r="R343" s="324"/>
      <c r="S343" s="34"/>
      <c r="T343" s="34"/>
      <c r="U343" s="35" t="s">
        <v>65</v>
      </c>
      <c r="V343" s="310">
        <v>0</v>
      </c>
      <c r="W343" s="311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28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9"/>
      <c r="N344" s="314" t="s">
        <v>66</v>
      </c>
      <c r="O344" s="315"/>
      <c r="P344" s="315"/>
      <c r="Q344" s="315"/>
      <c r="R344" s="315"/>
      <c r="S344" s="315"/>
      <c r="T344" s="316"/>
      <c r="U344" s="37" t="s">
        <v>67</v>
      </c>
      <c r="V344" s="312">
        <f>IFERROR(V342/H342,"0")+IFERROR(V343/H343,"0")</f>
        <v>0</v>
      </c>
      <c r="W344" s="312">
        <f>IFERROR(W342/H342,"0")+IFERROR(W343/H343,"0")</f>
        <v>0</v>
      </c>
      <c r="X344" s="312">
        <f>IFERROR(IF(X342="",0,X342),"0")+IFERROR(IF(X343="",0,X343),"0")</f>
        <v>0</v>
      </c>
      <c r="Y344" s="313"/>
      <c r="Z344" s="313"/>
    </row>
    <row r="345" spans="1:53" x14ac:dyDescent="0.2">
      <c r="A345" s="327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9"/>
      <c r="N345" s="314" t="s">
        <v>66</v>
      </c>
      <c r="O345" s="315"/>
      <c r="P345" s="315"/>
      <c r="Q345" s="315"/>
      <c r="R345" s="315"/>
      <c r="S345" s="315"/>
      <c r="T345" s="316"/>
      <c r="U345" s="37" t="s">
        <v>65</v>
      </c>
      <c r="V345" s="312">
        <f>IFERROR(SUM(V342:V343),"0")</f>
        <v>0</v>
      </c>
      <c r="W345" s="312">
        <f>IFERROR(SUM(W342:W343),"0")</f>
        <v>0</v>
      </c>
      <c r="X345" s="37"/>
      <c r="Y345" s="313"/>
      <c r="Z345" s="313"/>
    </row>
    <row r="346" spans="1:53" ht="14.25" customHeight="1" x14ac:dyDescent="0.25">
      <c r="A346" s="345" t="s">
        <v>60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27"/>
      <c r="Y346" s="306"/>
      <c r="Z346" s="306"/>
    </row>
    <row r="347" spans="1:53" ht="27" customHeight="1" x14ac:dyDescent="0.25">
      <c r="A347" s="54" t="s">
        <v>488</v>
      </c>
      <c r="B347" s="54" t="s">
        <v>489</v>
      </c>
      <c r="C347" s="31">
        <v>4301031177</v>
      </c>
      <c r="D347" s="323">
        <v>4607091389753</v>
      </c>
      <c r="E347" s="324"/>
      <c r="F347" s="309">
        <v>0.7</v>
      </c>
      <c r="G347" s="32">
        <v>6</v>
      </c>
      <c r="H347" s="309">
        <v>4.2</v>
      </c>
      <c r="I347" s="309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38"/>
      <c r="P347" s="338"/>
      <c r="Q347" s="338"/>
      <c r="R347" s="324"/>
      <c r="S347" s="34"/>
      <c r="T347" s="34"/>
      <c r="U347" s="35" t="s">
        <v>65</v>
      </c>
      <c r="V347" s="310">
        <v>0</v>
      </c>
      <c r="W347" s="311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490</v>
      </c>
      <c r="B348" s="54" t="s">
        <v>491</v>
      </c>
      <c r="C348" s="31">
        <v>4301031174</v>
      </c>
      <c r="D348" s="323">
        <v>4607091389760</v>
      </c>
      <c r="E348" s="324"/>
      <c r="F348" s="309">
        <v>0.7</v>
      </c>
      <c r="G348" s="32">
        <v>6</v>
      </c>
      <c r="H348" s="309">
        <v>4.2</v>
      </c>
      <c r="I348" s="309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42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38"/>
      <c r="P348" s="338"/>
      <c r="Q348" s="338"/>
      <c r="R348" s="324"/>
      <c r="S348" s="34"/>
      <c r="T348" s="34"/>
      <c r="U348" s="35" t="s">
        <v>65</v>
      </c>
      <c r="V348" s="310">
        <v>0</v>
      </c>
      <c r="W348" s="311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492</v>
      </c>
      <c r="B349" s="54" t="s">
        <v>493</v>
      </c>
      <c r="C349" s="31">
        <v>4301031175</v>
      </c>
      <c r="D349" s="323">
        <v>4607091389746</v>
      </c>
      <c r="E349" s="324"/>
      <c r="F349" s="309">
        <v>0.7</v>
      </c>
      <c r="G349" s="32">
        <v>6</v>
      </c>
      <c r="H349" s="309">
        <v>4.2</v>
      </c>
      <c r="I349" s="309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59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38"/>
      <c r="P349" s="338"/>
      <c r="Q349" s="338"/>
      <c r="R349" s="324"/>
      <c r="S349" s="34"/>
      <c r="T349" s="34"/>
      <c r="U349" s="35" t="s">
        <v>65</v>
      </c>
      <c r="V349" s="310">
        <v>0</v>
      </c>
      <c r="W349" s="311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494</v>
      </c>
      <c r="B350" s="54" t="s">
        <v>495</v>
      </c>
      <c r="C350" s="31">
        <v>4301031236</v>
      </c>
      <c r="D350" s="323">
        <v>4680115882928</v>
      </c>
      <c r="E350" s="324"/>
      <c r="F350" s="309">
        <v>0.28000000000000003</v>
      </c>
      <c r="G350" s="32">
        <v>6</v>
      </c>
      <c r="H350" s="309">
        <v>1.68</v>
      </c>
      <c r="I350" s="309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5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38"/>
      <c r="P350" s="338"/>
      <c r="Q350" s="338"/>
      <c r="R350" s="324"/>
      <c r="S350" s="34"/>
      <c r="T350" s="34"/>
      <c r="U350" s="35" t="s">
        <v>65</v>
      </c>
      <c r="V350" s="310">
        <v>0</v>
      </c>
      <c r="W350" s="311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4301031257</v>
      </c>
      <c r="D351" s="323">
        <v>4680115883147</v>
      </c>
      <c r="E351" s="324"/>
      <c r="F351" s="309">
        <v>0.28000000000000003</v>
      </c>
      <c r="G351" s="32">
        <v>6</v>
      </c>
      <c r="H351" s="309">
        <v>1.68</v>
      </c>
      <c r="I351" s="309">
        <v>1.81</v>
      </c>
      <c r="J351" s="32">
        <v>234</v>
      </c>
      <c r="K351" s="32" t="s">
        <v>165</v>
      </c>
      <c r="L351" s="33" t="s">
        <v>64</v>
      </c>
      <c r="M351" s="32">
        <v>45</v>
      </c>
      <c r="N351" s="4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38"/>
      <c r="P351" s="338"/>
      <c r="Q351" s="338"/>
      <c r="R351" s="324"/>
      <c r="S351" s="34"/>
      <c r="T351" s="34"/>
      <c r="U351" s="35" t="s">
        <v>65</v>
      </c>
      <c r="V351" s="310">
        <v>0</v>
      </c>
      <c r="W351" s="311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4301031178</v>
      </c>
      <c r="D352" s="323">
        <v>4607091384338</v>
      </c>
      <c r="E352" s="324"/>
      <c r="F352" s="309">
        <v>0.35</v>
      </c>
      <c r="G352" s="32">
        <v>6</v>
      </c>
      <c r="H352" s="309">
        <v>2.1</v>
      </c>
      <c r="I352" s="309">
        <v>2.23</v>
      </c>
      <c r="J352" s="32">
        <v>234</v>
      </c>
      <c r="K352" s="32" t="s">
        <v>165</v>
      </c>
      <c r="L352" s="33" t="s">
        <v>64</v>
      </c>
      <c r="M352" s="32">
        <v>45</v>
      </c>
      <c r="N352" s="5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38"/>
      <c r="P352" s="338"/>
      <c r="Q352" s="338"/>
      <c r="R352" s="324"/>
      <c r="S352" s="34"/>
      <c r="T352" s="34"/>
      <c r="U352" s="35" t="s">
        <v>65</v>
      </c>
      <c r="V352" s="310">
        <v>0</v>
      </c>
      <c r="W352" s="311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500</v>
      </c>
      <c r="B353" s="54" t="s">
        <v>501</v>
      </c>
      <c r="C353" s="31">
        <v>4301031254</v>
      </c>
      <c r="D353" s="323">
        <v>4680115883154</v>
      </c>
      <c r="E353" s="324"/>
      <c r="F353" s="309">
        <v>0.28000000000000003</v>
      </c>
      <c r="G353" s="32">
        <v>6</v>
      </c>
      <c r="H353" s="309">
        <v>1.68</v>
      </c>
      <c r="I353" s="309">
        <v>1.81</v>
      </c>
      <c r="J353" s="32">
        <v>234</v>
      </c>
      <c r="K353" s="32" t="s">
        <v>165</v>
      </c>
      <c r="L353" s="33" t="s">
        <v>64</v>
      </c>
      <c r="M353" s="32">
        <v>45</v>
      </c>
      <c r="N353" s="4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38"/>
      <c r="P353" s="338"/>
      <c r="Q353" s="338"/>
      <c r="R353" s="324"/>
      <c r="S353" s="34"/>
      <c r="T353" s="34"/>
      <c r="U353" s="35" t="s">
        <v>65</v>
      </c>
      <c r="V353" s="310">
        <v>0</v>
      </c>
      <c r="W353" s="311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502</v>
      </c>
      <c r="B354" s="54" t="s">
        <v>503</v>
      </c>
      <c r="C354" s="31">
        <v>4301031171</v>
      </c>
      <c r="D354" s="323">
        <v>4607091389524</v>
      </c>
      <c r="E354" s="324"/>
      <c r="F354" s="309">
        <v>0.35</v>
      </c>
      <c r="G354" s="32">
        <v>6</v>
      </c>
      <c r="H354" s="309">
        <v>2.1</v>
      </c>
      <c r="I354" s="309">
        <v>2.23</v>
      </c>
      <c r="J354" s="32">
        <v>234</v>
      </c>
      <c r="K354" s="32" t="s">
        <v>165</v>
      </c>
      <c r="L354" s="33" t="s">
        <v>64</v>
      </c>
      <c r="M354" s="32">
        <v>45</v>
      </c>
      <c r="N354" s="4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38"/>
      <c r="P354" s="338"/>
      <c r="Q354" s="338"/>
      <c r="R354" s="324"/>
      <c r="S354" s="34"/>
      <c r="T354" s="34"/>
      <c r="U354" s="35" t="s">
        <v>65</v>
      </c>
      <c r="V354" s="310">
        <v>12.6</v>
      </c>
      <c r="W354" s="311">
        <f t="shared" si="15"/>
        <v>12.600000000000001</v>
      </c>
      <c r="X354" s="36">
        <f t="shared" si="16"/>
        <v>3.0120000000000001E-2</v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504</v>
      </c>
      <c r="B355" s="54" t="s">
        <v>505</v>
      </c>
      <c r="C355" s="31">
        <v>4301031258</v>
      </c>
      <c r="D355" s="323">
        <v>4680115883161</v>
      </c>
      <c r="E355" s="324"/>
      <c r="F355" s="309">
        <v>0.28000000000000003</v>
      </c>
      <c r="G355" s="32">
        <v>6</v>
      </c>
      <c r="H355" s="309">
        <v>1.68</v>
      </c>
      <c r="I355" s="309">
        <v>1.81</v>
      </c>
      <c r="J355" s="32">
        <v>234</v>
      </c>
      <c r="K355" s="32" t="s">
        <v>165</v>
      </c>
      <c r="L355" s="33" t="s">
        <v>64</v>
      </c>
      <c r="M355" s="32">
        <v>45</v>
      </c>
      <c r="N355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38"/>
      <c r="P355" s="338"/>
      <c r="Q355" s="338"/>
      <c r="R355" s="324"/>
      <c r="S355" s="34"/>
      <c r="T355" s="34"/>
      <c r="U355" s="35" t="s">
        <v>65</v>
      </c>
      <c r="V355" s="310">
        <v>0</v>
      </c>
      <c r="W355" s="311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506</v>
      </c>
      <c r="B356" s="54" t="s">
        <v>507</v>
      </c>
      <c r="C356" s="31">
        <v>4301031170</v>
      </c>
      <c r="D356" s="323">
        <v>4607091384345</v>
      </c>
      <c r="E356" s="324"/>
      <c r="F356" s="309">
        <v>0.35</v>
      </c>
      <c r="G356" s="32">
        <v>6</v>
      </c>
      <c r="H356" s="309">
        <v>2.1</v>
      </c>
      <c r="I356" s="309">
        <v>2.23</v>
      </c>
      <c r="J356" s="32">
        <v>234</v>
      </c>
      <c r="K356" s="32" t="s">
        <v>165</v>
      </c>
      <c r="L356" s="33" t="s">
        <v>64</v>
      </c>
      <c r="M356" s="32">
        <v>45</v>
      </c>
      <c r="N356" s="3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38"/>
      <c r="P356" s="338"/>
      <c r="Q356" s="338"/>
      <c r="R356" s="324"/>
      <c r="S356" s="34"/>
      <c r="T356" s="34"/>
      <c r="U356" s="35" t="s">
        <v>65</v>
      </c>
      <c r="V356" s="310">
        <v>0</v>
      </c>
      <c r="W356" s="311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508</v>
      </c>
      <c r="B357" s="54" t="s">
        <v>509</v>
      </c>
      <c r="C357" s="31">
        <v>4301031256</v>
      </c>
      <c r="D357" s="323">
        <v>4680115883178</v>
      </c>
      <c r="E357" s="324"/>
      <c r="F357" s="309">
        <v>0.28000000000000003</v>
      </c>
      <c r="G357" s="32">
        <v>6</v>
      </c>
      <c r="H357" s="309">
        <v>1.68</v>
      </c>
      <c r="I357" s="309">
        <v>1.81</v>
      </c>
      <c r="J357" s="32">
        <v>234</v>
      </c>
      <c r="K357" s="32" t="s">
        <v>165</v>
      </c>
      <c r="L357" s="33" t="s">
        <v>64</v>
      </c>
      <c r="M357" s="32">
        <v>45</v>
      </c>
      <c r="N357" s="63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38"/>
      <c r="P357" s="338"/>
      <c r="Q357" s="338"/>
      <c r="R357" s="324"/>
      <c r="S357" s="34"/>
      <c r="T357" s="34"/>
      <c r="U357" s="35" t="s">
        <v>65</v>
      </c>
      <c r="V357" s="310">
        <v>0</v>
      </c>
      <c r="W357" s="311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4301031172</v>
      </c>
      <c r="D358" s="323">
        <v>4607091389531</v>
      </c>
      <c r="E358" s="324"/>
      <c r="F358" s="309">
        <v>0.35</v>
      </c>
      <c r="G358" s="32">
        <v>6</v>
      </c>
      <c r="H358" s="309">
        <v>2.1</v>
      </c>
      <c r="I358" s="309">
        <v>2.23</v>
      </c>
      <c r="J358" s="32">
        <v>234</v>
      </c>
      <c r="K358" s="32" t="s">
        <v>165</v>
      </c>
      <c r="L358" s="33" t="s">
        <v>64</v>
      </c>
      <c r="M358" s="32">
        <v>45</v>
      </c>
      <c r="N358" s="53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38"/>
      <c r="P358" s="338"/>
      <c r="Q358" s="338"/>
      <c r="R358" s="324"/>
      <c r="S358" s="34"/>
      <c r="T358" s="34"/>
      <c r="U358" s="35" t="s">
        <v>65</v>
      </c>
      <c r="V358" s="310">
        <v>16.8</v>
      </c>
      <c r="W358" s="311">
        <f t="shared" si="15"/>
        <v>16.8</v>
      </c>
      <c r="X358" s="36">
        <f t="shared" si="16"/>
        <v>4.0160000000000001E-2</v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4301031255</v>
      </c>
      <c r="D359" s="323">
        <v>4680115883185</v>
      </c>
      <c r="E359" s="324"/>
      <c r="F359" s="309">
        <v>0.28000000000000003</v>
      </c>
      <c r="G359" s="32">
        <v>6</v>
      </c>
      <c r="H359" s="309">
        <v>1.68</v>
      </c>
      <c r="I359" s="309">
        <v>1.81</v>
      </c>
      <c r="J359" s="32">
        <v>234</v>
      </c>
      <c r="K359" s="32" t="s">
        <v>165</v>
      </c>
      <c r="L359" s="33" t="s">
        <v>64</v>
      </c>
      <c r="M359" s="32">
        <v>45</v>
      </c>
      <c r="N359" s="606" t="s">
        <v>514</v>
      </c>
      <c r="O359" s="338"/>
      <c r="P359" s="338"/>
      <c r="Q359" s="338"/>
      <c r="R359" s="324"/>
      <c r="S359" s="34"/>
      <c r="T359" s="34"/>
      <c r="U359" s="35" t="s">
        <v>65</v>
      </c>
      <c r="V359" s="310">
        <v>0</v>
      </c>
      <c r="W359" s="311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28"/>
      <c r="B360" s="327"/>
      <c r="C360" s="327"/>
      <c r="D360" s="327"/>
      <c r="E360" s="327"/>
      <c r="F360" s="327"/>
      <c r="G360" s="327"/>
      <c r="H360" s="327"/>
      <c r="I360" s="327"/>
      <c r="J360" s="327"/>
      <c r="K360" s="327"/>
      <c r="L360" s="327"/>
      <c r="M360" s="329"/>
      <c r="N360" s="314" t="s">
        <v>66</v>
      </c>
      <c r="O360" s="315"/>
      <c r="P360" s="315"/>
      <c r="Q360" s="315"/>
      <c r="R360" s="315"/>
      <c r="S360" s="315"/>
      <c r="T360" s="316"/>
      <c r="U360" s="37" t="s">
        <v>67</v>
      </c>
      <c r="V360" s="31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14</v>
      </c>
      <c r="W360" s="312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14</v>
      </c>
      <c r="X360" s="312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7.0280000000000009E-2</v>
      </c>
      <c r="Y360" s="313"/>
      <c r="Z360" s="313"/>
    </row>
    <row r="361" spans="1:53" x14ac:dyDescent="0.2">
      <c r="A361" s="327"/>
      <c r="B361" s="327"/>
      <c r="C361" s="327"/>
      <c r="D361" s="327"/>
      <c r="E361" s="327"/>
      <c r="F361" s="327"/>
      <c r="G361" s="327"/>
      <c r="H361" s="327"/>
      <c r="I361" s="327"/>
      <c r="J361" s="327"/>
      <c r="K361" s="327"/>
      <c r="L361" s="327"/>
      <c r="M361" s="329"/>
      <c r="N361" s="314" t="s">
        <v>66</v>
      </c>
      <c r="O361" s="315"/>
      <c r="P361" s="315"/>
      <c r="Q361" s="315"/>
      <c r="R361" s="315"/>
      <c r="S361" s="315"/>
      <c r="T361" s="316"/>
      <c r="U361" s="37" t="s">
        <v>65</v>
      </c>
      <c r="V361" s="312">
        <f>IFERROR(SUM(V347:V359),"0")</f>
        <v>29.4</v>
      </c>
      <c r="W361" s="312">
        <f>IFERROR(SUM(W347:W359),"0")</f>
        <v>29.400000000000002</v>
      </c>
      <c r="X361" s="37"/>
      <c r="Y361" s="313"/>
      <c r="Z361" s="313"/>
    </row>
    <row r="362" spans="1:53" ht="14.25" customHeight="1" x14ac:dyDescent="0.25">
      <c r="A362" s="345" t="s">
        <v>68</v>
      </c>
      <c r="B362" s="327"/>
      <c r="C362" s="327"/>
      <c r="D362" s="327"/>
      <c r="E362" s="327"/>
      <c r="F362" s="327"/>
      <c r="G362" s="327"/>
      <c r="H362" s="327"/>
      <c r="I362" s="327"/>
      <c r="J362" s="327"/>
      <c r="K362" s="327"/>
      <c r="L362" s="327"/>
      <c r="M362" s="327"/>
      <c r="N362" s="327"/>
      <c r="O362" s="327"/>
      <c r="P362" s="327"/>
      <c r="Q362" s="327"/>
      <c r="R362" s="327"/>
      <c r="S362" s="327"/>
      <c r="T362" s="327"/>
      <c r="U362" s="327"/>
      <c r="V362" s="327"/>
      <c r="W362" s="327"/>
      <c r="X362" s="327"/>
      <c r="Y362" s="306"/>
      <c r="Z362" s="306"/>
    </row>
    <row r="363" spans="1:53" ht="27" customHeight="1" x14ac:dyDescent="0.25">
      <c r="A363" s="54" t="s">
        <v>515</v>
      </c>
      <c r="B363" s="54" t="s">
        <v>516</v>
      </c>
      <c r="C363" s="31">
        <v>4301051258</v>
      </c>
      <c r="D363" s="323">
        <v>4607091389685</v>
      </c>
      <c r="E363" s="324"/>
      <c r="F363" s="309">
        <v>1.3</v>
      </c>
      <c r="G363" s="32">
        <v>6</v>
      </c>
      <c r="H363" s="309">
        <v>7.8</v>
      </c>
      <c r="I363" s="309">
        <v>8.3460000000000001</v>
      </c>
      <c r="J363" s="32">
        <v>56</v>
      </c>
      <c r="K363" s="32" t="s">
        <v>98</v>
      </c>
      <c r="L363" s="33" t="s">
        <v>119</v>
      </c>
      <c r="M363" s="32">
        <v>45</v>
      </c>
      <c r="N363" s="5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38"/>
      <c r="P363" s="338"/>
      <c r="Q363" s="338"/>
      <c r="R363" s="324"/>
      <c r="S363" s="34"/>
      <c r="T363" s="34"/>
      <c r="U363" s="35" t="s">
        <v>65</v>
      </c>
      <c r="V363" s="310">
        <v>0</v>
      </c>
      <c r="W363" s="311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517</v>
      </c>
      <c r="B364" s="54" t="s">
        <v>518</v>
      </c>
      <c r="C364" s="31">
        <v>4301051431</v>
      </c>
      <c r="D364" s="323">
        <v>4607091389654</v>
      </c>
      <c r="E364" s="324"/>
      <c r="F364" s="309">
        <v>0.33</v>
      </c>
      <c r="G364" s="32">
        <v>6</v>
      </c>
      <c r="H364" s="309">
        <v>1.98</v>
      </c>
      <c r="I364" s="309">
        <v>2.258</v>
      </c>
      <c r="J364" s="32">
        <v>156</v>
      </c>
      <c r="K364" s="32" t="s">
        <v>63</v>
      </c>
      <c r="L364" s="33" t="s">
        <v>119</v>
      </c>
      <c r="M364" s="32">
        <v>45</v>
      </c>
      <c r="N36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38"/>
      <c r="P364" s="338"/>
      <c r="Q364" s="338"/>
      <c r="R364" s="324"/>
      <c r="S364" s="34"/>
      <c r="T364" s="34"/>
      <c r="U364" s="35" t="s">
        <v>65</v>
      </c>
      <c r="V364" s="310">
        <v>0</v>
      </c>
      <c r="W364" s="311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519</v>
      </c>
      <c r="B365" s="54" t="s">
        <v>520</v>
      </c>
      <c r="C365" s="31">
        <v>4301051284</v>
      </c>
      <c r="D365" s="323">
        <v>4607091384352</v>
      </c>
      <c r="E365" s="324"/>
      <c r="F365" s="309">
        <v>0.6</v>
      </c>
      <c r="G365" s="32">
        <v>4</v>
      </c>
      <c r="H365" s="309">
        <v>2.4</v>
      </c>
      <c r="I365" s="309">
        <v>2.6459999999999999</v>
      </c>
      <c r="J365" s="32">
        <v>120</v>
      </c>
      <c r="K365" s="32" t="s">
        <v>63</v>
      </c>
      <c r="L365" s="33" t="s">
        <v>119</v>
      </c>
      <c r="M365" s="32">
        <v>45</v>
      </c>
      <c r="N365" s="5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38"/>
      <c r="P365" s="338"/>
      <c r="Q365" s="338"/>
      <c r="R365" s="324"/>
      <c r="S365" s="34"/>
      <c r="T365" s="34"/>
      <c r="U365" s="35" t="s">
        <v>65</v>
      </c>
      <c r="V365" s="310">
        <v>0</v>
      </c>
      <c r="W365" s="311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521</v>
      </c>
      <c r="B366" s="54" t="s">
        <v>522</v>
      </c>
      <c r="C366" s="31">
        <v>4301051257</v>
      </c>
      <c r="D366" s="323">
        <v>4607091389661</v>
      </c>
      <c r="E366" s="324"/>
      <c r="F366" s="309">
        <v>0.55000000000000004</v>
      </c>
      <c r="G366" s="32">
        <v>4</v>
      </c>
      <c r="H366" s="309">
        <v>2.2000000000000002</v>
      </c>
      <c r="I366" s="309">
        <v>2.492</v>
      </c>
      <c r="J366" s="32">
        <v>120</v>
      </c>
      <c r="K366" s="32" t="s">
        <v>63</v>
      </c>
      <c r="L366" s="33" t="s">
        <v>119</v>
      </c>
      <c r="M366" s="32">
        <v>45</v>
      </c>
      <c r="N366" s="64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38"/>
      <c r="P366" s="338"/>
      <c r="Q366" s="338"/>
      <c r="R366" s="324"/>
      <c r="S366" s="34"/>
      <c r="T366" s="34"/>
      <c r="U366" s="35" t="s">
        <v>65</v>
      </c>
      <c r="V366" s="310">
        <v>0</v>
      </c>
      <c r="W366" s="311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28"/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7"/>
      <c r="M367" s="329"/>
      <c r="N367" s="314" t="s">
        <v>66</v>
      </c>
      <c r="O367" s="315"/>
      <c r="P367" s="315"/>
      <c r="Q367" s="315"/>
      <c r="R367" s="315"/>
      <c r="S367" s="315"/>
      <c r="T367" s="316"/>
      <c r="U367" s="37" t="s">
        <v>67</v>
      </c>
      <c r="V367" s="312">
        <f>IFERROR(V363/H363,"0")+IFERROR(V364/H364,"0")+IFERROR(V365/H365,"0")+IFERROR(V366/H366,"0")</f>
        <v>0</v>
      </c>
      <c r="W367" s="312">
        <f>IFERROR(W363/H363,"0")+IFERROR(W364/H364,"0")+IFERROR(W365/H365,"0")+IFERROR(W366/H366,"0")</f>
        <v>0</v>
      </c>
      <c r="X367" s="312">
        <f>IFERROR(IF(X363="",0,X363),"0")+IFERROR(IF(X364="",0,X364),"0")+IFERROR(IF(X365="",0,X365),"0")+IFERROR(IF(X366="",0,X366),"0")</f>
        <v>0</v>
      </c>
      <c r="Y367" s="313"/>
      <c r="Z367" s="313"/>
    </row>
    <row r="368" spans="1:53" x14ac:dyDescent="0.2">
      <c r="A368" s="327"/>
      <c r="B368" s="327"/>
      <c r="C368" s="327"/>
      <c r="D368" s="327"/>
      <c r="E368" s="327"/>
      <c r="F368" s="327"/>
      <c r="G368" s="327"/>
      <c r="H368" s="327"/>
      <c r="I368" s="327"/>
      <c r="J368" s="327"/>
      <c r="K368" s="327"/>
      <c r="L368" s="327"/>
      <c r="M368" s="329"/>
      <c r="N368" s="314" t="s">
        <v>66</v>
      </c>
      <c r="O368" s="315"/>
      <c r="P368" s="315"/>
      <c r="Q368" s="315"/>
      <c r="R368" s="315"/>
      <c r="S368" s="315"/>
      <c r="T368" s="316"/>
      <c r="U368" s="37" t="s">
        <v>65</v>
      </c>
      <c r="V368" s="312">
        <f>IFERROR(SUM(V363:V366),"0")</f>
        <v>0</v>
      </c>
      <c r="W368" s="312">
        <f>IFERROR(SUM(W363:W366),"0")</f>
        <v>0</v>
      </c>
      <c r="X368" s="37"/>
      <c r="Y368" s="313"/>
      <c r="Z368" s="313"/>
    </row>
    <row r="369" spans="1:53" ht="14.25" customHeight="1" x14ac:dyDescent="0.25">
      <c r="A369" s="345" t="s">
        <v>215</v>
      </c>
      <c r="B369" s="327"/>
      <c r="C369" s="327"/>
      <c r="D369" s="327"/>
      <c r="E369" s="327"/>
      <c r="F369" s="327"/>
      <c r="G369" s="327"/>
      <c r="H369" s="327"/>
      <c r="I369" s="327"/>
      <c r="J369" s="327"/>
      <c r="K369" s="327"/>
      <c r="L369" s="327"/>
      <c r="M369" s="327"/>
      <c r="N369" s="327"/>
      <c r="O369" s="327"/>
      <c r="P369" s="327"/>
      <c r="Q369" s="327"/>
      <c r="R369" s="327"/>
      <c r="S369" s="327"/>
      <c r="T369" s="327"/>
      <c r="U369" s="327"/>
      <c r="V369" s="327"/>
      <c r="W369" s="327"/>
      <c r="X369" s="327"/>
      <c r="Y369" s="306"/>
      <c r="Z369" s="306"/>
    </row>
    <row r="370" spans="1:53" ht="27" customHeight="1" x14ac:dyDescent="0.25">
      <c r="A370" s="54" t="s">
        <v>523</v>
      </c>
      <c r="B370" s="54" t="s">
        <v>524</v>
      </c>
      <c r="C370" s="31">
        <v>4301060352</v>
      </c>
      <c r="D370" s="323">
        <v>4680115881648</v>
      </c>
      <c r="E370" s="324"/>
      <c r="F370" s="309">
        <v>1</v>
      </c>
      <c r="G370" s="32">
        <v>4</v>
      </c>
      <c r="H370" s="309">
        <v>4</v>
      </c>
      <c r="I370" s="309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3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38"/>
      <c r="P370" s="338"/>
      <c r="Q370" s="338"/>
      <c r="R370" s="324"/>
      <c r="S370" s="34"/>
      <c r="T370" s="34"/>
      <c r="U370" s="35" t="s">
        <v>65</v>
      </c>
      <c r="V370" s="310">
        <v>0</v>
      </c>
      <c r="W370" s="311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28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9"/>
      <c r="N371" s="314" t="s">
        <v>66</v>
      </c>
      <c r="O371" s="315"/>
      <c r="P371" s="315"/>
      <c r="Q371" s="315"/>
      <c r="R371" s="315"/>
      <c r="S371" s="315"/>
      <c r="T371" s="316"/>
      <c r="U371" s="37" t="s">
        <v>67</v>
      </c>
      <c r="V371" s="312">
        <f>IFERROR(V370/H370,"0")</f>
        <v>0</v>
      </c>
      <c r="W371" s="312">
        <f>IFERROR(W370/H370,"0")</f>
        <v>0</v>
      </c>
      <c r="X371" s="312">
        <f>IFERROR(IF(X370="",0,X370),"0")</f>
        <v>0</v>
      </c>
      <c r="Y371" s="313"/>
      <c r="Z371" s="313"/>
    </row>
    <row r="372" spans="1:53" x14ac:dyDescent="0.2">
      <c r="A372" s="327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9"/>
      <c r="N372" s="314" t="s">
        <v>66</v>
      </c>
      <c r="O372" s="315"/>
      <c r="P372" s="315"/>
      <c r="Q372" s="315"/>
      <c r="R372" s="315"/>
      <c r="S372" s="315"/>
      <c r="T372" s="316"/>
      <c r="U372" s="37" t="s">
        <v>65</v>
      </c>
      <c r="V372" s="312">
        <f>IFERROR(SUM(V370:V370),"0")</f>
        <v>0</v>
      </c>
      <c r="W372" s="312">
        <f>IFERROR(SUM(W370:W370),"0")</f>
        <v>0</v>
      </c>
      <c r="X372" s="37"/>
      <c r="Y372" s="313"/>
      <c r="Z372" s="313"/>
    </row>
    <row r="373" spans="1:53" ht="14.25" customHeight="1" x14ac:dyDescent="0.25">
      <c r="A373" s="345" t="s">
        <v>81</v>
      </c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27"/>
      <c r="N373" s="327"/>
      <c r="O373" s="327"/>
      <c r="P373" s="327"/>
      <c r="Q373" s="327"/>
      <c r="R373" s="327"/>
      <c r="S373" s="327"/>
      <c r="T373" s="327"/>
      <c r="U373" s="327"/>
      <c r="V373" s="327"/>
      <c r="W373" s="327"/>
      <c r="X373" s="327"/>
      <c r="Y373" s="306"/>
      <c r="Z373" s="306"/>
    </row>
    <row r="374" spans="1:53" ht="27" customHeight="1" x14ac:dyDescent="0.25">
      <c r="A374" s="54" t="s">
        <v>525</v>
      </c>
      <c r="B374" s="54" t="s">
        <v>526</v>
      </c>
      <c r="C374" s="31">
        <v>4301032046</v>
      </c>
      <c r="D374" s="323">
        <v>4680115884359</v>
      </c>
      <c r="E374" s="324"/>
      <c r="F374" s="309">
        <v>0.06</v>
      </c>
      <c r="G374" s="32">
        <v>20</v>
      </c>
      <c r="H374" s="309">
        <v>1.2</v>
      </c>
      <c r="I374" s="309">
        <v>1.8</v>
      </c>
      <c r="J374" s="32">
        <v>160</v>
      </c>
      <c r="K374" s="32" t="s">
        <v>527</v>
      </c>
      <c r="L374" s="33" t="s">
        <v>528</v>
      </c>
      <c r="M374" s="32">
        <v>60</v>
      </c>
      <c r="N374" s="499" t="s">
        <v>529</v>
      </c>
      <c r="O374" s="338"/>
      <c r="P374" s="338"/>
      <c r="Q374" s="338"/>
      <c r="R374" s="324"/>
      <c r="S374" s="34" t="s">
        <v>530</v>
      </c>
      <c r="T374" s="34"/>
      <c r="U374" s="35" t="s">
        <v>65</v>
      </c>
      <c r="V374" s="310">
        <v>0</v>
      </c>
      <c r="W374" s="311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 t="s">
        <v>531</v>
      </c>
      <c r="AD374" s="58"/>
      <c r="BA374" s="259" t="s">
        <v>1</v>
      </c>
    </row>
    <row r="375" spans="1:53" ht="27" customHeight="1" x14ac:dyDescent="0.25">
      <c r="A375" s="54" t="s">
        <v>532</v>
      </c>
      <c r="B375" s="54" t="s">
        <v>533</v>
      </c>
      <c r="C375" s="31">
        <v>4301032045</v>
      </c>
      <c r="D375" s="323">
        <v>4680115884335</v>
      </c>
      <c r="E375" s="324"/>
      <c r="F375" s="309">
        <v>0.06</v>
      </c>
      <c r="G375" s="32">
        <v>20</v>
      </c>
      <c r="H375" s="309">
        <v>1.2</v>
      </c>
      <c r="I375" s="309">
        <v>1.8</v>
      </c>
      <c r="J375" s="32">
        <v>160</v>
      </c>
      <c r="K375" s="32" t="s">
        <v>527</v>
      </c>
      <c r="L375" s="33" t="s">
        <v>528</v>
      </c>
      <c r="M375" s="32">
        <v>60</v>
      </c>
      <c r="N375" s="371" t="s">
        <v>534</v>
      </c>
      <c r="O375" s="338"/>
      <c r="P375" s="338"/>
      <c r="Q375" s="338"/>
      <c r="R375" s="324"/>
      <c r="S375" s="34" t="s">
        <v>530</v>
      </c>
      <c r="T375" s="34"/>
      <c r="U375" s="35" t="s">
        <v>65</v>
      </c>
      <c r="V375" s="310">
        <v>0</v>
      </c>
      <c r="W375" s="311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531</v>
      </c>
      <c r="AD375" s="58"/>
      <c r="BA375" s="260" t="s">
        <v>1</v>
      </c>
    </row>
    <row r="376" spans="1:53" ht="27" customHeight="1" x14ac:dyDescent="0.25">
      <c r="A376" s="54" t="s">
        <v>535</v>
      </c>
      <c r="B376" s="54" t="s">
        <v>536</v>
      </c>
      <c r="C376" s="31">
        <v>4301170011</v>
      </c>
      <c r="D376" s="323">
        <v>4680115884113</v>
      </c>
      <c r="E376" s="324"/>
      <c r="F376" s="309">
        <v>0.11</v>
      </c>
      <c r="G376" s="32">
        <v>12</v>
      </c>
      <c r="H376" s="309">
        <v>1.32</v>
      </c>
      <c r="I376" s="309">
        <v>1.88</v>
      </c>
      <c r="J376" s="32">
        <v>160</v>
      </c>
      <c r="K376" s="32" t="s">
        <v>527</v>
      </c>
      <c r="L376" s="33" t="s">
        <v>528</v>
      </c>
      <c r="M376" s="32">
        <v>150</v>
      </c>
      <c r="N376" s="533" t="s">
        <v>537</v>
      </c>
      <c r="O376" s="338"/>
      <c r="P376" s="338"/>
      <c r="Q376" s="338"/>
      <c r="R376" s="324"/>
      <c r="S376" s="34"/>
      <c r="T376" s="34"/>
      <c r="U376" s="35" t="s">
        <v>65</v>
      </c>
      <c r="V376" s="310">
        <v>0</v>
      </c>
      <c r="W376" s="311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531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4301032047</v>
      </c>
      <c r="D377" s="323">
        <v>4680115884342</v>
      </c>
      <c r="E377" s="324"/>
      <c r="F377" s="309">
        <v>0.06</v>
      </c>
      <c r="G377" s="32">
        <v>20</v>
      </c>
      <c r="H377" s="309">
        <v>1.2</v>
      </c>
      <c r="I377" s="309">
        <v>1.8</v>
      </c>
      <c r="J377" s="32">
        <v>160</v>
      </c>
      <c r="K377" s="32" t="s">
        <v>527</v>
      </c>
      <c r="L377" s="33" t="s">
        <v>528</v>
      </c>
      <c r="M377" s="32">
        <v>60</v>
      </c>
      <c r="N377" s="373" t="s">
        <v>540</v>
      </c>
      <c r="O377" s="338"/>
      <c r="P377" s="338"/>
      <c r="Q377" s="338"/>
      <c r="R377" s="324"/>
      <c r="S377" s="34" t="s">
        <v>530</v>
      </c>
      <c r="T377" s="34"/>
      <c r="U377" s="35" t="s">
        <v>65</v>
      </c>
      <c r="V377" s="310">
        <v>0</v>
      </c>
      <c r="W377" s="311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62" t="s">
        <v>1</v>
      </c>
    </row>
    <row r="378" spans="1:53" x14ac:dyDescent="0.2">
      <c r="A378" s="328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9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12">
        <f>IFERROR(V374/H374,"0")+IFERROR(V375/H375,"0")+IFERROR(V376/H376,"0")+IFERROR(V377/H377,"0")</f>
        <v>0</v>
      </c>
      <c r="W378" s="312">
        <f>IFERROR(W374/H374,"0")+IFERROR(W375/H375,"0")+IFERROR(W376/H376,"0")+IFERROR(W377/H377,"0")</f>
        <v>0</v>
      </c>
      <c r="X378" s="312">
        <f>IFERROR(IF(X374="",0,X374),"0")+IFERROR(IF(X375="",0,X375),"0")+IFERROR(IF(X376="",0,X376),"0")+IFERROR(IF(X377="",0,X377),"0")</f>
        <v>0</v>
      </c>
      <c r="Y378" s="313"/>
      <c r="Z378" s="313"/>
    </row>
    <row r="379" spans="1:53" x14ac:dyDescent="0.2">
      <c r="A379" s="327"/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9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12">
        <f>IFERROR(SUM(V374:V377),"0")</f>
        <v>0</v>
      </c>
      <c r="W379" s="312">
        <f>IFERROR(SUM(W374:W377),"0")</f>
        <v>0</v>
      </c>
      <c r="X379" s="37"/>
      <c r="Y379" s="313"/>
      <c r="Z379" s="313"/>
    </row>
    <row r="380" spans="1:53" ht="14.25" customHeight="1" x14ac:dyDescent="0.25">
      <c r="A380" s="345" t="s">
        <v>90</v>
      </c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27"/>
      <c r="Y380" s="306"/>
      <c r="Z380" s="306"/>
    </row>
    <row r="381" spans="1:53" ht="27" customHeight="1" x14ac:dyDescent="0.25">
      <c r="A381" s="54" t="s">
        <v>541</v>
      </c>
      <c r="B381" s="54" t="s">
        <v>542</v>
      </c>
      <c r="C381" s="31">
        <v>4301170010</v>
      </c>
      <c r="D381" s="323">
        <v>4680115884090</v>
      </c>
      <c r="E381" s="324"/>
      <c r="F381" s="309">
        <v>0.11</v>
      </c>
      <c r="G381" s="32">
        <v>12</v>
      </c>
      <c r="H381" s="309">
        <v>1.32</v>
      </c>
      <c r="I381" s="309">
        <v>1.88</v>
      </c>
      <c r="J381" s="32">
        <v>160</v>
      </c>
      <c r="K381" s="32" t="s">
        <v>527</v>
      </c>
      <c r="L381" s="33" t="s">
        <v>528</v>
      </c>
      <c r="M381" s="32">
        <v>150</v>
      </c>
      <c r="N381" s="623" t="s">
        <v>543</v>
      </c>
      <c r="O381" s="338"/>
      <c r="P381" s="338"/>
      <c r="Q381" s="338"/>
      <c r="R381" s="324"/>
      <c r="S381" s="34"/>
      <c r="T381" s="34"/>
      <c r="U381" s="35" t="s">
        <v>65</v>
      </c>
      <c r="V381" s="310">
        <v>0</v>
      </c>
      <c r="W381" s="311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 t="s">
        <v>531</v>
      </c>
      <c r="AD381" s="58"/>
      <c r="BA381" s="263" t="s">
        <v>1</v>
      </c>
    </row>
    <row r="382" spans="1:53" ht="27" customHeight="1" x14ac:dyDescent="0.25">
      <c r="A382" s="54" t="s">
        <v>544</v>
      </c>
      <c r="B382" s="54" t="s">
        <v>545</v>
      </c>
      <c r="C382" s="31">
        <v>4301170009</v>
      </c>
      <c r="D382" s="323">
        <v>4680115882997</v>
      </c>
      <c r="E382" s="324"/>
      <c r="F382" s="309">
        <v>0.13</v>
      </c>
      <c r="G382" s="32">
        <v>10</v>
      </c>
      <c r="H382" s="309">
        <v>1.3</v>
      </c>
      <c r="I382" s="309">
        <v>1.46</v>
      </c>
      <c r="J382" s="32">
        <v>200</v>
      </c>
      <c r="K382" s="32" t="s">
        <v>527</v>
      </c>
      <c r="L382" s="33" t="s">
        <v>528</v>
      </c>
      <c r="M382" s="32">
        <v>150</v>
      </c>
      <c r="N382" s="468" t="s">
        <v>546</v>
      </c>
      <c r="O382" s="338"/>
      <c r="P382" s="338"/>
      <c r="Q382" s="338"/>
      <c r="R382" s="324"/>
      <c r="S382" s="34"/>
      <c r="T382" s="34"/>
      <c r="U382" s="35" t="s">
        <v>65</v>
      </c>
      <c r="V382" s="310">
        <v>0</v>
      </c>
      <c r="W382" s="311">
        <f>IFERROR(IF(V382="",0,CEILING((V382/$H382),1)*$H382),"")</f>
        <v>0</v>
      </c>
      <c r="X382" s="36" t="str">
        <f>IFERROR(IF(W382=0,"",ROUNDUP(W382/H382,0)*0.00673),"")</f>
        <v/>
      </c>
      <c r="Y382" s="56"/>
      <c r="Z382" s="57"/>
      <c r="AD382" s="58"/>
      <c r="BA382" s="264" t="s">
        <v>1</v>
      </c>
    </row>
    <row r="383" spans="1:53" x14ac:dyDescent="0.2">
      <c r="A383" s="328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9"/>
      <c r="N383" s="314" t="s">
        <v>66</v>
      </c>
      <c r="O383" s="315"/>
      <c r="P383" s="315"/>
      <c r="Q383" s="315"/>
      <c r="R383" s="315"/>
      <c r="S383" s="315"/>
      <c r="T383" s="316"/>
      <c r="U383" s="37" t="s">
        <v>67</v>
      </c>
      <c r="V383" s="312">
        <f>IFERROR(V381/H381,"0")+IFERROR(V382/H382,"0")</f>
        <v>0</v>
      </c>
      <c r="W383" s="312">
        <f>IFERROR(W381/H381,"0")+IFERROR(W382/H382,"0")</f>
        <v>0</v>
      </c>
      <c r="X383" s="312">
        <f>IFERROR(IF(X381="",0,X381),"0")+IFERROR(IF(X382="",0,X382),"0")</f>
        <v>0</v>
      </c>
      <c r="Y383" s="313"/>
      <c r="Z383" s="313"/>
    </row>
    <row r="384" spans="1:53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7"/>
      <c r="M384" s="329"/>
      <c r="N384" s="314" t="s">
        <v>66</v>
      </c>
      <c r="O384" s="315"/>
      <c r="P384" s="315"/>
      <c r="Q384" s="315"/>
      <c r="R384" s="315"/>
      <c r="S384" s="315"/>
      <c r="T384" s="316"/>
      <c r="U384" s="37" t="s">
        <v>65</v>
      </c>
      <c r="V384" s="312">
        <f>IFERROR(SUM(V381:V382),"0")</f>
        <v>0</v>
      </c>
      <c r="W384" s="312">
        <f>IFERROR(SUM(W381:W382),"0")</f>
        <v>0</v>
      </c>
      <c r="X384" s="37"/>
      <c r="Y384" s="313"/>
      <c r="Z384" s="313"/>
    </row>
    <row r="385" spans="1:53" ht="16.5" customHeight="1" x14ac:dyDescent="0.25">
      <c r="A385" s="326" t="s">
        <v>547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27"/>
      <c r="Y385" s="305"/>
      <c r="Z385" s="305"/>
    </row>
    <row r="386" spans="1:53" ht="14.25" customHeight="1" x14ac:dyDescent="0.25">
      <c r="A386" s="345" t="s">
        <v>95</v>
      </c>
      <c r="B386" s="327"/>
      <c r="C386" s="327"/>
      <c r="D386" s="327"/>
      <c r="E386" s="327"/>
      <c r="F386" s="327"/>
      <c r="G386" s="327"/>
      <c r="H386" s="327"/>
      <c r="I386" s="327"/>
      <c r="J386" s="327"/>
      <c r="K386" s="327"/>
      <c r="L386" s="327"/>
      <c r="M386" s="327"/>
      <c r="N386" s="327"/>
      <c r="O386" s="327"/>
      <c r="P386" s="327"/>
      <c r="Q386" s="327"/>
      <c r="R386" s="327"/>
      <c r="S386" s="327"/>
      <c r="T386" s="327"/>
      <c r="U386" s="327"/>
      <c r="V386" s="327"/>
      <c r="W386" s="327"/>
      <c r="X386" s="327"/>
      <c r="Y386" s="306"/>
      <c r="Z386" s="306"/>
    </row>
    <row r="387" spans="1:53" ht="27" customHeight="1" x14ac:dyDescent="0.25">
      <c r="A387" s="54" t="s">
        <v>548</v>
      </c>
      <c r="B387" s="54" t="s">
        <v>549</v>
      </c>
      <c r="C387" s="31">
        <v>4301020196</v>
      </c>
      <c r="D387" s="323">
        <v>4607091389388</v>
      </c>
      <c r="E387" s="324"/>
      <c r="F387" s="309">
        <v>1.3</v>
      </c>
      <c r="G387" s="32">
        <v>4</v>
      </c>
      <c r="H387" s="309">
        <v>5.2</v>
      </c>
      <c r="I387" s="309">
        <v>5.6079999999999997</v>
      </c>
      <c r="J387" s="32">
        <v>104</v>
      </c>
      <c r="K387" s="32" t="s">
        <v>98</v>
      </c>
      <c r="L387" s="33" t="s">
        <v>119</v>
      </c>
      <c r="M387" s="32">
        <v>35</v>
      </c>
      <c r="N387" s="4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38"/>
      <c r="P387" s="338"/>
      <c r="Q387" s="338"/>
      <c r="R387" s="324"/>
      <c r="S387" s="34"/>
      <c r="T387" s="34"/>
      <c r="U387" s="35" t="s">
        <v>65</v>
      </c>
      <c r="V387" s="310">
        <v>0</v>
      </c>
      <c r="W387" s="311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550</v>
      </c>
      <c r="B388" s="54" t="s">
        <v>551</v>
      </c>
      <c r="C388" s="31">
        <v>4301020185</v>
      </c>
      <c r="D388" s="323">
        <v>4607091389364</v>
      </c>
      <c r="E388" s="324"/>
      <c r="F388" s="309">
        <v>0.42</v>
      </c>
      <c r="G388" s="32">
        <v>6</v>
      </c>
      <c r="H388" s="309">
        <v>2.52</v>
      </c>
      <c r="I388" s="309">
        <v>2.75</v>
      </c>
      <c r="J388" s="32">
        <v>156</v>
      </c>
      <c r="K388" s="32" t="s">
        <v>63</v>
      </c>
      <c r="L388" s="33" t="s">
        <v>119</v>
      </c>
      <c r="M388" s="32">
        <v>35</v>
      </c>
      <c r="N388" s="34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38"/>
      <c r="P388" s="338"/>
      <c r="Q388" s="338"/>
      <c r="R388" s="324"/>
      <c r="S388" s="34"/>
      <c r="T388" s="34"/>
      <c r="U388" s="35" t="s">
        <v>65</v>
      </c>
      <c r="V388" s="310">
        <v>0</v>
      </c>
      <c r="W388" s="311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x14ac:dyDescent="0.2">
      <c r="A389" s="328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9"/>
      <c r="N389" s="314" t="s">
        <v>66</v>
      </c>
      <c r="O389" s="315"/>
      <c r="P389" s="315"/>
      <c r="Q389" s="315"/>
      <c r="R389" s="315"/>
      <c r="S389" s="315"/>
      <c r="T389" s="316"/>
      <c r="U389" s="37" t="s">
        <v>67</v>
      </c>
      <c r="V389" s="312">
        <f>IFERROR(V387/H387,"0")+IFERROR(V388/H388,"0")</f>
        <v>0</v>
      </c>
      <c r="W389" s="312">
        <f>IFERROR(W387/H387,"0")+IFERROR(W388/H388,"0")</f>
        <v>0</v>
      </c>
      <c r="X389" s="312">
        <f>IFERROR(IF(X387="",0,X387),"0")+IFERROR(IF(X388="",0,X388),"0")</f>
        <v>0</v>
      </c>
      <c r="Y389" s="313"/>
      <c r="Z389" s="313"/>
    </row>
    <row r="390" spans="1:53" x14ac:dyDescent="0.2">
      <c r="A390" s="327"/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9"/>
      <c r="N390" s="314" t="s">
        <v>66</v>
      </c>
      <c r="O390" s="315"/>
      <c r="P390" s="315"/>
      <c r="Q390" s="315"/>
      <c r="R390" s="315"/>
      <c r="S390" s="315"/>
      <c r="T390" s="316"/>
      <c r="U390" s="37" t="s">
        <v>65</v>
      </c>
      <c r="V390" s="312">
        <f>IFERROR(SUM(V387:V388),"0")</f>
        <v>0</v>
      </c>
      <c r="W390" s="312">
        <f>IFERROR(SUM(W387:W388),"0")</f>
        <v>0</v>
      </c>
      <c r="X390" s="37"/>
      <c r="Y390" s="313"/>
      <c r="Z390" s="313"/>
    </row>
    <row r="391" spans="1:53" ht="14.25" customHeight="1" x14ac:dyDescent="0.25">
      <c r="A391" s="345" t="s">
        <v>60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06"/>
      <c r="Z391" s="306"/>
    </row>
    <row r="392" spans="1:53" ht="27" customHeight="1" x14ac:dyDescent="0.25">
      <c r="A392" s="54" t="s">
        <v>552</v>
      </c>
      <c r="B392" s="54" t="s">
        <v>553</v>
      </c>
      <c r="C392" s="31">
        <v>4301031212</v>
      </c>
      <c r="D392" s="323">
        <v>4607091389739</v>
      </c>
      <c r="E392" s="324"/>
      <c r="F392" s="309">
        <v>0.7</v>
      </c>
      <c r="G392" s="32">
        <v>6</v>
      </c>
      <c r="H392" s="309">
        <v>4.2</v>
      </c>
      <c r="I392" s="309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6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38"/>
      <c r="P392" s="338"/>
      <c r="Q392" s="338"/>
      <c r="R392" s="324"/>
      <c r="S392" s="34"/>
      <c r="T392" s="34"/>
      <c r="U392" s="35" t="s">
        <v>65</v>
      </c>
      <c r="V392" s="310">
        <v>500</v>
      </c>
      <c r="W392" s="311">
        <f t="shared" ref="W392:W398" si="17">IFERROR(IF(V392="",0,CEILING((V392/$H392),1)*$H392),"")</f>
        <v>504</v>
      </c>
      <c r="X392" s="36">
        <f>IFERROR(IF(W392=0,"",ROUNDUP(W392/H392,0)*0.00753),"")</f>
        <v>0.90360000000000007</v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554</v>
      </c>
      <c r="B393" s="54" t="s">
        <v>555</v>
      </c>
      <c r="C393" s="31">
        <v>4301031247</v>
      </c>
      <c r="D393" s="323">
        <v>4680115883048</v>
      </c>
      <c r="E393" s="324"/>
      <c r="F393" s="309">
        <v>1</v>
      </c>
      <c r="G393" s="32">
        <v>4</v>
      </c>
      <c r="H393" s="309">
        <v>4</v>
      </c>
      <c r="I393" s="309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4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38"/>
      <c r="P393" s="338"/>
      <c r="Q393" s="338"/>
      <c r="R393" s="324"/>
      <c r="S393" s="34"/>
      <c r="T393" s="34"/>
      <c r="U393" s="35" t="s">
        <v>65</v>
      </c>
      <c r="V393" s="310">
        <v>0</v>
      </c>
      <c r="W393" s="311">
        <f t="shared" si="17"/>
        <v>0</v>
      </c>
      <c r="X393" s="36" t="str">
        <f>IFERROR(IF(W393=0,"",ROUNDUP(W393/H393,0)*0.00937),"")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556</v>
      </c>
      <c r="B394" s="54" t="s">
        <v>557</v>
      </c>
      <c r="C394" s="31">
        <v>4301031176</v>
      </c>
      <c r="D394" s="323">
        <v>4607091389425</v>
      </c>
      <c r="E394" s="324"/>
      <c r="F394" s="309">
        <v>0.35</v>
      </c>
      <c r="G394" s="32">
        <v>6</v>
      </c>
      <c r="H394" s="309">
        <v>2.1</v>
      </c>
      <c r="I394" s="309">
        <v>2.23</v>
      </c>
      <c r="J394" s="32">
        <v>234</v>
      </c>
      <c r="K394" s="32" t="s">
        <v>165</v>
      </c>
      <c r="L394" s="33" t="s">
        <v>64</v>
      </c>
      <c r="M394" s="32">
        <v>45</v>
      </c>
      <c r="N39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38"/>
      <c r="P394" s="338"/>
      <c r="Q394" s="338"/>
      <c r="R394" s="324"/>
      <c r="S394" s="34"/>
      <c r="T394" s="34"/>
      <c r="U394" s="35" t="s">
        <v>65</v>
      </c>
      <c r="V394" s="310">
        <v>35</v>
      </c>
      <c r="W394" s="311">
        <f t="shared" si="17"/>
        <v>35.700000000000003</v>
      </c>
      <c r="X394" s="36">
        <f>IFERROR(IF(W394=0,"",ROUNDUP(W394/H394,0)*0.00502),"")</f>
        <v>8.5339999999999999E-2</v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558</v>
      </c>
      <c r="B395" s="54" t="s">
        <v>559</v>
      </c>
      <c r="C395" s="31">
        <v>4301031215</v>
      </c>
      <c r="D395" s="323">
        <v>4680115882911</v>
      </c>
      <c r="E395" s="324"/>
      <c r="F395" s="309">
        <v>0.4</v>
      </c>
      <c r="G395" s="32">
        <v>6</v>
      </c>
      <c r="H395" s="309">
        <v>2.4</v>
      </c>
      <c r="I395" s="309">
        <v>2.5299999999999998</v>
      </c>
      <c r="J395" s="32">
        <v>234</v>
      </c>
      <c r="K395" s="32" t="s">
        <v>165</v>
      </c>
      <c r="L395" s="33" t="s">
        <v>64</v>
      </c>
      <c r="M395" s="32">
        <v>40</v>
      </c>
      <c r="N395" s="646" t="s">
        <v>560</v>
      </c>
      <c r="O395" s="338"/>
      <c r="P395" s="338"/>
      <c r="Q395" s="338"/>
      <c r="R395" s="324"/>
      <c r="S395" s="34"/>
      <c r="T395" s="34"/>
      <c r="U395" s="35" t="s">
        <v>65</v>
      </c>
      <c r="V395" s="310">
        <v>0</v>
      </c>
      <c r="W395" s="311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561</v>
      </c>
      <c r="B396" s="54" t="s">
        <v>562</v>
      </c>
      <c r="C396" s="31">
        <v>4301031167</v>
      </c>
      <c r="D396" s="323">
        <v>4680115880771</v>
      </c>
      <c r="E396" s="324"/>
      <c r="F396" s="309">
        <v>0.28000000000000003</v>
      </c>
      <c r="G396" s="32">
        <v>6</v>
      </c>
      <c r="H396" s="309">
        <v>1.68</v>
      </c>
      <c r="I396" s="309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4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38"/>
      <c r="P396" s="338"/>
      <c r="Q396" s="338"/>
      <c r="R396" s="324"/>
      <c r="S396" s="34"/>
      <c r="T396" s="34"/>
      <c r="U396" s="35" t="s">
        <v>65</v>
      </c>
      <c r="V396" s="310">
        <v>0</v>
      </c>
      <c r="W396" s="311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563</v>
      </c>
      <c r="B397" s="54" t="s">
        <v>564</v>
      </c>
      <c r="C397" s="31">
        <v>4301031173</v>
      </c>
      <c r="D397" s="323">
        <v>4607091389500</v>
      </c>
      <c r="E397" s="324"/>
      <c r="F397" s="309">
        <v>0.35</v>
      </c>
      <c r="G397" s="32">
        <v>6</v>
      </c>
      <c r="H397" s="309">
        <v>2.1</v>
      </c>
      <c r="I397" s="309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5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38"/>
      <c r="P397" s="338"/>
      <c r="Q397" s="338"/>
      <c r="R397" s="324"/>
      <c r="S397" s="34"/>
      <c r="T397" s="34"/>
      <c r="U397" s="35" t="s">
        <v>65</v>
      </c>
      <c r="V397" s="310">
        <v>0</v>
      </c>
      <c r="W397" s="311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565</v>
      </c>
      <c r="B398" s="54" t="s">
        <v>566</v>
      </c>
      <c r="C398" s="31">
        <v>4301031103</v>
      </c>
      <c r="D398" s="323">
        <v>4680115881983</v>
      </c>
      <c r="E398" s="324"/>
      <c r="F398" s="309">
        <v>0.28000000000000003</v>
      </c>
      <c r="G398" s="32">
        <v>4</v>
      </c>
      <c r="H398" s="309">
        <v>1.1200000000000001</v>
      </c>
      <c r="I398" s="309">
        <v>1.252</v>
      </c>
      <c r="J398" s="32">
        <v>234</v>
      </c>
      <c r="K398" s="32" t="s">
        <v>165</v>
      </c>
      <c r="L398" s="33" t="s">
        <v>64</v>
      </c>
      <c r="M398" s="32">
        <v>40</v>
      </c>
      <c r="N398" s="4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38"/>
      <c r="P398" s="338"/>
      <c r="Q398" s="338"/>
      <c r="R398" s="324"/>
      <c r="S398" s="34"/>
      <c r="T398" s="34"/>
      <c r="U398" s="35" t="s">
        <v>65</v>
      </c>
      <c r="V398" s="310">
        <v>0</v>
      </c>
      <c r="W398" s="311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x14ac:dyDescent="0.2">
      <c r="A399" s="328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9"/>
      <c r="N399" s="314" t="s">
        <v>66</v>
      </c>
      <c r="O399" s="315"/>
      <c r="P399" s="315"/>
      <c r="Q399" s="315"/>
      <c r="R399" s="315"/>
      <c r="S399" s="315"/>
      <c r="T399" s="316"/>
      <c r="U399" s="37" t="s">
        <v>67</v>
      </c>
      <c r="V399" s="312">
        <f>IFERROR(V392/H392,"0")+IFERROR(V393/H393,"0")+IFERROR(V394/H394,"0")+IFERROR(V395/H395,"0")+IFERROR(V396/H396,"0")+IFERROR(V397/H397,"0")+IFERROR(V398/H398,"0")</f>
        <v>135.71428571428569</v>
      </c>
      <c r="W399" s="312">
        <f>IFERROR(W392/H392,"0")+IFERROR(W393/H393,"0")+IFERROR(W394/H394,"0")+IFERROR(W395/H395,"0")+IFERROR(W396/H396,"0")+IFERROR(W397/H397,"0")+IFERROR(W398/H398,"0")</f>
        <v>137</v>
      </c>
      <c r="X399" s="312">
        <f>IFERROR(IF(X392="",0,X392),"0")+IFERROR(IF(X393="",0,X393),"0")+IFERROR(IF(X394="",0,X394),"0")+IFERROR(IF(X395="",0,X395),"0")+IFERROR(IF(X396="",0,X396),"0")+IFERROR(IF(X397="",0,X397),"0")+IFERROR(IF(X398="",0,X398),"0")</f>
        <v>0.98894000000000004</v>
      </c>
      <c r="Y399" s="313"/>
      <c r="Z399" s="313"/>
    </row>
    <row r="400" spans="1:53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29"/>
      <c r="N400" s="314" t="s">
        <v>66</v>
      </c>
      <c r="O400" s="315"/>
      <c r="P400" s="315"/>
      <c r="Q400" s="315"/>
      <c r="R400" s="315"/>
      <c r="S400" s="315"/>
      <c r="T400" s="316"/>
      <c r="U400" s="37" t="s">
        <v>65</v>
      </c>
      <c r="V400" s="312">
        <f>IFERROR(SUM(V392:V398),"0")</f>
        <v>535</v>
      </c>
      <c r="W400" s="312">
        <f>IFERROR(SUM(W392:W398),"0")</f>
        <v>539.70000000000005</v>
      </c>
      <c r="X400" s="37"/>
      <c r="Y400" s="313"/>
      <c r="Z400" s="313"/>
    </row>
    <row r="401" spans="1:53" ht="14.25" customHeight="1" x14ac:dyDescent="0.25">
      <c r="A401" s="345" t="s">
        <v>90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06"/>
      <c r="Z401" s="306"/>
    </row>
    <row r="402" spans="1:53" ht="27" customHeight="1" x14ac:dyDescent="0.25">
      <c r="A402" s="54" t="s">
        <v>567</v>
      </c>
      <c r="B402" s="54" t="s">
        <v>568</v>
      </c>
      <c r="C402" s="31">
        <v>4301170008</v>
      </c>
      <c r="D402" s="323">
        <v>4680115882980</v>
      </c>
      <c r="E402" s="324"/>
      <c r="F402" s="309">
        <v>0.13</v>
      </c>
      <c r="G402" s="32">
        <v>10</v>
      </c>
      <c r="H402" s="309">
        <v>1.3</v>
      </c>
      <c r="I402" s="309">
        <v>1.46</v>
      </c>
      <c r="J402" s="32">
        <v>200</v>
      </c>
      <c r="K402" s="32" t="s">
        <v>527</v>
      </c>
      <c r="L402" s="33" t="s">
        <v>528</v>
      </c>
      <c r="M402" s="32">
        <v>150</v>
      </c>
      <c r="N402" s="573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38"/>
      <c r="P402" s="338"/>
      <c r="Q402" s="338"/>
      <c r="R402" s="324"/>
      <c r="S402" s="34"/>
      <c r="T402" s="34"/>
      <c r="U402" s="35" t="s">
        <v>65</v>
      </c>
      <c r="V402" s="310">
        <v>0</v>
      </c>
      <c r="W402" s="311">
        <f>IFERROR(IF(V402="",0,CEILING((V402/$H402),1)*$H402),"")</f>
        <v>0</v>
      </c>
      <c r="X402" s="36" t="str">
        <f>IFERROR(IF(W402=0,"",ROUNDUP(W402/H402,0)*0.00673),"")</f>
        <v/>
      </c>
      <c r="Y402" s="56"/>
      <c r="Z402" s="57"/>
      <c r="AD402" s="58"/>
      <c r="BA402" s="274" t="s">
        <v>1</v>
      </c>
    </row>
    <row r="403" spans="1:53" x14ac:dyDescent="0.2">
      <c r="A403" s="328"/>
      <c r="B403" s="327"/>
      <c r="C403" s="327"/>
      <c r="D403" s="327"/>
      <c r="E403" s="327"/>
      <c r="F403" s="327"/>
      <c r="G403" s="327"/>
      <c r="H403" s="327"/>
      <c r="I403" s="327"/>
      <c r="J403" s="327"/>
      <c r="K403" s="327"/>
      <c r="L403" s="327"/>
      <c r="M403" s="329"/>
      <c r="N403" s="314" t="s">
        <v>66</v>
      </c>
      <c r="O403" s="315"/>
      <c r="P403" s="315"/>
      <c r="Q403" s="315"/>
      <c r="R403" s="315"/>
      <c r="S403" s="315"/>
      <c r="T403" s="316"/>
      <c r="U403" s="37" t="s">
        <v>67</v>
      </c>
      <c r="V403" s="312">
        <f>IFERROR(V402/H402,"0")</f>
        <v>0</v>
      </c>
      <c r="W403" s="312">
        <f>IFERROR(W402/H402,"0")</f>
        <v>0</v>
      </c>
      <c r="X403" s="312">
        <f>IFERROR(IF(X402="",0,X402),"0")</f>
        <v>0</v>
      </c>
      <c r="Y403" s="313"/>
      <c r="Z403" s="313"/>
    </row>
    <row r="404" spans="1:53" x14ac:dyDescent="0.2">
      <c r="A404" s="327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9"/>
      <c r="N404" s="314" t="s">
        <v>66</v>
      </c>
      <c r="O404" s="315"/>
      <c r="P404" s="315"/>
      <c r="Q404" s="315"/>
      <c r="R404" s="315"/>
      <c r="S404" s="315"/>
      <c r="T404" s="316"/>
      <c r="U404" s="37" t="s">
        <v>65</v>
      </c>
      <c r="V404" s="312">
        <f>IFERROR(SUM(V402:V402),"0")</f>
        <v>0</v>
      </c>
      <c r="W404" s="312">
        <f>IFERROR(SUM(W402:W402),"0")</f>
        <v>0</v>
      </c>
      <c r="X404" s="37"/>
      <c r="Y404" s="313"/>
      <c r="Z404" s="313"/>
    </row>
    <row r="405" spans="1:53" ht="27.75" customHeight="1" x14ac:dyDescent="0.2">
      <c r="A405" s="407" t="s">
        <v>569</v>
      </c>
      <c r="B405" s="408"/>
      <c r="C405" s="408"/>
      <c r="D405" s="408"/>
      <c r="E405" s="408"/>
      <c r="F405" s="408"/>
      <c r="G405" s="408"/>
      <c r="H405" s="408"/>
      <c r="I405" s="408"/>
      <c r="J405" s="408"/>
      <c r="K405" s="408"/>
      <c r="L405" s="408"/>
      <c r="M405" s="408"/>
      <c r="N405" s="408"/>
      <c r="O405" s="408"/>
      <c r="P405" s="408"/>
      <c r="Q405" s="408"/>
      <c r="R405" s="408"/>
      <c r="S405" s="408"/>
      <c r="T405" s="408"/>
      <c r="U405" s="408"/>
      <c r="V405" s="408"/>
      <c r="W405" s="408"/>
      <c r="X405" s="408"/>
      <c r="Y405" s="48"/>
      <c r="Z405" s="48"/>
    </row>
    <row r="406" spans="1:53" ht="16.5" customHeight="1" x14ac:dyDescent="0.25">
      <c r="A406" s="326" t="s">
        <v>569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05"/>
      <c r="Z406" s="305"/>
    </row>
    <row r="407" spans="1:53" ht="14.25" customHeight="1" x14ac:dyDescent="0.25">
      <c r="A407" s="345" t="s">
        <v>103</v>
      </c>
      <c r="B407" s="327"/>
      <c r="C407" s="327"/>
      <c r="D407" s="327"/>
      <c r="E407" s="327"/>
      <c r="F407" s="327"/>
      <c r="G407" s="327"/>
      <c r="H407" s="327"/>
      <c r="I407" s="327"/>
      <c r="J407" s="327"/>
      <c r="K407" s="327"/>
      <c r="L407" s="327"/>
      <c r="M407" s="327"/>
      <c r="N407" s="327"/>
      <c r="O407" s="327"/>
      <c r="P407" s="327"/>
      <c r="Q407" s="327"/>
      <c r="R407" s="327"/>
      <c r="S407" s="327"/>
      <c r="T407" s="327"/>
      <c r="U407" s="327"/>
      <c r="V407" s="327"/>
      <c r="W407" s="327"/>
      <c r="X407" s="327"/>
      <c r="Y407" s="306"/>
      <c r="Z407" s="306"/>
    </row>
    <row r="408" spans="1:53" ht="27" customHeight="1" x14ac:dyDescent="0.25">
      <c r="A408" s="54" t="s">
        <v>570</v>
      </c>
      <c r="B408" s="54" t="s">
        <v>571</v>
      </c>
      <c r="C408" s="31">
        <v>4301011371</v>
      </c>
      <c r="D408" s="323">
        <v>4607091389067</v>
      </c>
      <c r="E408" s="324"/>
      <c r="F408" s="309">
        <v>0.88</v>
      </c>
      <c r="G408" s="32">
        <v>6</v>
      </c>
      <c r="H408" s="309">
        <v>5.28</v>
      </c>
      <c r="I408" s="309">
        <v>5.64</v>
      </c>
      <c r="J408" s="32">
        <v>104</v>
      </c>
      <c r="K408" s="32" t="s">
        <v>98</v>
      </c>
      <c r="L408" s="33" t="s">
        <v>119</v>
      </c>
      <c r="M408" s="32">
        <v>55</v>
      </c>
      <c r="N408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38"/>
      <c r="P408" s="338"/>
      <c r="Q408" s="338"/>
      <c r="R408" s="324"/>
      <c r="S408" s="34"/>
      <c r="T408" s="34"/>
      <c r="U408" s="35" t="s">
        <v>65</v>
      </c>
      <c r="V408" s="310">
        <v>0</v>
      </c>
      <c r="W408" s="311">
        <f t="shared" ref="W408:W416" si="18"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4301011363</v>
      </c>
      <c r="D409" s="323">
        <v>4607091383522</v>
      </c>
      <c r="E409" s="324"/>
      <c r="F409" s="309">
        <v>0.88</v>
      </c>
      <c r="G409" s="32">
        <v>6</v>
      </c>
      <c r="H409" s="309">
        <v>5.28</v>
      </c>
      <c r="I409" s="309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61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38"/>
      <c r="P409" s="338"/>
      <c r="Q409" s="338"/>
      <c r="R409" s="324"/>
      <c r="S409" s="34"/>
      <c r="T409" s="34"/>
      <c r="U409" s="35" t="s">
        <v>65</v>
      </c>
      <c r="V409" s="310">
        <v>0</v>
      </c>
      <c r="W409" s="311">
        <f t="shared" si="18"/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4301011431</v>
      </c>
      <c r="D410" s="323">
        <v>4607091384437</v>
      </c>
      <c r="E410" s="324"/>
      <c r="F410" s="309">
        <v>0.88</v>
      </c>
      <c r="G410" s="32">
        <v>6</v>
      </c>
      <c r="H410" s="309">
        <v>5.28</v>
      </c>
      <c r="I410" s="309">
        <v>5.64</v>
      </c>
      <c r="J410" s="32">
        <v>104</v>
      </c>
      <c r="K410" s="32" t="s">
        <v>98</v>
      </c>
      <c r="L410" s="33" t="s">
        <v>99</v>
      </c>
      <c r="M410" s="32">
        <v>50</v>
      </c>
      <c r="N410" s="44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38"/>
      <c r="P410" s="338"/>
      <c r="Q410" s="338"/>
      <c r="R410" s="324"/>
      <c r="S410" s="34"/>
      <c r="T410" s="34"/>
      <c r="U410" s="35" t="s">
        <v>65</v>
      </c>
      <c r="V410" s="310">
        <v>0</v>
      </c>
      <c r="W410" s="311">
        <f t="shared" si="18"/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4301011365</v>
      </c>
      <c r="D411" s="323">
        <v>4607091389104</v>
      </c>
      <c r="E411" s="324"/>
      <c r="F411" s="309">
        <v>0.88</v>
      </c>
      <c r="G411" s="32">
        <v>6</v>
      </c>
      <c r="H411" s="309">
        <v>5.28</v>
      </c>
      <c r="I411" s="309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53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38"/>
      <c r="P411" s="338"/>
      <c r="Q411" s="338"/>
      <c r="R411" s="324"/>
      <c r="S411" s="34"/>
      <c r="T411" s="34"/>
      <c r="U411" s="35" t="s">
        <v>65</v>
      </c>
      <c r="V411" s="310">
        <v>0</v>
      </c>
      <c r="W411" s="311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4301011367</v>
      </c>
      <c r="D412" s="323">
        <v>4680115880603</v>
      </c>
      <c r="E412" s="324"/>
      <c r="F412" s="309">
        <v>0.6</v>
      </c>
      <c r="G412" s="32">
        <v>6</v>
      </c>
      <c r="H412" s="309">
        <v>3.6</v>
      </c>
      <c r="I412" s="309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58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38"/>
      <c r="P412" s="338"/>
      <c r="Q412" s="338"/>
      <c r="R412" s="324"/>
      <c r="S412" s="34"/>
      <c r="T412" s="34"/>
      <c r="U412" s="35" t="s">
        <v>65</v>
      </c>
      <c r="V412" s="310">
        <v>0</v>
      </c>
      <c r="W412" s="311">
        <f t="shared" si="18"/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4301011168</v>
      </c>
      <c r="D413" s="323">
        <v>4607091389999</v>
      </c>
      <c r="E413" s="324"/>
      <c r="F413" s="309">
        <v>0.6</v>
      </c>
      <c r="G413" s="32">
        <v>6</v>
      </c>
      <c r="H413" s="309">
        <v>3.6</v>
      </c>
      <c r="I413" s="309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60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38"/>
      <c r="P413" s="338"/>
      <c r="Q413" s="338"/>
      <c r="R413" s="324"/>
      <c r="S413" s="34"/>
      <c r="T413" s="34"/>
      <c r="U413" s="35" t="s">
        <v>65</v>
      </c>
      <c r="V413" s="310">
        <v>0</v>
      </c>
      <c r="W413" s="311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582</v>
      </c>
      <c r="B414" s="54" t="s">
        <v>583</v>
      </c>
      <c r="C414" s="31">
        <v>4301011372</v>
      </c>
      <c r="D414" s="323">
        <v>4680115882782</v>
      </c>
      <c r="E414" s="324"/>
      <c r="F414" s="309">
        <v>0.6</v>
      </c>
      <c r="G414" s="32">
        <v>6</v>
      </c>
      <c r="H414" s="309">
        <v>3.6</v>
      </c>
      <c r="I414" s="309">
        <v>3.84</v>
      </c>
      <c r="J414" s="32">
        <v>120</v>
      </c>
      <c r="K414" s="32" t="s">
        <v>63</v>
      </c>
      <c r="L414" s="33" t="s">
        <v>99</v>
      </c>
      <c r="M414" s="32">
        <v>50</v>
      </c>
      <c r="N414" s="4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38"/>
      <c r="P414" s="338"/>
      <c r="Q414" s="338"/>
      <c r="R414" s="324"/>
      <c r="S414" s="34"/>
      <c r="T414" s="34"/>
      <c r="U414" s="35" t="s">
        <v>65</v>
      </c>
      <c r="V414" s="310">
        <v>0</v>
      </c>
      <c r="W414" s="311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4301011190</v>
      </c>
      <c r="D415" s="323">
        <v>4607091389098</v>
      </c>
      <c r="E415" s="324"/>
      <c r="F415" s="309">
        <v>0.4</v>
      </c>
      <c r="G415" s="32">
        <v>6</v>
      </c>
      <c r="H415" s="309">
        <v>2.4</v>
      </c>
      <c r="I415" s="309">
        <v>2.6</v>
      </c>
      <c r="J415" s="32">
        <v>156</v>
      </c>
      <c r="K415" s="32" t="s">
        <v>63</v>
      </c>
      <c r="L415" s="33" t="s">
        <v>119</v>
      </c>
      <c r="M415" s="32">
        <v>50</v>
      </c>
      <c r="N415" s="62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38"/>
      <c r="P415" s="338"/>
      <c r="Q415" s="338"/>
      <c r="R415" s="324"/>
      <c r="S415" s="34"/>
      <c r="T415" s="34"/>
      <c r="U415" s="35" t="s">
        <v>65</v>
      </c>
      <c r="V415" s="310">
        <v>0</v>
      </c>
      <c r="W415" s="311">
        <f t="shared" si="18"/>
        <v>0</v>
      </c>
      <c r="X415" s="36" t="str">
        <f>IFERROR(IF(W415=0,"",ROUNDUP(W415/H415,0)*0.00753),"")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586</v>
      </c>
      <c r="B416" s="54" t="s">
        <v>587</v>
      </c>
      <c r="C416" s="31">
        <v>4301011366</v>
      </c>
      <c r="D416" s="323">
        <v>4607091389982</v>
      </c>
      <c r="E416" s="324"/>
      <c r="F416" s="309">
        <v>0.6</v>
      </c>
      <c r="G416" s="32">
        <v>6</v>
      </c>
      <c r="H416" s="309">
        <v>3.6</v>
      </c>
      <c r="I416" s="309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4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38"/>
      <c r="P416" s="338"/>
      <c r="Q416" s="338"/>
      <c r="R416" s="324"/>
      <c r="S416" s="34"/>
      <c r="T416" s="34"/>
      <c r="U416" s="35" t="s">
        <v>65</v>
      </c>
      <c r="V416" s="310">
        <v>0</v>
      </c>
      <c r="W416" s="311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x14ac:dyDescent="0.2">
      <c r="A417" s="328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9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12">
        <f>IFERROR(V408/H408,"0")+IFERROR(V409/H409,"0")+IFERROR(V410/H410,"0")+IFERROR(V411/H411,"0")+IFERROR(V412/H412,"0")+IFERROR(V413/H413,"0")+IFERROR(V414/H414,"0")+IFERROR(V415/H415,"0")+IFERROR(V416/H416,"0")</f>
        <v>0</v>
      </c>
      <c r="W417" s="312">
        <f>IFERROR(W408/H408,"0")+IFERROR(W409/H409,"0")+IFERROR(W410/H410,"0")+IFERROR(W411/H411,"0")+IFERROR(W412/H412,"0")+IFERROR(W413/H413,"0")+IFERROR(W414/H414,"0")+IFERROR(W415/H415,"0")+IFERROR(W416/H416,"0")</f>
        <v>0</v>
      </c>
      <c r="X417" s="312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</v>
      </c>
      <c r="Y417" s="313"/>
      <c r="Z417" s="313"/>
    </row>
    <row r="418" spans="1:53" x14ac:dyDescent="0.2">
      <c r="A418" s="327"/>
      <c r="B418" s="327"/>
      <c r="C418" s="327"/>
      <c r="D418" s="327"/>
      <c r="E418" s="327"/>
      <c r="F418" s="327"/>
      <c r="G418" s="327"/>
      <c r="H418" s="327"/>
      <c r="I418" s="327"/>
      <c r="J418" s="327"/>
      <c r="K418" s="327"/>
      <c r="L418" s="327"/>
      <c r="M418" s="329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12">
        <f>IFERROR(SUM(V408:V416),"0")</f>
        <v>0</v>
      </c>
      <c r="W418" s="312">
        <f>IFERROR(SUM(W408:W416),"0")</f>
        <v>0</v>
      </c>
      <c r="X418" s="37"/>
      <c r="Y418" s="313"/>
      <c r="Z418" s="313"/>
    </row>
    <row r="419" spans="1:53" ht="14.25" customHeight="1" x14ac:dyDescent="0.25">
      <c r="A419" s="345" t="s">
        <v>95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06"/>
      <c r="Z419" s="306"/>
    </row>
    <row r="420" spans="1:53" ht="16.5" customHeight="1" x14ac:dyDescent="0.25">
      <c r="A420" s="54" t="s">
        <v>588</v>
      </c>
      <c r="B420" s="54" t="s">
        <v>589</v>
      </c>
      <c r="C420" s="31">
        <v>4301020222</v>
      </c>
      <c r="D420" s="323">
        <v>4607091388930</v>
      </c>
      <c r="E420" s="324"/>
      <c r="F420" s="309">
        <v>0.88</v>
      </c>
      <c r="G420" s="32">
        <v>6</v>
      </c>
      <c r="H420" s="309">
        <v>5.28</v>
      </c>
      <c r="I420" s="309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3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38"/>
      <c r="P420" s="338"/>
      <c r="Q420" s="338"/>
      <c r="R420" s="324"/>
      <c r="S420" s="34"/>
      <c r="T420" s="34"/>
      <c r="U420" s="35" t="s">
        <v>65</v>
      </c>
      <c r="V420" s="310">
        <v>0</v>
      </c>
      <c r="W420" s="311">
        <f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16.5" customHeight="1" x14ac:dyDescent="0.25">
      <c r="A421" s="54" t="s">
        <v>590</v>
      </c>
      <c r="B421" s="54" t="s">
        <v>591</v>
      </c>
      <c r="C421" s="31">
        <v>4301020206</v>
      </c>
      <c r="D421" s="323">
        <v>4680115880054</v>
      </c>
      <c r="E421" s="324"/>
      <c r="F421" s="309">
        <v>0.6</v>
      </c>
      <c r="G421" s="32">
        <v>6</v>
      </c>
      <c r="H421" s="309">
        <v>3.6</v>
      </c>
      <c r="I421" s="309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38"/>
      <c r="P421" s="338"/>
      <c r="Q421" s="338"/>
      <c r="R421" s="324"/>
      <c r="S421" s="34"/>
      <c r="T421" s="34"/>
      <c r="U421" s="35" t="s">
        <v>65</v>
      </c>
      <c r="V421" s="310">
        <v>0</v>
      </c>
      <c r="W421" s="311">
        <f>IFERROR(IF(V421="",0,CEILING((V421/$H421),1)*$H421),"")</f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28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7"/>
      <c r="M422" s="329"/>
      <c r="N422" s="314" t="s">
        <v>66</v>
      </c>
      <c r="O422" s="315"/>
      <c r="P422" s="315"/>
      <c r="Q422" s="315"/>
      <c r="R422" s="315"/>
      <c r="S422" s="315"/>
      <c r="T422" s="316"/>
      <c r="U422" s="37" t="s">
        <v>67</v>
      </c>
      <c r="V422" s="312">
        <f>IFERROR(V420/H420,"0")+IFERROR(V421/H421,"0")</f>
        <v>0</v>
      </c>
      <c r="W422" s="312">
        <f>IFERROR(W420/H420,"0")+IFERROR(W421/H421,"0")</f>
        <v>0</v>
      </c>
      <c r="X422" s="312">
        <f>IFERROR(IF(X420="",0,X420),"0")+IFERROR(IF(X421="",0,X421),"0")</f>
        <v>0</v>
      </c>
      <c r="Y422" s="313"/>
      <c r="Z422" s="313"/>
    </row>
    <row r="423" spans="1:53" x14ac:dyDescent="0.2">
      <c r="A423" s="327"/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9"/>
      <c r="N423" s="314" t="s">
        <v>66</v>
      </c>
      <c r="O423" s="315"/>
      <c r="P423" s="315"/>
      <c r="Q423" s="315"/>
      <c r="R423" s="315"/>
      <c r="S423" s="315"/>
      <c r="T423" s="316"/>
      <c r="U423" s="37" t="s">
        <v>65</v>
      </c>
      <c r="V423" s="312">
        <f>IFERROR(SUM(V420:V421),"0")</f>
        <v>0</v>
      </c>
      <c r="W423" s="312">
        <f>IFERROR(SUM(W420:W421),"0")</f>
        <v>0</v>
      </c>
      <c r="X423" s="37"/>
      <c r="Y423" s="313"/>
      <c r="Z423" s="313"/>
    </row>
    <row r="424" spans="1:53" ht="14.25" customHeight="1" x14ac:dyDescent="0.25">
      <c r="A424" s="345" t="s">
        <v>60</v>
      </c>
      <c r="B424" s="327"/>
      <c r="C424" s="327"/>
      <c r="D424" s="327"/>
      <c r="E424" s="327"/>
      <c r="F424" s="327"/>
      <c r="G424" s="327"/>
      <c r="H424" s="327"/>
      <c r="I424" s="327"/>
      <c r="J424" s="327"/>
      <c r="K424" s="327"/>
      <c r="L424" s="327"/>
      <c r="M424" s="327"/>
      <c r="N424" s="327"/>
      <c r="O424" s="327"/>
      <c r="P424" s="327"/>
      <c r="Q424" s="327"/>
      <c r="R424" s="327"/>
      <c r="S424" s="327"/>
      <c r="T424" s="327"/>
      <c r="U424" s="327"/>
      <c r="V424" s="327"/>
      <c r="W424" s="327"/>
      <c r="X424" s="327"/>
      <c r="Y424" s="306"/>
      <c r="Z424" s="306"/>
    </row>
    <row r="425" spans="1:53" ht="27" customHeight="1" x14ac:dyDescent="0.25">
      <c r="A425" s="54" t="s">
        <v>592</v>
      </c>
      <c r="B425" s="54" t="s">
        <v>593</v>
      </c>
      <c r="C425" s="31">
        <v>4301031252</v>
      </c>
      <c r="D425" s="323">
        <v>4680115883116</v>
      </c>
      <c r="E425" s="324"/>
      <c r="F425" s="309">
        <v>0.88</v>
      </c>
      <c r="G425" s="32">
        <v>6</v>
      </c>
      <c r="H425" s="309">
        <v>5.28</v>
      </c>
      <c r="I425" s="309">
        <v>5.64</v>
      </c>
      <c r="J425" s="32">
        <v>104</v>
      </c>
      <c r="K425" s="32" t="s">
        <v>98</v>
      </c>
      <c r="L425" s="33" t="s">
        <v>99</v>
      </c>
      <c r="M425" s="32">
        <v>60</v>
      </c>
      <c r="N425" s="4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38"/>
      <c r="P425" s="338"/>
      <c r="Q425" s="338"/>
      <c r="R425" s="324"/>
      <c r="S425" s="34"/>
      <c r="T425" s="34"/>
      <c r="U425" s="35" t="s">
        <v>65</v>
      </c>
      <c r="V425" s="310">
        <v>0</v>
      </c>
      <c r="W425" s="311">
        <f t="shared" ref="W425:W430" si="19"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594</v>
      </c>
      <c r="B426" s="54" t="s">
        <v>595</v>
      </c>
      <c r="C426" s="31">
        <v>4301031248</v>
      </c>
      <c r="D426" s="323">
        <v>4680115883093</v>
      </c>
      <c r="E426" s="324"/>
      <c r="F426" s="309">
        <v>0.88</v>
      </c>
      <c r="G426" s="32">
        <v>6</v>
      </c>
      <c r="H426" s="309">
        <v>5.28</v>
      </c>
      <c r="I426" s="309">
        <v>5.64</v>
      </c>
      <c r="J426" s="32">
        <v>104</v>
      </c>
      <c r="K426" s="32" t="s">
        <v>98</v>
      </c>
      <c r="L426" s="33" t="s">
        <v>64</v>
      </c>
      <c r="M426" s="32">
        <v>60</v>
      </c>
      <c r="N426" s="6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38"/>
      <c r="P426" s="338"/>
      <c r="Q426" s="338"/>
      <c r="R426" s="324"/>
      <c r="S426" s="34"/>
      <c r="T426" s="34"/>
      <c r="U426" s="35" t="s">
        <v>65</v>
      </c>
      <c r="V426" s="310">
        <v>0</v>
      </c>
      <c r="W426" s="311">
        <f t="shared" si="19"/>
        <v>0</v>
      </c>
      <c r="X426" s="36" t="str">
        <f>IFERROR(IF(W426=0,"",ROUNDUP(W426/H426,0)*0.01196),"")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596</v>
      </c>
      <c r="B427" s="54" t="s">
        <v>597</v>
      </c>
      <c r="C427" s="31">
        <v>4301031250</v>
      </c>
      <c r="D427" s="323">
        <v>4680115883109</v>
      </c>
      <c r="E427" s="324"/>
      <c r="F427" s="309">
        <v>0.88</v>
      </c>
      <c r="G427" s="32">
        <v>6</v>
      </c>
      <c r="H427" s="309">
        <v>5.28</v>
      </c>
      <c r="I427" s="309">
        <v>5.64</v>
      </c>
      <c r="J427" s="32">
        <v>104</v>
      </c>
      <c r="K427" s="32" t="s">
        <v>98</v>
      </c>
      <c r="L427" s="33" t="s">
        <v>64</v>
      </c>
      <c r="M427" s="32">
        <v>60</v>
      </c>
      <c r="N427" s="5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38"/>
      <c r="P427" s="338"/>
      <c r="Q427" s="338"/>
      <c r="R427" s="324"/>
      <c r="S427" s="34"/>
      <c r="T427" s="34"/>
      <c r="U427" s="35" t="s">
        <v>65</v>
      </c>
      <c r="V427" s="310">
        <v>0</v>
      </c>
      <c r="W427" s="311">
        <f t="shared" si="19"/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598</v>
      </c>
      <c r="B428" s="54" t="s">
        <v>599</v>
      </c>
      <c r="C428" s="31">
        <v>4301031249</v>
      </c>
      <c r="D428" s="323">
        <v>4680115882072</v>
      </c>
      <c r="E428" s="324"/>
      <c r="F428" s="309">
        <v>0.6</v>
      </c>
      <c r="G428" s="32">
        <v>6</v>
      </c>
      <c r="H428" s="309">
        <v>3.6</v>
      </c>
      <c r="I428" s="309">
        <v>3.84</v>
      </c>
      <c r="J428" s="32">
        <v>120</v>
      </c>
      <c r="K428" s="32" t="s">
        <v>63</v>
      </c>
      <c r="L428" s="33" t="s">
        <v>99</v>
      </c>
      <c r="M428" s="32">
        <v>60</v>
      </c>
      <c r="N428" s="611" t="s">
        <v>600</v>
      </c>
      <c r="O428" s="338"/>
      <c r="P428" s="338"/>
      <c r="Q428" s="338"/>
      <c r="R428" s="324"/>
      <c r="S428" s="34"/>
      <c r="T428" s="34"/>
      <c r="U428" s="35" t="s">
        <v>65</v>
      </c>
      <c r="V428" s="310">
        <v>0</v>
      </c>
      <c r="W428" s="311">
        <f t="shared" si="19"/>
        <v>0</v>
      </c>
      <c r="X428" s="36" t="str">
        <f>IFERROR(IF(W428=0,"",ROUNDUP(W428/H428,0)*0.00937),"")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601</v>
      </c>
      <c r="B429" s="54" t="s">
        <v>602</v>
      </c>
      <c r="C429" s="31">
        <v>4301031251</v>
      </c>
      <c r="D429" s="323">
        <v>4680115882102</v>
      </c>
      <c r="E429" s="324"/>
      <c r="F429" s="309">
        <v>0.6</v>
      </c>
      <c r="G429" s="32">
        <v>6</v>
      </c>
      <c r="H429" s="309">
        <v>3.6</v>
      </c>
      <c r="I429" s="309">
        <v>3.81</v>
      </c>
      <c r="J429" s="32">
        <v>120</v>
      </c>
      <c r="K429" s="32" t="s">
        <v>63</v>
      </c>
      <c r="L429" s="33" t="s">
        <v>64</v>
      </c>
      <c r="M429" s="32">
        <v>60</v>
      </c>
      <c r="N429" s="635" t="s">
        <v>603</v>
      </c>
      <c r="O429" s="338"/>
      <c r="P429" s="338"/>
      <c r="Q429" s="338"/>
      <c r="R429" s="324"/>
      <c r="S429" s="34"/>
      <c r="T429" s="34"/>
      <c r="U429" s="35" t="s">
        <v>65</v>
      </c>
      <c r="V429" s="310">
        <v>0</v>
      </c>
      <c r="W429" s="311">
        <f t="shared" si="19"/>
        <v>0</v>
      </c>
      <c r="X429" s="36" t="str">
        <f>IFERROR(IF(W429=0,"",ROUNDUP(W429/H429,0)*0.00937),"")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4301031253</v>
      </c>
      <c r="D430" s="323">
        <v>4680115882096</v>
      </c>
      <c r="E430" s="324"/>
      <c r="F430" s="309">
        <v>0.6</v>
      </c>
      <c r="G430" s="32">
        <v>6</v>
      </c>
      <c r="H430" s="309">
        <v>3.6</v>
      </c>
      <c r="I430" s="309">
        <v>3.81</v>
      </c>
      <c r="J430" s="32">
        <v>120</v>
      </c>
      <c r="K430" s="32" t="s">
        <v>63</v>
      </c>
      <c r="L430" s="33" t="s">
        <v>64</v>
      </c>
      <c r="M430" s="32">
        <v>60</v>
      </c>
      <c r="N430" s="397" t="s">
        <v>606</v>
      </c>
      <c r="O430" s="338"/>
      <c r="P430" s="338"/>
      <c r="Q430" s="338"/>
      <c r="R430" s="324"/>
      <c r="S430" s="34"/>
      <c r="T430" s="34"/>
      <c r="U430" s="35" t="s">
        <v>65</v>
      </c>
      <c r="V430" s="310">
        <v>0</v>
      </c>
      <c r="W430" s="311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x14ac:dyDescent="0.2">
      <c r="A431" s="328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9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12">
        <f>IFERROR(V425/H425,"0")+IFERROR(V426/H426,"0")+IFERROR(V427/H427,"0")+IFERROR(V428/H428,"0")+IFERROR(V429/H429,"0")+IFERROR(V430/H430,"0")</f>
        <v>0</v>
      </c>
      <c r="W431" s="312">
        <f>IFERROR(W425/H425,"0")+IFERROR(W426/H426,"0")+IFERROR(W427/H427,"0")+IFERROR(W428/H428,"0")+IFERROR(W429/H429,"0")+IFERROR(W430/H430,"0")</f>
        <v>0</v>
      </c>
      <c r="X431" s="312">
        <f>IFERROR(IF(X425="",0,X425),"0")+IFERROR(IF(X426="",0,X426),"0")+IFERROR(IF(X427="",0,X427),"0")+IFERROR(IF(X428="",0,X428),"0")+IFERROR(IF(X429="",0,X429),"0")+IFERROR(IF(X430="",0,X430),"0")</f>
        <v>0</v>
      </c>
      <c r="Y431" s="313"/>
      <c r="Z431" s="313"/>
    </row>
    <row r="432" spans="1:53" x14ac:dyDescent="0.2">
      <c r="A432" s="327"/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9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12">
        <f>IFERROR(SUM(V425:V430),"0")</f>
        <v>0</v>
      </c>
      <c r="W432" s="312">
        <f>IFERROR(SUM(W425:W430),"0")</f>
        <v>0</v>
      </c>
      <c r="X432" s="37"/>
      <c r="Y432" s="313"/>
      <c r="Z432" s="313"/>
    </row>
    <row r="433" spans="1:53" ht="14.25" customHeight="1" x14ac:dyDescent="0.25">
      <c r="A433" s="345" t="s">
        <v>68</v>
      </c>
      <c r="B433" s="327"/>
      <c r="C433" s="327"/>
      <c r="D433" s="327"/>
      <c r="E433" s="327"/>
      <c r="F433" s="327"/>
      <c r="G433" s="327"/>
      <c r="H433" s="327"/>
      <c r="I433" s="327"/>
      <c r="J433" s="327"/>
      <c r="K433" s="327"/>
      <c r="L433" s="327"/>
      <c r="M433" s="327"/>
      <c r="N433" s="327"/>
      <c r="O433" s="327"/>
      <c r="P433" s="327"/>
      <c r="Q433" s="327"/>
      <c r="R433" s="327"/>
      <c r="S433" s="327"/>
      <c r="T433" s="327"/>
      <c r="U433" s="327"/>
      <c r="V433" s="327"/>
      <c r="W433" s="327"/>
      <c r="X433" s="327"/>
      <c r="Y433" s="306"/>
      <c r="Z433" s="306"/>
    </row>
    <row r="434" spans="1:53" ht="16.5" customHeight="1" x14ac:dyDescent="0.25">
      <c r="A434" s="54" t="s">
        <v>607</v>
      </c>
      <c r="B434" s="54" t="s">
        <v>608</v>
      </c>
      <c r="C434" s="31">
        <v>4301051230</v>
      </c>
      <c r="D434" s="323">
        <v>4607091383409</v>
      </c>
      <c r="E434" s="324"/>
      <c r="F434" s="309">
        <v>1.3</v>
      </c>
      <c r="G434" s="32">
        <v>6</v>
      </c>
      <c r="H434" s="309">
        <v>7.8</v>
      </c>
      <c r="I434" s="309">
        <v>8.3460000000000001</v>
      </c>
      <c r="J434" s="32">
        <v>56</v>
      </c>
      <c r="K434" s="32" t="s">
        <v>98</v>
      </c>
      <c r="L434" s="33" t="s">
        <v>64</v>
      </c>
      <c r="M434" s="32">
        <v>45</v>
      </c>
      <c r="N434" s="6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38"/>
      <c r="P434" s="338"/>
      <c r="Q434" s="338"/>
      <c r="R434" s="324"/>
      <c r="S434" s="34"/>
      <c r="T434" s="34"/>
      <c r="U434" s="35" t="s">
        <v>65</v>
      </c>
      <c r="V434" s="310">
        <v>0</v>
      </c>
      <c r="W434" s="311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2" t="s">
        <v>1</v>
      </c>
    </row>
    <row r="435" spans="1:53" ht="16.5" customHeight="1" x14ac:dyDescent="0.25">
      <c r="A435" s="54" t="s">
        <v>609</v>
      </c>
      <c r="B435" s="54" t="s">
        <v>610</v>
      </c>
      <c r="C435" s="31">
        <v>4301051231</v>
      </c>
      <c r="D435" s="323">
        <v>4607091383416</v>
      </c>
      <c r="E435" s="324"/>
      <c r="F435" s="309">
        <v>1.3</v>
      </c>
      <c r="G435" s="32">
        <v>6</v>
      </c>
      <c r="H435" s="309">
        <v>7.8</v>
      </c>
      <c r="I435" s="309">
        <v>8.3460000000000001</v>
      </c>
      <c r="J435" s="32">
        <v>56</v>
      </c>
      <c r="K435" s="32" t="s">
        <v>98</v>
      </c>
      <c r="L435" s="33" t="s">
        <v>64</v>
      </c>
      <c r="M435" s="32">
        <v>45</v>
      </c>
      <c r="N435" s="3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38"/>
      <c r="P435" s="338"/>
      <c r="Q435" s="338"/>
      <c r="R435" s="324"/>
      <c r="S435" s="34"/>
      <c r="T435" s="34"/>
      <c r="U435" s="35" t="s">
        <v>65</v>
      </c>
      <c r="V435" s="310">
        <v>0</v>
      </c>
      <c r="W435" s="311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3" t="s">
        <v>1</v>
      </c>
    </row>
    <row r="436" spans="1:53" x14ac:dyDescent="0.2">
      <c r="A436" s="328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9"/>
      <c r="N436" s="314" t="s">
        <v>66</v>
      </c>
      <c r="O436" s="315"/>
      <c r="P436" s="315"/>
      <c r="Q436" s="315"/>
      <c r="R436" s="315"/>
      <c r="S436" s="315"/>
      <c r="T436" s="316"/>
      <c r="U436" s="37" t="s">
        <v>67</v>
      </c>
      <c r="V436" s="312">
        <f>IFERROR(V434/H434,"0")+IFERROR(V435/H435,"0")</f>
        <v>0</v>
      </c>
      <c r="W436" s="312">
        <f>IFERROR(W434/H434,"0")+IFERROR(W435/H435,"0")</f>
        <v>0</v>
      </c>
      <c r="X436" s="312">
        <f>IFERROR(IF(X434="",0,X434),"0")+IFERROR(IF(X435="",0,X435),"0")</f>
        <v>0</v>
      </c>
      <c r="Y436" s="313"/>
      <c r="Z436" s="313"/>
    </row>
    <row r="437" spans="1:53" x14ac:dyDescent="0.2">
      <c r="A437" s="327"/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9"/>
      <c r="N437" s="314" t="s">
        <v>66</v>
      </c>
      <c r="O437" s="315"/>
      <c r="P437" s="315"/>
      <c r="Q437" s="315"/>
      <c r="R437" s="315"/>
      <c r="S437" s="315"/>
      <c r="T437" s="316"/>
      <c r="U437" s="37" t="s">
        <v>65</v>
      </c>
      <c r="V437" s="312">
        <f>IFERROR(SUM(V434:V435),"0")</f>
        <v>0</v>
      </c>
      <c r="W437" s="312">
        <f>IFERROR(SUM(W434:W435),"0")</f>
        <v>0</v>
      </c>
      <c r="X437" s="37"/>
      <c r="Y437" s="313"/>
      <c r="Z437" s="313"/>
    </row>
    <row r="438" spans="1:53" ht="27.75" customHeight="1" x14ac:dyDescent="0.2">
      <c r="A438" s="407" t="s">
        <v>611</v>
      </c>
      <c r="B438" s="408"/>
      <c r="C438" s="408"/>
      <c r="D438" s="408"/>
      <c r="E438" s="408"/>
      <c r="F438" s="408"/>
      <c r="G438" s="408"/>
      <c r="H438" s="408"/>
      <c r="I438" s="408"/>
      <c r="J438" s="408"/>
      <c r="K438" s="408"/>
      <c r="L438" s="408"/>
      <c r="M438" s="408"/>
      <c r="N438" s="408"/>
      <c r="O438" s="408"/>
      <c r="P438" s="408"/>
      <c r="Q438" s="408"/>
      <c r="R438" s="408"/>
      <c r="S438" s="408"/>
      <c r="T438" s="408"/>
      <c r="U438" s="408"/>
      <c r="V438" s="408"/>
      <c r="W438" s="408"/>
      <c r="X438" s="408"/>
      <c r="Y438" s="48"/>
      <c r="Z438" s="48"/>
    </row>
    <row r="439" spans="1:53" ht="16.5" customHeight="1" x14ac:dyDescent="0.25">
      <c r="A439" s="326" t="s">
        <v>612</v>
      </c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27"/>
      <c r="Y439" s="305"/>
      <c r="Z439" s="305"/>
    </row>
    <row r="440" spans="1:53" ht="14.25" customHeight="1" x14ac:dyDescent="0.25">
      <c r="A440" s="345" t="s">
        <v>103</v>
      </c>
      <c r="B440" s="327"/>
      <c r="C440" s="327"/>
      <c r="D440" s="327"/>
      <c r="E440" s="327"/>
      <c r="F440" s="327"/>
      <c r="G440" s="327"/>
      <c r="H440" s="327"/>
      <c r="I440" s="327"/>
      <c r="J440" s="327"/>
      <c r="K440" s="327"/>
      <c r="L440" s="327"/>
      <c r="M440" s="327"/>
      <c r="N440" s="327"/>
      <c r="O440" s="327"/>
      <c r="P440" s="327"/>
      <c r="Q440" s="327"/>
      <c r="R440" s="327"/>
      <c r="S440" s="327"/>
      <c r="T440" s="327"/>
      <c r="U440" s="327"/>
      <c r="V440" s="327"/>
      <c r="W440" s="327"/>
      <c r="X440" s="327"/>
      <c r="Y440" s="306"/>
      <c r="Z440" s="306"/>
    </row>
    <row r="441" spans="1:53" ht="27" customHeight="1" x14ac:dyDescent="0.25">
      <c r="A441" s="54" t="s">
        <v>613</v>
      </c>
      <c r="B441" s="54" t="s">
        <v>614</v>
      </c>
      <c r="C441" s="31">
        <v>4301011585</v>
      </c>
      <c r="D441" s="323">
        <v>4640242180441</v>
      </c>
      <c r="E441" s="324"/>
      <c r="F441" s="309">
        <v>1.5</v>
      </c>
      <c r="G441" s="32">
        <v>8</v>
      </c>
      <c r="H441" s="309">
        <v>12</v>
      </c>
      <c r="I441" s="309">
        <v>12.48</v>
      </c>
      <c r="J441" s="32">
        <v>56</v>
      </c>
      <c r="K441" s="32" t="s">
        <v>98</v>
      </c>
      <c r="L441" s="33" t="s">
        <v>99</v>
      </c>
      <c r="M441" s="32">
        <v>50</v>
      </c>
      <c r="N441" s="376" t="s">
        <v>615</v>
      </c>
      <c r="O441" s="338"/>
      <c r="P441" s="338"/>
      <c r="Q441" s="338"/>
      <c r="R441" s="324"/>
      <c r="S441" s="34"/>
      <c r="T441" s="34"/>
      <c r="U441" s="35" t="s">
        <v>65</v>
      </c>
      <c r="V441" s="310">
        <v>0</v>
      </c>
      <c r="W441" s="311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4" t="s">
        <v>1</v>
      </c>
    </row>
    <row r="442" spans="1:53" ht="27" customHeight="1" x14ac:dyDescent="0.25">
      <c r="A442" s="54" t="s">
        <v>616</v>
      </c>
      <c r="B442" s="54" t="s">
        <v>617</v>
      </c>
      <c r="C442" s="31">
        <v>4301011584</v>
      </c>
      <c r="D442" s="323">
        <v>4640242180564</v>
      </c>
      <c r="E442" s="324"/>
      <c r="F442" s="309">
        <v>1.5</v>
      </c>
      <c r="G442" s="32">
        <v>8</v>
      </c>
      <c r="H442" s="309">
        <v>12</v>
      </c>
      <c r="I442" s="309">
        <v>12.48</v>
      </c>
      <c r="J442" s="32">
        <v>56</v>
      </c>
      <c r="K442" s="32" t="s">
        <v>98</v>
      </c>
      <c r="L442" s="33" t="s">
        <v>99</v>
      </c>
      <c r="M442" s="32">
        <v>50</v>
      </c>
      <c r="N442" s="424" t="s">
        <v>618</v>
      </c>
      <c r="O442" s="338"/>
      <c r="P442" s="338"/>
      <c r="Q442" s="338"/>
      <c r="R442" s="324"/>
      <c r="S442" s="34"/>
      <c r="T442" s="34"/>
      <c r="U442" s="35" t="s">
        <v>65</v>
      </c>
      <c r="V442" s="310">
        <v>60</v>
      </c>
      <c r="W442" s="311">
        <f>IFERROR(IF(V442="",0,CEILING((V442/$H442),1)*$H442),"")</f>
        <v>60</v>
      </c>
      <c r="X442" s="36">
        <f>IFERROR(IF(W442=0,"",ROUNDUP(W442/H442,0)*0.02175),"")</f>
        <v>0.10874999999999999</v>
      </c>
      <c r="Y442" s="56"/>
      <c r="Z442" s="57"/>
      <c r="AD442" s="58"/>
      <c r="BA442" s="295" t="s">
        <v>1</v>
      </c>
    </row>
    <row r="443" spans="1:53" x14ac:dyDescent="0.2">
      <c r="A443" s="328"/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9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12">
        <f>IFERROR(V441/H441,"0")+IFERROR(V442/H442,"0")</f>
        <v>5</v>
      </c>
      <c r="W443" s="312">
        <f>IFERROR(W441/H441,"0")+IFERROR(W442/H442,"0")</f>
        <v>5</v>
      </c>
      <c r="X443" s="312">
        <f>IFERROR(IF(X441="",0,X441),"0")+IFERROR(IF(X442="",0,X442),"0")</f>
        <v>0.10874999999999999</v>
      </c>
      <c r="Y443" s="313"/>
      <c r="Z443" s="313"/>
    </row>
    <row r="444" spans="1:53" x14ac:dyDescent="0.2">
      <c r="A444" s="327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9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12">
        <f>IFERROR(SUM(V441:V442),"0")</f>
        <v>60</v>
      </c>
      <c r="W444" s="312">
        <f>IFERROR(SUM(W441:W442),"0")</f>
        <v>60</v>
      </c>
      <c r="X444" s="37"/>
      <c r="Y444" s="313"/>
      <c r="Z444" s="313"/>
    </row>
    <row r="445" spans="1:53" ht="14.25" customHeight="1" x14ac:dyDescent="0.25">
      <c r="A445" s="345" t="s">
        <v>95</v>
      </c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7"/>
      <c r="N445" s="327"/>
      <c r="O445" s="327"/>
      <c r="P445" s="327"/>
      <c r="Q445" s="327"/>
      <c r="R445" s="327"/>
      <c r="S445" s="327"/>
      <c r="T445" s="327"/>
      <c r="U445" s="327"/>
      <c r="V445" s="327"/>
      <c r="W445" s="327"/>
      <c r="X445" s="327"/>
      <c r="Y445" s="306"/>
      <c r="Z445" s="306"/>
    </row>
    <row r="446" spans="1:53" ht="27" customHeight="1" x14ac:dyDescent="0.25">
      <c r="A446" s="54" t="s">
        <v>619</v>
      </c>
      <c r="B446" s="54" t="s">
        <v>620</v>
      </c>
      <c r="C446" s="31">
        <v>4301020260</v>
      </c>
      <c r="D446" s="323">
        <v>4640242180526</v>
      </c>
      <c r="E446" s="324"/>
      <c r="F446" s="309">
        <v>1.8</v>
      </c>
      <c r="G446" s="32">
        <v>6</v>
      </c>
      <c r="H446" s="309">
        <v>10.8</v>
      </c>
      <c r="I446" s="309">
        <v>11.28</v>
      </c>
      <c r="J446" s="32">
        <v>56</v>
      </c>
      <c r="K446" s="32" t="s">
        <v>98</v>
      </c>
      <c r="L446" s="33" t="s">
        <v>99</v>
      </c>
      <c r="M446" s="32">
        <v>50</v>
      </c>
      <c r="N446" s="477" t="s">
        <v>621</v>
      </c>
      <c r="O446" s="338"/>
      <c r="P446" s="338"/>
      <c r="Q446" s="338"/>
      <c r="R446" s="324"/>
      <c r="S446" s="34"/>
      <c r="T446" s="34"/>
      <c r="U446" s="35" t="s">
        <v>65</v>
      </c>
      <c r="V446" s="310">
        <v>0</v>
      </c>
      <c r="W446" s="311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6" t="s">
        <v>1</v>
      </c>
    </row>
    <row r="447" spans="1:53" ht="16.5" customHeight="1" x14ac:dyDescent="0.25">
      <c r="A447" s="54" t="s">
        <v>622</v>
      </c>
      <c r="B447" s="54" t="s">
        <v>623</v>
      </c>
      <c r="C447" s="31">
        <v>4301020269</v>
      </c>
      <c r="D447" s="323">
        <v>4640242180519</v>
      </c>
      <c r="E447" s="324"/>
      <c r="F447" s="309">
        <v>1.35</v>
      </c>
      <c r="G447" s="32">
        <v>8</v>
      </c>
      <c r="H447" s="309">
        <v>10.8</v>
      </c>
      <c r="I447" s="309">
        <v>11.28</v>
      </c>
      <c r="J447" s="32">
        <v>56</v>
      </c>
      <c r="K447" s="32" t="s">
        <v>98</v>
      </c>
      <c r="L447" s="33" t="s">
        <v>119</v>
      </c>
      <c r="M447" s="32">
        <v>50</v>
      </c>
      <c r="N447" s="534" t="s">
        <v>624</v>
      </c>
      <c r="O447" s="338"/>
      <c r="P447" s="338"/>
      <c r="Q447" s="338"/>
      <c r="R447" s="324"/>
      <c r="S447" s="34"/>
      <c r="T447" s="34"/>
      <c r="U447" s="35" t="s">
        <v>65</v>
      </c>
      <c r="V447" s="310">
        <v>0</v>
      </c>
      <c r="W447" s="31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7" t="s">
        <v>1</v>
      </c>
    </row>
    <row r="448" spans="1:53" x14ac:dyDescent="0.2">
      <c r="A448" s="328"/>
      <c r="B448" s="327"/>
      <c r="C448" s="327"/>
      <c r="D448" s="327"/>
      <c r="E448" s="327"/>
      <c r="F448" s="327"/>
      <c r="G448" s="327"/>
      <c r="H448" s="327"/>
      <c r="I448" s="327"/>
      <c r="J448" s="327"/>
      <c r="K448" s="327"/>
      <c r="L448" s="327"/>
      <c r="M448" s="329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12">
        <f>IFERROR(V446/H446,"0")+IFERROR(V447/H447,"0")</f>
        <v>0</v>
      </c>
      <c r="W448" s="312">
        <f>IFERROR(W446/H446,"0")+IFERROR(W447/H447,"0")</f>
        <v>0</v>
      </c>
      <c r="X448" s="312">
        <f>IFERROR(IF(X446="",0,X446),"0")+IFERROR(IF(X447="",0,X447),"0")</f>
        <v>0</v>
      </c>
      <c r="Y448" s="313"/>
      <c r="Z448" s="313"/>
    </row>
    <row r="449" spans="1:53" x14ac:dyDescent="0.2">
      <c r="A449" s="327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9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12">
        <f>IFERROR(SUM(V446:V447),"0")</f>
        <v>0</v>
      </c>
      <c r="W449" s="312">
        <f>IFERROR(SUM(W446:W447),"0")</f>
        <v>0</v>
      </c>
      <c r="X449" s="37"/>
      <c r="Y449" s="313"/>
      <c r="Z449" s="313"/>
    </row>
    <row r="450" spans="1:53" ht="14.25" customHeight="1" x14ac:dyDescent="0.25">
      <c r="A450" s="345" t="s">
        <v>60</v>
      </c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7"/>
      <c r="N450" s="327"/>
      <c r="O450" s="327"/>
      <c r="P450" s="327"/>
      <c r="Q450" s="327"/>
      <c r="R450" s="327"/>
      <c r="S450" s="327"/>
      <c r="T450" s="327"/>
      <c r="U450" s="327"/>
      <c r="V450" s="327"/>
      <c r="W450" s="327"/>
      <c r="X450" s="327"/>
      <c r="Y450" s="306"/>
      <c r="Z450" s="306"/>
    </row>
    <row r="451" spans="1:53" ht="27" customHeight="1" x14ac:dyDescent="0.25">
      <c r="A451" s="54" t="s">
        <v>625</v>
      </c>
      <c r="B451" s="54" t="s">
        <v>626</v>
      </c>
      <c r="C451" s="31">
        <v>4301031280</v>
      </c>
      <c r="D451" s="323">
        <v>4640242180816</v>
      </c>
      <c r="E451" s="324"/>
      <c r="F451" s="309">
        <v>0.7</v>
      </c>
      <c r="G451" s="32">
        <v>6</v>
      </c>
      <c r="H451" s="309">
        <v>4.2</v>
      </c>
      <c r="I451" s="309">
        <v>4.46</v>
      </c>
      <c r="J451" s="32">
        <v>156</v>
      </c>
      <c r="K451" s="32" t="s">
        <v>63</v>
      </c>
      <c r="L451" s="33" t="s">
        <v>64</v>
      </c>
      <c r="M451" s="32">
        <v>40</v>
      </c>
      <c r="N451" s="493" t="s">
        <v>627</v>
      </c>
      <c r="O451" s="338"/>
      <c r="P451" s="338"/>
      <c r="Q451" s="338"/>
      <c r="R451" s="324"/>
      <c r="S451" s="34"/>
      <c r="T451" s="34"/>
      <c r="U451" s="35" t="s">
        <v>65</v>
      </c>
      <c r="V451" s="310">
        <v>0</v>
      </c>
      <c r="W451" s="311">
        <f>IFERROR(IF(V451="",0,CEILING((V451/$H451),1)*$H451),"")</f>
        <v>0</v>
      </c>
      <c r="X451" s="36" t="str">
        <f>IFERROR(IF(W451=0,"",ROUNDUP(W451/H451,0)*0.00753),"")</f>
        <v/>
      </c>
      <c r="Y451" s="56"/>
      <c r="Z451" s="57"/>
      <c r="AD451" s="58"/>
      <c r="BA451" s="298" t="s">
        <v>1</v>
      </c>
    </row>
    <row r="452" spans="1:53" ht="27" customHeight="1" x14ac:dyDescent="0.25">
      <c r="A452" s="54" t="s">
        <v>628</v>
      </c>
      <c r="B452" s="54" t="s">
        <v>629</v>
      </c>
      <c r="C452" s="31">
        <v>4301031244</v>
      </c>
      <c r="D452" s="323">
        <v>4640242180595</v>
      </c>
      <c r="E452" s="324"/>
      <c r="F452" s="309">
        <v>0.7</v>
      </c>
      <c r="G452" s="32">
        <v>6</v>
      </c>
      <c r="H452" s="309">
        <v>4.2</v>
      </c>
      <c r="I452" s="309">
        <v>4.46</v>
      </c>
      <c r="J452" s="32">
        <v>156</v>
      </c>
      <c r="K452" s="32" t="s">
        <v>63</v>
      </c>
      <c r="L452" s="33" t="s">
        <v>64</v>
      </c>
      <c r="M452" s="32">
        <v>40</v>
      </c>
      <c r="N452" s="510" t="s">
        <v>630</v>
      </c>
      <c r="O452" s="338"/>
      <c r="P452" s="338"/>
      <c r="Q452" s="338"/>
      <c r="R452" s="324"/>
      <c r="S452" s="34"/>
      <c r="T452" s="34"/>
      <c r="U452" s="35" t="s">
        <v>65</v>
      </c>
      <c r="V452" s="310">
        <v>100</v>
      </c>
      <c r="W452" s="311">
        <f>IFERROR(IF(V452="",0,CEILING((V452/$H452),1)*$H452),"")</f>
        <v>100.80000000000001</v>
      </c>
      <c r="X452" s="36">
        <f>IFERROR(IF(W452=0,"",ROUNDUP(W452/H452,0)*0.00753),"")</f>
        <v>0.18071999999999999</v>
      </c>
      <c r="Y452" s="56"/>
      <c r="Z452" s="57"/>
      <c r="AD452" s="58"/>
      <c r="BA452" s="299" t="s">
        <v>1</v>
      </c>
    </row>
    <row r="453" spans="1:53" x14ac:dyDescent="0.2">
      <c r="A453" s="328"/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9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12">
        <f>IFERROR(V451/H451,"0")+IFERROR(V452/H452,"0")</f>
        <v>23.80952380952381</v>
      </c>
      <c r="W453" s="312">
        <f>IFERROR(W451/H451,"0")+IFERROR(W452/H452,"0")</f>
        <v>24</v>
      </c>
      <c r="X453" s="312">
        <f>IFERROR(IF(X451="",0,X451),"0")+IFERROR(IF(X452="",0,X452),"0")</f>
        <v>0.18071999999999999</v>
      </c>
      <c r="Y453" s="313"/>
      <c r="Z453" s="313"/>
    </row>
    <row r="454" spans="1:53" x14ac:dyDescent="0.2">
      <c r="A454" s="327"/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9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12">
        <f>IFERROR(SUM(V451:V452),"0")</f>
        <v>100</v>
      </c>
      <c r="W454" s="312">
        <f>IFERROR(SUM(W451:W452),"0")</f>
        <v>100.80000000000001</v>
      </c>
      <c r="X454" s="37"/>
      <c r="Y454" s="313"/>
      <c r="Z454" s="313"/>
    </row>
    <row r="455" spans="1:53" ht="14.25" customHeight="1" x14ac:dyDescent="0.25">
      <c r="A455" s="345" t="s">
        <v>68</v>
      </c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7"/>
      <c r="M455" s="327"/>
      <c r="N455" s="327"/>
      <c r="O455" s="327"/>
      <c r="P455" s="327"/>
      <c r="Q455" s="327"/>
      <c r="R455" s="327"/>
      <c r="S455" s="327"/>
      <c r="T455" s="327"/>
      <c r="U455" s="327"/>
      <c r="V455" s="327"/>
      <c r="W455" s="327"/>
      <c r="X455" s="327"/>
      <c r="Y455" s="306"/>
      <c r="Z455" s="306"/>
    </row>
    <row r="456" spans="1:53" ht="27" customHeight="1" x14ac:dyDescent="0.25">
      <c r="A456" s="54" t="s">
        <v>631</v>
      </c>
      <c r="B456" s="54" t="s">
        <v>632</v>
      </c>
      <c r="C456" s="31">
        <v>4301051510</v>
      </c>
      <c r="D456" s="323">
        <v>4640242180540</v>
      </c>
      <c r="E456" s="324"/>
      <c r="F456" s="309">
        <v>1.3</v>
      </c>
      <c r="G456" s="32">
        <v>6</v>
      </c>
      <c r="H456" s="309">
        <v>7.8</v>
      </c>
      <c r="I456" s="309">
        <v>8.3640000000000008</v>
      </c>
      <c r="J456" s="32">
        <v>56</v>
      </c>
      <c r="K456" s="32" t="s">
        <v>98</v>
      </c>
      <c r="L456" s="33" t="s">
        <v>64</v>
      </c>
      <c r="M456" s="32">
        <v>30</v>
      </c>
      <c r="N456" s="513" t="s">
        <v>633</v>
      </c>
      <c r="O456" s="338"/>
      <c r="P456" s="338"/>
      <c r="Q456" s="338"/>
      <c r="R456" s="324"/>
      <c r="S456" s="34"/>
      <c r="T456" s="34"/>
      <c r="U456" s="35" t="s">
        <v>65</v>
      </c>
      <c r="V456" s="310">
        <v>0</v>
      </c>
      <c r="W456" s="31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0" t="s">
        <v>1</v>
      </c>
    </row>
    <row r="457" spans="1:53" ht="27" customHeight="1" x14ac:dyDescent="0.25">
      <c r="A457" s="54" t="s">
        <v>634</v>
      </c>
      <c r="B457" s="54" t="s">
        <v>635</v>
      </c>
      <c r="C457" s="31">
        <v>4301051508</v>
      </c>
      <c r="D457" s="323">
        <v>4640242180557</v>
      </c>
      <c r="E457" s="324"/>
      <c r="F457" s="309">
        <v>0.5</v>
      </c>
      <c r="G457" s="32">
        <v>6</v>
      </c>
      <c r="H457" s="309">
        <v>3</v>
      </c>
      <c r="I457" s="309">
        <v>3.2839999999999998</v>
      </c>
      <c r="J457" s="32">
        <v>156</v>
      </c>
      <c r="K457" s="32" t="s">
        <v>63</v>
      </c>
      <c r="L457" s="33" t="s">
        <v>64</v>
      </c>
      <c r="M457" s="32">
        <v>30</v>
      </c>
      <c r="N457" s="621" t="s">
        <v>636</v>
      </c>
      <c r="O457" s="338"/>
      <c r="P457" s="338"/>
      <c r="Q457" s="338"/>
      <c r="R457" s="324"/>
      <c r="S457" s="34"/>
      <c r="T457" s="34"/>
      <c r="U457" s="35" t="s">
        <v>65</v>
      </c>
      <c r="V457" s="310">
        <v>0</v>
      </c>
      <c r="W457" s="311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1" t="s">
        <v>1</v>
      </c>
    </row>
    <row r="458" spans="1:53" x14ac:dyDescent="0.2">
      <c r="A458" s="328"/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9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12">
        <f>IFERROR(V456/H456,"0")+IFERROR(V457/H457,"0")</f>
        <v>0</v>
      </c>
      <c r="W458" s="312">
        <f>IFERROR(W456/H456,"0")+IFERROR(W457/H457,"0")</f>
        <v>0</v>
      </c>
      <c r="X458" s="312">
        <f>IFERROR(IF(X456="",0,X456),"0")+IFERROR(IF(X457="",0,X457),"0")</f>
        <v>0</v>
      </c>
      <c r="Y458" s="313"/>
      <c r="Z458" s="313"/>
    </row>
    <row r="459" spans="1:53" x14ac:dyDescent="0.2">
      <c r="A459" s="327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29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12">
        <f>IFERROR(SUM(V456:V457),"0")</f>
        <v>0</v>
      </c>
      <c r="W459" s="312">
        <f>IFERROR(SUM(W456:W457),"0")</f>
        <v>0</v>
      </c>
      <c r="X459" s="37"/>
      <c r="Y459" s="313"/>
      <c r="Z459" s="313"/>
    </row>
    <row r="460" spans="1:53" ht="16.5" customHeight="1" x14ac:dyDescent="0.25">
      <c r="A460" s="326" t="s">
        <v>637</v>
      </c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27"/>
      <c r="N460" s="327"/>
      <c r="O460" s="327"/>
      <c r="P460" s="327"/>
      <c r="Q460" s="327"/>
      <c r="R460" s="327"/>
      <c r="S460" s="327"/>
      <c r="T460" s="327"/>
      <c r="U460" s="327"/>
      <c r="V460" s="327"/>
      <c r="W460" s="327"/>
      <c r="X460" s="327"/>
      <c r="Y460" s="305"/>
      <c r="Z460" s="305"/>
    </row>
    <row r="461" spans="1:53" ht="14.25" customHeight="1" x14ac:dyDescent="0.25">
      <c r="A461" s="345" t="s">
        <v>68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06"/>
      <c r="Z461" s="306"/>
    </row>
    <row r="462" spans="1:53" ht="16.5" customHeight="1" x14ac:dyDescent="0.25">
      <c r="A462" s="54" t="s">
        <v>638</v>
      </c>
      <c r="B462" s="54" t="s">
        <v>639</v>
      </c>
      <c r="C462" s="31">
        <v>4301051310</v>
      </c>
      <c r="D462" s="323">
        <v>4680115880870</v>
      </c>
      <c r="E462" s="324"/>
      <c r="F462" s="309">
        <v>1.3</v>
      </c>
      <c r="G462" s="32">
        <v>6</v>
      </c>
      <c r="H462" s="309">
        <v>7.8</v>
      </c>
      <c r="I462" s="309">
        <v>8.3640000000000008</v>
      </c>
      <c r="J462" s="32">
        <v>56</v>
      </c>
      <c r="K462" s="32" t="s">
        <v>98</v>
      </c>
      <c r="L462" s="33" t="s">
        <v>119</v>
      </c>
      <c r="M462" s="32">
        <v>40</v>
      </c>
      <c r="N462" s="63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38"/>
      <c r="P462" s="338"/>
      <c r="Q462" s="338"/>
      <c r="R462" s="324"/>
      <c r="S462" s="34"/>
      <c r="T462" s="34"/>
      <c r="U462" s="35" t="s">
        <v>65</v>
      </c>
      <c r="V462" s="310">
        <v>1000</v>
      </c>
      <c r="W462" s="311">
        <f>IFERROR(IF(V462="",0,CEILING((V462/$H462),1)*$H462),"")</f>
        <v>1006.1999999999999</v>
      </c>
      <c r="X462" s="36">
        <f>IFERROR(IF(W462=0,"",ROUNDUP(W462/H462,0)*0.02175),"")</f>
        <v>2.8057499999999997</v>
      </c>
      <c r="Y462" s="56"/>
      <c r="Z462" s="57"/>
      <c r="AD462" s="58"/>
      <c r="BA462" s="302" t="s">
        <v>1</v>
      </c>
    </row>
    <row r="463" spans="1:53" x14ac:dyDescent="0.2">
      <c r="A463" s="328"/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9"/>
      <c r="N463" s="314" t="s">
        <v>66</v>
      </c>
      <c r="O463" s="315"/>
      <c r="P463" s="315"/>
      <c r="Q463" s="315"/>
      <c r="R463" s="315"/>
      <c r="S463" s="315"/>
      <c r="T463" s="316"/>
      <c r="U463" s="37" t="s">
        <v>67</v>
      </c>
      <c r="V463" s="312">
        <f>IFERROR(V462/H462,"0")</f>
        <v>128.2051282051282</v>
      </c>
      <c r="W463" s="312">
        <f>IFERROR(W462/H462,"0")</f>
        <v>129</v>
      </c>
      <c r="X463" s="312">
        <f>IFERROR(IF(X462="",0,X462),"0")</f>
        <v>2.8057499999999997</v>
      </c>
      <c r="Y463" s="313"/>
      <c r="Z463" s="313"/>
    </row>
    <row r="464" spans="1:53" x14ac:dyDescent="0.2">
      <c r="A464" s="327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27"/>
      <c r="M464" s="329"/>
      <c r="N464" s="314" t="s">
        <v>66</v>
      </c>
      <c r="O464" s="315"/>
      <c r="P464" s="315"/>
      <c r="Q464" s="315"/>
      <c r="R464" s="315"/>
      <c r="S464" s="315"/>
      <c r="T464" s="316"/>
      <c r="U464" s="37" t="s">
        <v>65</v>
      </c>
      <c r="V464" s="312">
        <f>IFERROR(SUM(V462:V462),"0")</f>
        <v>1000</v>
      </c>
      <c r="W464" s="312">
        <f>IFERROR(SUM(W462:W462),"0")</f>
        <v>1006.1999999999999</v>
      </c>
      <c r="X464" s="37"/>
      <c r="Y464" s="313"/>
      <c r="Z464" s="313"/>
    </row>
    <row r="465" spans="1:29" ht="15" customHeight="1" x14ac:dyDescent="0.2">
      <c r="A465" s="429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27"/>
      <c r="M465" s="353"/>
      <c r="N465" s="360" t="s">
        <v>640</v>
      </c>
      <c r="O465" s="344"/>
      <c r="P465" s="344"/>
      <c r="Q465" s="344"/>
      <c r="R465" s="344"/>
      <c r="S465" s="344"/>
      <c r="T465" s="333"/>
      <c r="U465" s="37" t="s">
        <v>65</v>
      </c>
      <c r="V465" s="312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12950.6</v>
      </c>
      <c r="W465" s="312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13005.3</v>
      </c>
      <c r="X465" s="37"/>
      <c r="Y465" s="313"/>
      <c r="Z465" s="313"/>
    </row>
    <row r="466" spans="1:29" x14ac:dyDescent="0.2">
      <c r="A466" s="327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27"/>
      <c r="M466" s="353"/>
      <c r="N466" s="360" t="s">
        <v>641</v>
      </c>
      <c r="O466" s="344"/>
      <c r="P466" s="344"/>
      <c r="Q466" s="344"/>
      <c r="R466" s="344"/>
      <c r="S466" s="344"/>
      <c r="T466" s="333"/>
      <c r="U466" s="37" t="s">
        <v>65</v>
      </c>
      <c r="V466" s="31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13477.899126984128</v>
      </c>
      <c r="W466" s="31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13535.606000000002</v>
      </c>
      <c r="X466" s="37"/>
      <c r="Y466" s="313"/>
      <c r="Z466" s="313"/>
    </row>
    <row r="467" spans="1:29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53"/>
      <c r="N467" s="360" t="s">
        <v>642</v>
      </c>
      <c r="O467" s="344"/>
      <c r="P467" s="344"/>
      <c r="Q467" s="344"/>
      <c r="R467" s="344"/>
      <c r="S467" s="344"/>
      <c r="T467" s="333"/>
      <c r="U467" s="37" t="s">
        <v>643</v>
      </c>
      <c r="V46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21</v>
      </c>
      <c r="W46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21</v>
      </c>
      <c r="X467" s="37"/>
      <c r="Y467" s="313"/>
      <c r="Z467" s="313"/>
    </row>
    <row r="468" spans="1:29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53"/>
      <c r="N468" s="360" t="s">
        <v>644</v>
      </c>
      <c r="O468" s="344"/>
      <c r="P468" s="344"/>
      <c r="Q468" s="344"/>
      <c r="R468" s="344"/>
      <c r="S468" s="344"/>
      <c r="T468" s="333"/>
      <c r="U468" s="37" t="s">
        <v>65</v>
      </c>
      <c r="V468" s="312">
        <f>GrossWeightTotal+PalletQtyTotal*25</f>
        <v>14002.899126984128</v>
      </c>
      <c r="W468" s="312">
        <f>GrossWeightTotalR+PalletQtyTotalR*25</f>
        <v>14060.606000000002</v>
      </c>
      <c r="X468" s="37"/>
      <c r="Y468" s="313"/>
      <c r="Z468" s="313"/>
    </row>
    <row r="469" spans="1:29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53"/>
      <c r="N469" s="360" t="s">
        <v>645</v>
      </c>
      <c r="O469" s="344"/>
      <c r="P469" s="344"/>
      <c r="Q469" s="344"/>
      <c r="R469" s="344"/>
      <c r="S469" s="344"/>
      <c r="T469" s="333"/>
      <c r="U469" s="37" t="s">
        <v>643</v>
      </c>
      <c r="V469" s="312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1224.6375661375662</v>
      </c>
      <c r="W469" s="312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1233</v>
      </c>
      <c r="X469" s="37"/>
      <c r="Y469" s="313"/>
      <c r="Z469" s="313"/>
    </row>
    <row r="470" spans="1:29" ht="14.25" customHeight="1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53"/>
      <c r="N470" s="360" t="s">
        <v>646</v>
      </c>
      <c r="O470" s="344"/>
      <c r="P470" s="344"/>
      <c r="Q470" s="344"/>
      <c r="R470" s="344"/>
      <c r="S470" s="344"/>
      <c r="T470" s="333"/>
      <c r="U470" s="39" t="s">
        <v>647</v>
      </c>
      <c r="V470" s="37"/>
      <c r="W470" s="37"/>
      <c r="X470" s="37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21.978089999999998</v>
      </c>
      <c r="Y470" s="313"/>
      <c r="Z470" s="313"/>
    </row>
    <row r="471" spans="1:29" ht="13.5" customHeight="1" thickBot="1" x14ac:dyDescent="0.25"/>
    <row r="472" spans="1:29" ht="27" customHeight="1" thickTop="1" thickBot="1" x14ac:dyDescent="0.25">
      <c r="A472" s="40" t="s">
        <v>648</v>
      </c>
      <c r="B472" s="303" t="s">
        <v>59</v>
      </c>
      <c r="C472" s="330" t="s">
        <v>93</v>
      </c>
      <c r="D472" s="348"/>
      <c r="E472" s="348"/>
      <c r="F472" s="349"/>
      <c r="G472" s="330" t="s">
        <v>236</v>
      </c>
      <c r="H472" s="348"/>
      <c r="I472" s="348"/>
      <c r="J472" s="348"/>
      <c r="K472" s="348"/>
      <c r="L472" s="348"/>
      <c r="M472" s="349"/>
      <c r="N472" s="330" t="s">
        <v>432</v>
      </c>
      <c r="O472" s="349"/>
      <c r="P472" s="330" t="s">
        <v>482</v>
      </c>
      <c r="Q472" s="349"/>
      <c r="R472" s="303" t="s">
        <v>569</v>
      </c>
      <c r="S472" s="330" t="s">
        <v>611</v>
      </c>
      <c r="T472" s="349"/>
      <c r="U472" s="304"/>
      <c r="Z472" s="52"/>
      <c r="AC472" s="304"/>
    </row>
    <row r="473" spans="1:29" ht="14.25" customHeight="1" thickTop="1" x14ac:dyDescent="0.2">
      <c r="A473" s="577" t="s">
        <v>649</v>
      </c>
      <c r="B473" s="330" t="s">
        <v>59</v>
      </c>
      <c r="C473" s="330" t="s">
        <v>94</v>
      </c>
      <c r="D473" s="330" t="s">
        <v>102</v>
      </c>
      <c r="E473" s="330" t="s">
        <v>93</v>
      </c>
      <c r="F473" s="330" t="s">
        <v>228</v>
      </c>
      <c r="G473" s="330" t="s">
        <v>237</v>
      </c>
      <c r="H473" s="330" t="s">
        <v>244</v>
      </c>
      <c r="I473" s="330" t="s">
        <v>261</v>
      </c>
      <c r="J473" s="330" t="s">
        <v>321</v>
      </c>
      <c r="K473" s="304"/>
      <c r="L473" s="330" t="s">
        <v>403</v>
      </c>
      <c r="M473" s="330" t="s">
        <v>421</v>
      </c>
      <c r="N473" s="330" t="s">
        <v>433</v>
      </c>
      <c r="O473" s="330" t="s">
        <v>459</v>
      </c>
      <c r="P473" s="330" t="s">
        <v>483</v>
      </c>
      <c r="Q473" s="330" t="s">
        <v>547</v>
      </c>
      <c r="R473" s="330" t="s">
        <v>569</v>
      </c>
      <c r="S473" s="330" t="s">
        <v>612</v>
      </c>
      <c r="T473" s="330" t="s">
        <v>637</v>
      </c>
      <c r="U473" s="304"/>
      <c r="Z473" s="52"/>
      <c r="AC473" s="304"/>
    </row>
    <row r="474" spans="1:29" ht="13.5" customHeight="1" thickBot="1" x14ac:dyDescent="0.25">
      <c r="A474" s="578"/>
      <c r="B474" s="331"/>
      <c r="C474" s="331"/>
      <c r="D474" s="331"/>
      <c r="E474" s="331"/>
      <c r="F474" s="331"/>
      <c r="G474" s="331"/>
      <c r="H474" s="331"/>
      <c r="I474" s="331"/>
      <c r="J474" s="331"/>
      <c r="K474" s="304"/>
      <c r="L474" s="331"/>
      <c r="M474" s="331"/>
      <c r="N474" s="331"/>
      <c r="O474" s="331"/>
      <c r="P474" s="331"/>
      <c r="Q474" s="331"/>
      <c r="R474" s="331"/>
      <c r="S474" s="331"/>
      <c r="T474" s="331"/>
      <c r="U474" s="304"/>
      <c r="Z474" s="52"/>
      <c r="AC474" s="304"/>
    </row>
    <row r="475" spans="1:29" ht="18" customHeight="1" thickTop="1" thickBot="1" x14ac:dyDescent="0.25">
      <c r="A475" s="40" t="s">
        <v>650</v>
      </c>
      <c r="B475" s="46">
        <f>IFERROR(W22*1,"0")+IFERROR(W26*1,"0")+IFERROR(W27*1,"0")+IFERROR(W28*1,"0")+IFERROR(W29*1,"0")+IFERROR(W30*1,"0")+IFERROR(W31*1,"0")+IFERROR(W35*1,"0")+IFERROR(W39*1,"0")+IFERROR(W43*1,"0")</f>
        <v>0</v>
      </c>
      <c r="C475" s="46">
        <f>IFERROR(W49*1,"0")+IFERROR(W50*1,"0")</f>
        <v>0</v>
      </c>
      <c r="D475" s="46">
        <f>IFERROR(W55*1,"0")+IFERROR(W56*1,"0")+IFERROR(W57*1,"0")+IFERROR(W58*1,"0")</f>
        <v>0</v>
      </c>
      <c r="E47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151.20000000000002</v>
      </c>
      <c r="F475" s="46">
        <f>IFERROR(W126*1,"0")+IFERROR(W127*1,"0")+IFERROR(W128*1,"0")</f>
        <v>151.20000000000002</v>
      </c>
      <c r="G475" s="46">
        <f>IFERROR(W134*1,"0")+IFERROR(W135*1,"0")+IFERROR(W136*1,"0")</f>
        <v>0</v>
      </c>
      <c r="H475" s="46">
        <f>IFERROR(W141*1,"0")+IFERROR(W142*1,"0")+IFERROR(W143*1,"0")+IFERROR(W144*1,"0")+IFERROR(W145*1,"0")+IFERROR(W146*1,"0")+IFERROR(W147*1,"0")+IFERROR(W148*1,"0")</f>
        <v>0</v>
      </c>
      <c r="I47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352.8</v>
      </c>
      <c r="J47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328.2</v>
      </c>
      <c r="K475" s="304"/>
      <c r="L475" s="46">
        <f>IFERROR(W256*1,"0")+IFERROR(W257*1,"0")+IFERROR(W258*1,"0")+IFERROR(W259*1,"0")+IFERROR(W260*1,"0")+IFERROR(W261*1,"0")+IFERROR(W262*1,"0")+IFERROR(W266*1,"0")+IFERROR(W267*1,"0")</f>
        <v>0</v>
      </c>
      <c r="M475" s="46">
        <f>IFERROR(W272*1,"0")+IFERROR(W276*1,"0")+IFERROR(W277*1,"0")+IFERROR(W281*1,"0")+IFERROR(W285*1,"0")</f>
        <v>63</v>
      </c>
      <c r="N475" s="4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10222.799999999999</v>
      </c>
      <c r="O475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5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29.400000000000002</v>
      </c>
      <c r="Q475" s="46">
        <f>IFERROR(W387*1,"0")+IFERROR(W388*1,"0")+IFERROR(W392*1,"0")+IFERROR(W393*1,"0")+IFERROR(W394*1,"0")+IFERROR(W395*1,"0")+IFERROR(W396*1,"0")+IFERROR(W397*1,"0")+IFERROR(W398*1,"0")+IFERROR(W402*1,"0")</f>
        <v>539.70000000000005</v>
      </c>
      <c r="R475" s="46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0</v>
      </c>
      <c r="S475" s="46">
        <f>IFERROR(W441*1,"0")+IFERROR(W442*1,"0")+IFERROR(W446*1,"0")+IFERROR(W447*1,"0")+IFERROR(W451*1,"0")+IFERROR(W452*1,"0")+IFERROR(W456*1,"0")+IFERROR(W457*1,"0")</f>
        <v>160.80000000000001</v>
      </c>
      <c r="T475" s="46">
        <f>IFERROR(W462*1,"0")</f>
        <v>1006.1999999999999</v>
      </c>
      <c r="U475" s="304"/>
      <c r="Z475" s="52"/>
      <c r="AC475" s="304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470">
    <filterColumn colId="2" showButton="0"/>
    <filterColumn colId="12" showButton="0"/>
    <filterColumn colId="13" showButton="0"/>
    <filterColumn colId="14" showButton="0"/>
    <filterColumn colId="15" showButton="0"/>
  </autoFilter>
  <mergeCells count="845">
    <mergeCell ref="A36:M37"/>
    <mergeCell ref="A133:X133"/>
    <mergeCell ref="N168:T168"/>
    <mergeCell ref="N24:T24"/>
    <mergeCell ref="A369:X369"/>
    <mergeCell ref="D178:E178"/>
    <mergeCell ref="N330:R330"/>
    <mergeCell ref="N97:R97"/>
    <mergeCell ref="N395:R395"/>
    <mergeCell ref="D267:E267"/>
    <mergeCell ref="A385:X385"/>
    <mergeCell ref="D121:E121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D332:E332"/>
    <mergeCell ref="N357:R357"/>
    <mergeCell ref="D158:E158"/>
    <mergeCell ref="D329:E329"/>
    <mergeCell ref="D229:E229"/>
    <mergeCell ref="N379:T379"/>
    <mergeCell ref="D77:E77"/>
    <mergeCell ref="N300:T300"/>
    <mergeCell ref="D108:E108"/>
    <mergeCell ref="D375:E375"/>
    <mergeCell ref="N429:R429"/>
    <mergeCell ref="N389:T389"/>
    <mergeCell ref="N274:T274"/>
    <mergeCell ref="D295:E295"/>
    <mergeCell ref="N457:R457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N381:R381"/>
    <mergeCell ref="A433:X433"/>
    <mergeCell ref="A439:X439"/>
    <mergeCell ref="D351:E351"/>
    <mergeCell ref="N268:T268"/>
    <mergeCell ref="D411:E411"/>
    <mergeCell ref="A224:X224"/>
    <mergeCell ref="N147:R147"/>
    <mergeCell ref="N415:R415"/>
    <mergeCell ref="N50:R50"/>
    <mergeCell ref="N221:R221"/>
    <mergeCell ref="N292:R292"/>
    <mergeCell ref="D31:E31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D126:E126"/>
    <mergeCell ref="N181:R181"/>
    <mergeCell ref="D197:E197"/>
    <mergeCell ref="N32:T32"/>
    <mergeCell ref="W17:W18"/>
    <mergeCell ref="N161:T161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D442:E442"/>
    <mergeCell ref="D429:E429"/>
    <mergeCell ref="N426:R426"/>
    <mergeCell ref="N220:R220"/>
    <mergeCell ref="D117:E117"/>
    <mergeCell ref="D92:E92"/>
    <mergeCell ref="D55:E55"/>
    <mergeCell ref="D30:E30"/>
    <mergeCell ref="N413:R413"/>
    <mergeCell ref="D353:E353"/>
    <mergeCell ref="N417:T417"/>
    <mergeCell ref="N434:R434"/>
    <mergeCell ref="N428:R428"/>
    <mergeCell ref="A458:M459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N113:R113"/>
    <mergeCell ref="A346:X346"/>
    <mergeCell ref="N173:R173"/>
    <mergeCell ref="D302:E302"/>
    <mergeCell ref="N100:R100"/>
    <mergeCell ref="A54:X5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364:R364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D8:L8"/>
    <mergeCell ref="D87:E87"/>
    <mergeCell ref="N188:T188"/>
    <mergeCell ref="D147:E147"/>
    <mergeCell ref="D209:E209"/>
    <mergeCell ref="N402:R402"/>
    <mergeCell ref="A460:X460"/>
    <mergeCell ref="D245:E245"/>
    <mergeCell ref="N352:R352"/>
    <mergeCell ref="D250:E250"/>
    <mergeCell ref="N130:T130"/>
    <mergeCell ref="D382:E382"/>
    <mergeCell ref="N432:T432"/>
    <mergeCell ref="A455:X455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N287:T287"/>
    <mergeCell ref="D308:E308"/>
    <mergeCell ref="N39:R39"/>
    <mergeCell ref="N166:R166"/>
    <mergeCell ref="A91:X91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N226:R226"/>
    <mergeCell ref="A102:M103"/>
    <mergeCell ref="N65:R65"/>
    <mergeCell ref="N363:R363"/>
    <mergeCell ref="N228:R228"/>
    <mergeCell ref="N17:R18"/>
    <mergeCell ref="D100:E100"/>
    <mergeCell ref="N355:R355"/>
    <mergeCell ref="O6:P6"/>
    <mergeCell ref="N63:R63"/>
    <mergeCell ref="N134:R134"/>
    <mergeCell ref="N243:R243"/>
    <mergeCell ref="N365:R365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D451:E451"/>
    <mergeCell ref="A422:M423"/>
    <mergeCell ref="D396:E396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D409:E409"/>
    <mergeCell ref="N390:T390"/>
    <mergeCell ref="T12:U12"/>
    <mergeCell ref="N51:T51"/>
    <mergeCell ref="D72:E72"/>
    <mergeCell ref="N122:T122"/>
    <mergeCell ref="A81:X81"/>
    <mergeCell ref="A323:X323"/>
    <mergeCell ref="N318:R318"/>
    <mergeCell ref="A371:M372"/>
    <mergeCell ref="A289:X289"/>
    <mergeCell ref="A23:M24"/>
    <mergeCell ref="N278:T278"/>
    <mergeCell ref="D350:E350"/>
    <mergeCell ref="A242:X242"/>
    <mergeCell ref="A360:M361"/>
    <mergeCell ref="D27:E27"/>
    <mergeCell ref="N15:R16"/>
    <mergeCell ref="D325:E325"/>
    <mergeCell ref="N37:T37"/>
    <mergeCell ref="A62:X62"/>
    <mergeCell ref="D106:E106"/>
    <mergeCell ref="D93:E93"/>
    <mergeCell ref="A44:M45"/>
    <mergeCell ref="N99:R99"/>
    <mergeCell ref="D343:E343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N411:R411"/>
    <mergeCell ref="N367:T367"/>
    <mergeCell ref="D388:E388"/>
    <mergeCell ref="N418:T418"/>
    <mergeCell ref="D402:E402"/>
    <mergeCell ref="N358:R358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D261:E261"/>
    <mergeCell ref="A25:X25"/>
    <mergeCell ref="A236:X236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A125:X125"/>
    <mergeCell ref="N231:R231"/>
    <mergeCell ref="D230:E230"/>
    <mergeCell ref="A240:M241"/>
    <mergeCell ref="N308:R308"/>
    <mergeCell ref="D9:E9"/>
    <mergeCell ref="D180:E180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J473:J474"/>
    <mergeCell ref="N427:R427"/>
    <mergeCell ref="D416:E416"/>
    <mergeCell ref="N469:T469"/>
    <mergeCell ref="D220:E220"/>
    <mergeCell ref="N235:T235"/>
    <mergeCell ref="A436:M437"/>
    <mergeCell ref="A362:X362"/>
    <mergeCell ref="N285:R285"/>
    <mergeCell ref="N456:R456"/>
    <mergeCell ref="A215:M216"/>
    <mergeCell ref="N299:T299"/>
    <mergeCell ref="D251:E251"/>
    <mergeCell ref="N470:T470"/>
    <mergeCell ref="N397:R397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183:E183"/>
    <mergeCell ref="A21:X21"/>
    <mergeCell ref="N232:R232"/>
    <mergeCell ref="D219:E219"/>
    <mergeCell ref="T6:U9"/>
    <mergeCell ref="N77:R77"/>
    <mergeCell ref="D185:E185"/>
    <mergeCell ref="A194:X194"/>
    <mergeCell ref="D277:E277"/>
    <mergeCell ref="N92:R92"/>
    <mergeCell ref="N156:T156"/>
    <mergeCell ref="N327:T327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329:R329"/>
    <mergeCell ref="N451:R451"/>
    <mergeCell ref="N158:R158"/>
    <mergeCell ref="D74:E74"/>
    <mergeCell ref="A34:X34"/>
    <mergeCell ref="D68:E68"/>
    <mergeCell ref="D201:E201"/>
    <mergeCell ref="N245:R245"/>
    <mergeCell ref="A270:X270"/>
    <mergeCell ref="N167:T167"/>
    <mergeCell ref="N247:T247"/>
    <mergeCell ref="N260:R260"/>
    <mergeCell ref="N467:T467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N446:R446"/>
    <mergeCell ref="D347:E347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159:R159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176:E176"/>
    <mergeCell ref="N264:T264"/>
    <mergeCell ref="A234:M235"/>
    <mergeCell ref="D285:E285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A407:X407"/>
    <mergeCell ref="A290:X290"/>
    <mergeCell ref="N286:T286"/>
    <mergeCell ref="M17:M18"/>
    <mergeCell ref="N67:R67"/>
    <mergeCell ref="N303:R303"/>
    <mergeCell ref="N223:T223"/>
    <mergeCell ref="N88:R88"/>
    <mergeCell ref="N259:R259"/>
    <mergeCell ref="N324:R324"/>
    <mergeCell ref="D196:E196"/>
    <mergeCell ref="N249:R249"/>
    <mergeCell ref="N320:R320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307:X307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N416:R416"/>
    <mergeCell ref="N68:R68"/>
    <mergeCell ref="N295:R295"/>
    <mergeCell ref="D136:E136"/>
    <mergeCell ref="N117:R117"/>
    <mergeCell ref="D434:E434"/>
    <mergeCell ref="N353:R353"/>
    <mergeCell ref="D154:E154"/>
    <mergeCell ref="H1:O1"/>
    <mergeCell ref="D199:E199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86:E86"/>
    <mergeCell ref="D257:E257"/>
    <mergeCell ref="N192:T192"/>
    <mergeCell ref="N107:R107"/>
    <mergeCell ref="N129:T129"/>
    <mergeCell ref="N305:T305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10:E10"/>
    <mergeCell ref="F10:G10"/>
    <mergeCell ref="A12:L12"/>
    <mergeCell ref="N209:R209"/>
    <mergeCell ref="N378:T378"/>
    <mergeCell ref="N403:T403"/>
    <mergeCell ref="D76:E76"/>
    <mergeCell ref="D29:E29"/>
    <mergeCell ref="N319:R319"/>
    <mergeCell ref="A169:X169"/>
    <mergeCell ref="D342:E342"/>
    <mergeCell ref="A13:L13"/>
    <mergeCell ref="A19:X19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N135:R135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89:X189"/>
    <mergeCell ref="N291:R291"/>
    <mergeCell ref="N80:T80"/>
    <mergeCell ref="D101:E101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N437:T437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N441:R441"/>
    <mergeCell ref="N449:T449"/>
    <mergeCell ref="N384:T384"/>
    <mergeCell ref="N136:R136"/>
    <mergeCell ref="N185:R185"/>
    <mergeCell ref="N312:R312"/>
    <mergeCell ref="D244:E244"/>
    <mergeCell ref="A424:X424"/>
    <mergeCell ref="A53:X53"/>
    <mergeCell ref="N150:T150"/>
    <mergeCell ref="D171:E171"/>
    <mergeCell ref="N321:T321"/>
    <mergeCell ref="N326:T326"/>
    <mergeCell ref="D336:E336"/>
    <mergeCell ref="N144:R144"/>
    <mergeCell ref="N302:R302"/>
    <mergeCell ref="D174:E174"/>
    <mergeCell ref="D410:E410"/>
    <mergeCell ref="A419:X419"/>
    <mergeCell ref="G472:M472"/>
    <mergeCell ref="J9:L9"/>
    <mergeCell ref="R5:S5"/>
    <mergeCell ref="N27:R27"/>
    <mergeCell ref="N83:R83"/>
    <mergeCell ref="N154:R154"/>
    <mergeCell ref="N325:R325"/>
    <mergeCell ref="D191:E191"/>
    <mergeCell ref="N258:R258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C472:F472"/>
    <mergeCell ref="O5:P5"/>
    <mergeCell ref="N143:R143"/>
    <mergeCell ref="D49:E49"/>
    <mergeCell ref="N370:R370"/>
    <mergeCell ref="F17:F18"/>
    <mergeCell ref="S473:S474"/>
    <mergeCell ref="S17:T17"/>
    <mergeCell ref="D266:E266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N458:T458"/>
    <mergeCell ref="P1:R1"/>
    <mergeCell ref="N263:T263"/>
    <mergeCell ref="D17:E18"/>
    <mergeCell ref="D173:E173"/>
    <mergeCell ref="V17:V18"/>
    <mergeCell ref="X17:X18"/>
    <mergeCell ref="A132:X132"/>
    <mergeCell ref="D421:E421"/>
    <mergeCell ref="D50:E50"/>
    <mergeCell ref="A59:M60"/>
    <mergeCell ref="D408:E408"/>
    <mergeCell ref="A15:L15"/>
    <mergeCell ref="N23:T23"/>
    <mergeCell ref="A48:X48"/>
    <mergeCell ref="N261:R261"/>
    <mergeCell ref="N388:R388"/>
    <mergeCell ref="D120:E120"/>
    <mergeCell ref="A195:X195"/>
    <mergeCell ref="N297:R297"/>
    <mergeCell ref="N435:R435"/>
    <mergeCell ref="D107:E107"/>
    <mergeCell ref="D163:E163"/>
    <mergeCell ref="A116:X11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651</v>
      </c>
      <c r="H1" s="52"/>
    </row>
    <row r="3" spans="2:8" x14ac:dyDescent="0.2">
      <c r="B3" s="47" t="s">
        <v>652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653</v>
      </c>
      <c r="D6" s="47" t="s">
        <v>654</v>
      </c>
      <c r="E6" s="47"/>
    </row>
    <row r="7" spans="2:8" x14ac:dyDescent="0.2">
      <c r="B7" s="47" t="s">
        <v>655</v>
      </c>
      <c r="C7" s="47" t="s">
        <v>656</v>
      </c>
      <c r="D7" s="47" t="s">
        <v>657</v>
      </c>
      <c r="E7" s="47"/>
    </row>
    <row r="9" spans="2:8" x14ac:dyDescent="0.2">
      <c r="B9" s="47" t="s">
        <v>658</v>
      </c>
      <c r="C9" s="47" t="s">
        <v>653</v>
      </c>
      <c r="D9" s="47"/>
      <c r="E9" s="47"/>
    </row>
    <row r="11" spans="2:8" x14ac:dyDescent="0.2">
      <c r="B11" s="47" t="s">
        <v>659</v>
      </c>
      <c r="C11" s="47" t="s">
        <v>656</v>
      </c>
      <c r="D11" s="47"/>
      <c r="E11" s="47"/>
    </row>
    <row r="13" spans="2:8" x14ac:dyDescent="0.2">
      <c r="B13" s="47" t="s">
        <v>660</v>
      </c>
      <c r="C13" s="47"/>
      <c r="D13" s="47"/>
      <c r="E13" s="47"/>
    </row>
    <row r="14" spans="2:8" x14ac:dyDescent="0.2">
      <c r="B14" s="47" t="s">
        <v>661</v>
      </c>
      <c r="C14" s="47"/>
      <c r="D14" s="47"/>
      <c r="E14" s="47"/>
    </row>
    <row r="15" spans="2:8" x14ac:dyDescent="0.2">
      <c r="B15" s="47" t="s">
        <v>662</v>
      </c>
      <c r="C15" s="47"/>
      <c r="D15" s="47"/>
      <c r="E15" s="47"/>
    </row>
    <row r="16" spans="2:8" x14ac:dyDescent="0.2">
      <c r="B16" s="47" t="s">
        <v>663</v>
      </c>
      <c r="C16" s="47"/>
      <c r="D16" s="47"/>
      <c r="E16" s="47"/>
    </row>
    <row r="17" spans="2:5" x14ac:dyDescent="0.2">
      <c r="B17" s="47" t="s">
        <v>664</v>
      </c>
      <c r="C17" s="47"/>
      <c r="D17" s="47"/>
      <c r="E17" s="47"/>
    </row>
    <row r="18" spans="2:5" x14ac:dyDescent="0.2">
      <c r="B18" s="47" t="s">
        <v>665</v>
      </c>
      <c r="C18" s="47"/>
      <c r="D18" s="47"/>
      <c r="E18" s="47"/>
    </row>
    <row r="19" spans="2:5" x14ac:dyDescent="0.2">
      <c r="B19" s="47" t="s">
        <v>666</v>
      </c>
      <c r="C19" s="47"/>
      <c r="D19" s="47"/>
      <c r="E19" s="47"/>
    </row>
    <row r="20" spans="2:5" x14ac:dyDescent="0.2">
      <c r="B20" s="47" t="s">
        <v>667</v>
      </c>
      <c r="C20" s="47"/>
      <c r="D20" s="47"/>
      <c r="E20" s="47"/>
    </row>
    <row r="21" spans="2:5" x14ac:dyDescent="0.2">
      <c r="B21" s="47" t="s">
        <v>668</v>
      </c>
      <c r="C21" s="47"/>
      <c r="D21" s="47"/>
      <c r="E21" s="47"/>
    </row>
    <row r="22" spans="2:5" x14ac:dyDescent="0.2">
      <c r="B22" s="47" t="s">
        <v>669</v>
      </c>
      <c r="C22" s="47"/>
      <c r="D22" s="47"/>
      <c r="E22" s="47"/>
    </row>
    <row r="23" spans="2:5" x14ac:dyDescent="0.2">
      <c r="B23" s="47" t="s">
        <v>670</v>
      </c>
      <c r="C23" s="47"/>
      <c r="D23" s="47"/>
      <c r="E23" s="47"/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1019</vt:i4>
      </vt:variant>
    </vt:vector>
  </HeadingPairs>
  <TitlesOfParts>
    <vt:vector size="10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2023-11-30T11:00:28Z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