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W458" i="1" s="1"/>
  <c r="N457" i="1"/>
  <c r="V454" i="1"/>
  <c r="W453" i="1"/>
  <c r="V453" i="1"/>
  <c r="W452" i="1"/>
  <c r="X452" i="1" s="1"/>
  <c r="X451" i="1"/>
  <c r="W451" i="1"/>
  <c r="V449" i="1"/>
  <c r="V448" i="1"/>
  <c r="W447" i="1"/>
  <c r="X447" i="1" s="1"/>
  <c r="W446" i="1"/>
  <c r="W449" i="1" s="1"/>
  <c r="V444" i="1"/>
  <c r="V443" i="1"/>
  <c r="X442" i="1"/>
  <c r="W442" i="1"/>
  <c r="W441" i="1"/>
  <c r="W443" i="1" s="1"/>
  <c r="V439" i="1"/>
  <c r="V438" i="1"/>
  <c r="W437" i="1"/>
  <c r="X437" i="1" s="1"/>
  <c r="W436" i="1"/>
  <c r="S470" i="1" s="1"/>
  <c r="V432" i="1"/>
  <c r="V431" i="1"/>
  <c r="X430" i="1"/>
  <c r="W430" i="1"/>
  <c r="N430" i="1"/>
  <c r="W429" i="1"/>
  <c r="N429" i="1"/>
  <c r="V427" i="1"/>
  <c r="V426" i="1"/>
  <c r="W425" i="1"/>
  <c r="X425" i="1" s="1"/>
  <c r="X424" i="1"/>
  <c r="W424" i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V418" i="1"/>
  <c r="V417" i="1"/>
  <c r="W416" i="1"/>
  <c r="X416" i="1" s="1"/>
  <c r="X417" i="1" s="1"/>
  <c r="N416" i="1"/>
  <c r="X415" i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W412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W389" i="1"/>
  <c r="X389" i="1" s="1"/>
  <c r="N389" i="1"/>
  <c r="W388" i="1"/>
  <c r="W394" i="1" s="1"/>
  <c r="N388" i="1"/>
  <c r="W387" i="1"/>
  <c r="X387" i="1" s="1"/>
  <c r="N387" i="1"/>
  <c r="V385" i="1"/>
  <c r="V384" i="1"/>
  <c r="W383" i="1"/>
  <c r="X383" i="1" s="1"/>
  <c r="X384" i="1" s="1"/>
  <c r="N383" i="1"/>
  <c r="X382" i="1"/>
  <c r="W382" i="1"/>
  <c r="N382" i="1"/>
  <c r="V379" i="1"/>
  <c r="V378" i="1"/>
  <c r="X377" i="1"/>
  <c r="W377" i="1"/>
  <c r="W376" i="1"/>
  <c r="W378" i="1" s="1"/>
  <c r="V374" i="1"/>
  <c r="V373" i="1"/>
  <c r="W372" i="1"/>
  <c r="X372" i="1" s="1"/>
  <c r="W371" i="1"/>
  <c r="X371" i="1" s="1"/>
  <c r="W370" i="1"/>
  <c r="X370" i="1" s="1"/>
  <c r="W369" i="1"/>
  <c r="W374" i="1" s="1"/>
  <c r="V367" i="1"/>
  <c r="V366" i="1"/>
  <c r="X365" i="1"/>
  <c r="X366" i="1" s="1"/>
  <c r="W365" i="1"/>
  <c r="W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X350" i="1"/>
  <c r="W350" i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W343" i="1"/>
  <c r="X343" i="1" s="1"/>
  <c r="N343" i="1"/>
  <c r="W342" i="1"/>
  <c r="W356" i="1" s="1"/>
  <c r="N342" i="1"/>
  <c r="V340" i="1"/>
  <c r="V339" i="1"/>
  <c r="X338" i="1"/>
  <c r="W338" i="1"/>
  <c r="N338" i="1"/>
  <c r="W337" i="1"/>
  <c r="N337" i="1"/>
  <c r="V333" i="1"/>
  <c r="X332" i="1"/>
  <c r="W332" i="1"/>
  <c r="V332" i="1"/>
  <c r="W331" i="1"/>
  <c r="X331" i="1" s="1"/>
  <c r="N331" i="1"/>
  <c r="V329" i="1"/>
  <c r="V328" i="1"/>
  <c r="W327" i="1"/>
  <c r="X327" i="1" s="1"/>
  <c r="N327" i="1"/>
  <c r="X326" i="1"/>
  <c r="W326" i="1"/>
  <c r="N326" i="1"/>
  <c r="W325" i="1"/>
  <c r="X325" i="1" s="1"/>
  <c r="N325" i="1"/>
  <c r="W324" i="1"/>
  <c r="X324" i="1" s="1"/>
  <c r="N324" i="1"/>
  <c r="V322" i="1"/>
  <c r="V321" i="1"/>
  <c r="X320" i="1"/>
  <c r="W320" i="1"/>
  <c r="N320" i="1"/>
  <c r="W319" i="1"/>
  <c r="N319" i="1"/>
  <c r="V317" i="1"/>
  <c r="V316" i="1"/>
  <c r="W315" i="1"/>
  <c r="X315" i="1" s="1"/>
  <c r="N315" i="1"/>
  <c r="X314" i="1"/>
  <c r="W314" i="1"/>
  <c r="N314" i="1"/>
  <c r="X313" i="1"/>
  <c r="W313" i="1"/>
  <c r="N313" i="1"/>
  <c r="W312" i="1"/>
  <c r="O470" i="1" s="1"/>
  <c r="N312" i="1"/>
  <c r="V309" i="1"/>
  <c r="W308" i="1"/>
  <c r="V308" i="1"/>
  <c r="W307" i="1"/>
  <c r="W309" i="1" s="1"/>
  <c r="N307" i="1"/>
  <c r="V305" i="1"/>
  <c r="W304" i="1"/>
  <c r="V304" i="1"/>
  <c r="X303" i="1"/>
  <c r="X304" i="1" s="1"/>
  <c r="W303" i="1"/>
  <c r="W305" i="1" s="1"/>
  <c r="N303" i="1"/>
  <c r="V301" i="1"/>
  <c r="V300" i="1"/>
  <c r="X299" i="1"/>
  <c r="W299" i="1"/>
  <c r="N299" i="1"/>
  <c r="W298" i="1"/>
  <c r="X298" i="1" s="1"/>
  <c r="X297" i="1"/>
  <c r="X300" i="1" s="1"/>
  <c r="W297" i="1"/>
  <c r="W301" i="1" s="1"/>
  <c r="N297" i="1"/>
  <c r="V295" i="1"/>
  <c r="V294" i="1"/>
  <c r="W293" i="1"/>
  <c r="X293" i="1" s="1"/>
  <c r="N293" i="1"/>
  <c r="W292" i="1"/>
  <c r="X292" i="1" s="1"/>
  <c r="N292" i="1"/>
  <c r="W291" i="1"/>
  <c r="X291" i="1" s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X286" i="1"/>
  <c r="W286" i="1"/>
  <c r="N286" i="1"/>
  <c r="W282" i="1"/>
  <c r="V282" i="1"/>
  <c r="V281" i="1"/>
  <c r="X280" i="1"/>
  <c r="X281" i="1" s="1"/>
  <c r="W280" i="1"/>
  <c r="W281" i="1" s="1"/>
  <c r="N280" i="1"/>
  <c r="V278" i="1"/>
  <c r="V277" i="1"/>
  <c r="W276" i="1"/>
  <c r="W277" i="1" s="1"/>
  <c r="N276" i="1"/>
  <c r="V274" i="1"/>
  <c r="V273" i="1"/>
  <c r="W272" i="1"/>
  <c r="X272" i="1" s="1"/>
  <c r="X273" i="1" s="1"/>
  <c r="N272" i="1"/>
  <c r="X271" i="1"/>
  <c r="W271" i="1"/>
  <c r="N271" i="1"/>
  <c r="V269" i="1"/>
  <c r="V268" i="1"/>
  <c r="X267" i="1"/>
  <c r="X268" i="1" s="1"/>
  <c r="W267" i="1"/>
  <c r="W269" i="1" s="1"/>
  <c r="N267" i="1"/>
  <c r="V264" i="1"/>
  <c r="V263" i="1"/>
  <c r="W262" i="1"/>
  <c r="X262" i="1" s="1"/>
  <c r="N262" i="1"/>
  <c r="W261" i="1"/>
  <c r="N261" i="1"/>
  <c r="V259" i="1"/>
  <c r="V258" i="1"/>
  <c r="W257" i="1"/>
  <c r="X257" i="1" s="1"/>
  <c r="N257" i="1"/>
  <c r="X256" i="1"/>
  <c r="W256" i="1"/>
  <c r="N256" i="1"/>
  <c r="W255" i="1"/>
  <c r="X255" i="1" s="1"/>
  <c r="N255" i="1"/>
  <c r="X254" i="1"/>
  <c r="W254" i="1"/>
  <c r="N254" i="1"/>
  <c r="W253" i="1"/>
  <c r="X253" i="1" s="1"/>
  <c r="X252" i="1"/>
  <c r="W252" i="1"/>
  <c r="N252" i="1"/>
  <c r="X251" i="1"/>
  <c r="X258" i="1" s="1"/>
  <c r="W251" i="1"/>
  <c r="N251" i="1"/>
  <c r="V248" i="1"/>
  <c r="V247" i="1"/>
  <c r="W246" i="1"/>
  <c r="X246" i="1" s="1"/>
  <c r="N246" i="1"/>
  <c r="W245" i="1"/>
  <c r="X245" i="1" s="1"/>
  <c r="N245" i="1"/>
  <c r="X244" i="1"/>
  <c r="X247" i="1" s="1"/>
  <c r="W244" i="1"/>
  <c r="N244" i="1"/>
  <c r="V242" i="1"/>
  <c r="V241" i="1"/>
  <c r="X240" i="1"/>
  <c r="W240" i="1"/>
  <c r="N240" i="1"/>
  <c r="W239" i="1"/>
  <c r="X239" i="1" s="1"/>
  <c r="W238" i="1"/>
  <c r="X238" i="1" s="1"/>
  <c r="V236" i="1"/>
  <c r="V235" i="1"/>
  <c r="X234" i="1"/>
  <c r="W234" i="1"/>
  <c r="N234" i="1"/>
  <c r="X233" i="1"/>
  <c r="W233" i="1"/>
  <c r="N233" i="1"/>
  <c r="W232" i="1"/>
  <c r="W235" i="1" s="1"/>
  <c r="N232" i="1"/>
  <c r="V230" i="1"/>
  <c r="V229" i="1"/>
  <c r="W228" i="1"/>
  <c r="X228" i="1" s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X223" i="1"/>
  <c r="W223" i="1"/>
  <c r="X222" i="1"/>
  <c r="W222" i="1"/>
  <c r="N222" i="1"/>
  <c r="W221" i="1"/>
  <c r="X221" i="1" s="1"/>
  <c r="N221" i="1"/>
  <c r="X220" i="1"/>
  <c r="X229" i="1" s="1"/>
  <c r="W220" i="1"/>
  <c r="N220" i="1"/>
  <c r="V218" i="1"/>
  <c r="V217" i="1"/>
  <c r="X216" i="1"/>
  <c r="W216" i="1"/>
  <c r="N216" i="1"/>
  <c r="X215" i="1"/>
  <c r="W215" i="1"/>
  <c r="N215" i="1"/>
  <c r="W214" i="1"/>
  <c r="N214" i="1"/>
  <c r="W213" i="1"/>
  <c r="X213" i="1" s="1"/>
  <c r="N213" i="1"/>
  <c r="W211" i="1"/>
  <c r="V211" i="1"/>
  <c r="V210" i="1"/>
  <c r="W209" i="1"/>
  <c r="X209" i="1" s="1"/>
  <c r="X210" i="1" s="1"/>
  <c r="N209" i="1"/>
  <c r="V207" i="1"/>
  <c r="V206" i="1"/>
  <c r="W205" i="1"/>
  <c r="X205" i="1" s="1"/>
  <c r="N205" i="1"/>
  <c r="X204" i="1"/>
  <c r="W204" i="1"/>
  <c r="N204" i="1"/>
  <c r="X203" i="1"/>
  <c r="W203" i="1"/>
  <c r="N203" i="1"/>
  <c r="X202" i="1"/>
  <c r="W202" i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J470" i="1" s="1"/>
  <c r="N192" i="1"/>
  <c r="V189" i="1"/>
  <c r="W188" i="1"/>
  <c r="V188" i="1"/>
  <c r="X187" i="1"/>
  <c r="W187" i="1"/>
  <c r="N187" i="1"/>
  <c r="X186" i="1"/>
  <c r="X188" i="1" s="1"/>
  <c r="W186" i="1"/>
  <c r="W189" i="1" s="1"/>
  <c r="N186" i="1"/>
  <c r="V184" i="1"/>
  <c r="V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X172" i="1"/>
  <c r="W172" i="1"/>
  <c r="X171" i="1"/>
  <c r="W171" i="1"/>
  <c r="N171" i="1"/>
  <c r="W170" i="1"/>
  <c r="X170" i="1" s="1"/>
  <c r="N170" i="1"/>
  <c r="X169" i="1"/>
  <c r="W169" i="1"/>
  <c r="X168" i="1"/>
  <c r="W168" i="1"/>
  <c r="N168" i="1"/>
  <c r="W167" i="1"/>
  <c r="X167" i="1" s="1"/>
  <c r="X166" i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X159" i="1"/>
  <c r="W159" i="1"/>
  <c r="N159" i="1"/>
  <c r="V157" i="1"/>
  <c r="W156" i="1"/>
  <c r="V156" i="1"/>
  <c r="X155" i="1"/>
  <c r="W155" i="1"/>
  <c r="N155" i="1"/>
  <c r="X154" i="1"/>
  <c r="X156" i="1" s="1"/>
  <c r="W154" i="1"/>
  <c r="W157" i="1" s="1"/>
  <c r="V152" i="1"/>
  <c r="V151" i="1"/>
  <c r="W150" i="1"/>
  <c r="N150" i="1"/>
  <c r="W149" i="1"/>
  <c r="N149" i="1"/>
  <c r="V146" i="1"/>
  <c r="V145" i="1"/>
  <c r="X144" i="1"/>
  <c r="W144" i="1"/>
  <c r="N144" i="1"/>
  <c r="X143" i="1"/>
  <c r="W143" i="1"/>
  <c r="N143" i="1"/>
  <c r="W142" i="1"/>
  <c r="X142" i="1" s="1"/>
  <c r="N142" i="1"/>
  <c r="W141" i="1"/>
  <c r="X141" i="1" s="1"/>
  <c r="N141" i="1"/>
  <c r="X140" i="1"/>
  <c r="W140" i="1"/>
  <c r="N140" i="1"/>
  <c r="X139" i="1"/>
  <c r="W139" i="1"/>
  <c r="N139" i="1"/>
  <c r="W138" i="1"/>
  <c r="X138" i="1" s="1"/>
  <c r="N138" i="1"/>
  <c r="W137" i="1"/>
  <c r="W145" i="1" s="1"/>
  <c r="N137" i="1"/>
  <c r="V134" i="1"/>
  <c r="W133" i="1"/>
  <c r="V133" i="1"/>
  <c r="W132" i="1"/>
  <c r="X132" i="1" s="1"/>
  <c r="N132" i="1"/>
  <c r="X131" i="1"/>
  <c r="W131" i="1"/>
  <c r="N131" i="1"/>
  <c r="X130" i="1"/>
  <c r="W130" i="1"/>
  <c r="G470" i="1" s="1"/>
  <c r="N130" i="1"/>
  <c r="V126" i="1"/>
  <c r="V125" i="1"/>
  <c r="X124" i="1"/>
  <c r="W124" i="1"/>
  <c r="N124" i="1"/>
  <c r="W123" i="1"/>
  <c r="X123" i="1" s="1"/>
  <c r="N123" i="1"/>
  <c r="W122" i="1"/>
  <c r="W125" i="1" s="1"/>
  <c r="V119" i="1"/>
  <c r="V118" i="1"/>
  <c r="X117" i="1"/>
  <c r="W117" i="1"/>
  <c r="W116" i="1"/>
  <c r="X116" i="1" s="1"/>
  <c r="N116" i="1"/>
  <c r="W115" i="1"/>
  <c r="X115" i="1" s="1"/>
  <c r="X114" i="1"/>
  <c r="W114" i="1"/>
  <c r="N114" i="1"/>
  <c r="W113" i="1"/>
  <c r="W119" i="1" s="1"/>
  <c r="N113" i="1"/>
  <c r="V111" i="1"/>
  <c r="V110" i="1"/>
  <c r="W109" i="1"/>
  <c r="X109" i="1" s="1"/>
  <c r="X108" i="1"/>
  <c r="W108" i="1"/>
  <c r="N108" i="1"/>
  <c r="X107" i="1"/>
  <c r="W107" i="1"/>
  <c r="X106" i="1"/>
  <c r="W106" i="1"/>
  <c r="X105" i="1"/>
  <c r="W105" i="1"/>
  <c r="X104" i="1"/>
  <c r="W104" i="1"/>
  <c r="N104" i="1"/>
  <c r="X103" i="1"/>
  <c r="W103" i="1"/>
  <c r="W102" i="1"/>
  <c r="X101" i="1"/>
  <c r="W101" i="1"/>
  <c r="V99" i="1"/>
  <c r="V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X93" i="1"/>
  <c r="W93" i="1"/>
  <c r="N93" i="1"/>
  <c r="W92" i="1"/>
  <c r="X92" i="1" s="1"/>
  <c r="N92" i="1"/>
  <c r="X91" i="1"/>
  <c r="W91" i="1"/>
  <c r="N91" i="1"/>
  <c r="X90" i="1"/>
  <c r="W90" i="1"/>
  <c r="N90" i="1"/>
  <c r="V88" i="1"/>
  <c r="V87" i="1"/>
  <c r="X86" i="1"/>
  <c r="W86" i="1"/>
  <c r="N86" i="1"/>
  <c r="W85" i="1"/>
  <c r="X85" i="1" s="1"/>
  <c r="N85" i="1"/>
  <c r="W84" i="1"/>
  <c r="X84" i="1" s="1"/>
  <c r="X83" i="1"/>
  <c r="W83" i="1"/>
  <c r="W82" i="1"/>
  <c r="X82" i="1" s="1"/>
  <c r="X81" i="1"/>
  <c r="W81" i="1"/>
  <c r="N81" i="1"/>
  <c r="W80" i="1"/>
  <c r="W87" i="1" s="1"/>
  <c r="V78" i="1"/>
  <c r="V77" i="1"/>
  <c r="W76" i="1"/>
  <c r="X76" i="1" s="1"/>
  <c r="N76" i="1"/>
  <c r="X75" i="1"/>
  <c r="W75" i="1"/>
  <c r="N75" i="1"/>
  <c r="X74" i="1"/>
  <c r="W74" i="1"/>
  <c r="N74" i="1"/>
  <c r="W73" i="1"/>
  <c r="X73" i="1" s="1"/>
  <c r="N73" i="1"/>
  <c r="W72" i="1"/>
  <c r="X72" i="1" s="1"/>
  <c r="X71" i="1"/>
  <c r="W71" i="1"/>
  <c r="N71" i="1"/>
  <c r="X70" i="1"/>
  <c r="W70" i="1"/>
  <c r="N70" i="1"/>
  <c r="W69" i="1"/>
  <c r="X69" i="1" s="1"/>
  <c r="N69" i="1"/>
  <c r="X68" i="1"/>
  <c r="W68" i="1"/>
  <c r="N68" i="1"/>
  <c r="X67" i="1"/>
  <c r="W67" i="1"/>
  <c r="N67" i="1"/>
  <c r="W66" i="1"/>
  <c r="X66" i="1" s="1"/>
  <c r="N66" i="1"/>
  <c r="W65" i="1"/>
  <c r="X65" i="1" s="1"/>
  <c r="W64" i="1"/>
  <c r="X64" i="1" s="1"/>
  <c r="N64" i="1"/>
  <c r="W63" i="1"/>
  <c r="X63" i="1" s="1"/>
  <c r="X62" i="1"/>
  <c r="W62" i="1"/>
  <c r="V59" i="1"/>
  <c r="V58" i="1"/>
  <c r="W57" i="1"/>
  <c r="X57" i="1" s="1"/>
  <c r="W56" i="1"/>
  <c r="X56" i="1" s="1"/>
  <c r="N56" i="1"/>
  <c r="X55" i="1"/>
  <c r="W55" i="1"/>
  <c r="X54" i="1"/>
  <c r="X58" i="1" s="1"/>
  <c r="W54" i="1"/>
  <c r="N54" i="1"/>
  <c r="V51" i="1"/>
  <c r="V50" i="1"/>
  <c r="W49" i="1"/>
  <c r="W50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W37" i="1"/>
  <c r="V37" i="1"/>
  <c r="W36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X26" i="1"/>
  <c r="X32" i="1" s="1"/>
  <c r="W26" i="1"/>
  <c r="N26" i="1"/>
  <c r="W24" i="1"/>
  <c r="V24" i="1"/>
  <c r="V460" i="1" s="1"/>
  <c r="W23" i="1"/>
  <c r="V23" i="1"/>
  <c r="X22" i="1"/>
  <c r="X23" i="1" s="1"/>
  <c r="W22" i="1"/>
  <c r="N22" i="1"/>
  <c r="H10" i="1"/>
  <c r="A9" i="1"/>
  <c r="J9" i="1" s="1"/>
  <c r="D7" i="1"/>
  <c r="O6" i="1"/>
  <c r="N2" i="1"/>
  <c r="X98" i="1" l="1"/>
  <c r="X77" i="1"/>
  <c r="A10" i="1"/>
  <c r="B470" i="1"/>
  <c r="W461" i="1"/>
  <c r="W462" i="1"/>
  <c r="X39" i="1"/>
  <c r="X40" i="1" s="1"/>
  <c r="W58" i="1"/>
  <c r="D470" i="1"/>
  <c r="E470" i="1"/>
  <c r="W99" i="1"/>
  <c r="W111" i="1"/>
  <c r="X133" i="1"/>
  <c r="W163" i="1"/>
  <c r="X183" i="1"/>
  <c r="F9" i="1"/>
  <c r="F10" i="1"/>
  <c r="W33" i="1"/>
  <c r="W460" i="1" s="1"/>
  <c r="C470" i="1"/>
  <c r="W51" i="1"/>
  <c r="X294" i="1"/>
  <c r="X453" i="1"/>
  <c r="H9" i="1"/>
  <c r="V464" i="1"/>
  <c r="W32" i="1"/>
  <c r="X49" i="1"/>
  <c r="X50" i="1" s="1"/>
  <c r="W77" i="1"/>
  <c r="X80" i="1"/>
  <c r="X87" i="1" s="1"/>
  <c r="W88" i="1"/>
  <c r="X102" i="1"/>
  <c r="X110" i="1" s="1"/>
  <c r="W110" i="1"/>
  <c r="W118" i="1"/>
  <c r="X113" i="1"/>
  <c r="X118" i="1" s="1"/>
  <c r="W217" i="1"/>
  <c r="X214" i="1"/>
  <c r="W218" i="1"/>
  <c r="X43" i="1"/>
  <c r="X44" i="1" s="1"/>
  <c r="W59" i="1"/>
  <c r="W146" i="1"/>
  <c r="X150" i="1"/>
  <c r="W151" i="1"/>
  <c r="X163" i="1"/>
  <c r="W184" i="1"/>
  <c r="X206" i="1"/>
  <c r="X328" i="1"/>
  <c r="X426" i="1"/>
  <c r="W78" i="1"/>
  <c r="W98" i="1"/>
  <c r="W464" i="1" s="1"/>
  <c r="X122" i="1"/>
  <c r="X125" i="1" s="1"/>
  <c r="X137" i="1"/>
  <c r="X145" i="1" s="1"/>
  <c r="W152" i="1"/>
  <c r="X149" i="1"/>
  <c r="X151" i="1" s="1"/>
  <c r="W206" i="1"/>
  <c r="X217" i="1"/>
  <c r="W264" i="1"/>
  <c r="X261" i="1"/>
  <c r="X263" i="1" s="1"/>
  <c r="W268" i="1"/>
  <c r="W273" i="1"/>
  <c r="W274" i="1"/>
  <c r="W294" i="1"/>
  <c r="W300" i="1"/>
  <c r="X307" i="1"/>
  <c r="X308" i="1" s="1"/>
  <c r="W317" i="1"/>
  <c r="W333" i="1"/>
  <c r="X342" i="1"/>
  <c r="X355" i="1" s="1"/>
  <c r="W366" i="1"/>
  <c r="X369" i="1"/>
  <c r="X373" i="1" s="1"/>
  <c r="W384" i="1"/>
  <c r="X388" i="1"/>
  <c r="X394" i="1" s="1"/>
  <c r="X405" i="1"/>
  <c r="W417" i="1"/>
  <c r="W427" i="1"/>
  <c r="M470" i="1"/>
  <c r="W134" i="1"/>
  <c r="W183" i="1"/>
  <c r="W236" i="1"/>
  <c r="W241" i="1"/>
  <c r="W248" i="1"/>
  <c r="W247" i="1"/>
  <c r="L470" i="1"/>
  <c r="W263" i="1"/>
  <c r="W316" i="1"/>
  <c r="W329" i="1"/>
  <c r="W362" i="1"/>
  <c r="W379" i="1"/>
  <c r="W395" i="1"/>
  <c r="W413" i="1"/>
  <c r="W426" i="1"/>
  <c r="W439" i="1"/>
  <c r="W444" i="1"/>
  <c r="W454" i="1"/>
  <c r="N470" i="1"/>
  <c r="W229" i="1"/>
  <c r="X241" i="1"/>
  <c r="W259" i="1"/>
  <c r="W322" i="1"/>
  <c r="X319" i="1"/>
  <c r="X321" i="1" s="1"/>
  <c r="W328" i="1"/>
  <c r="P470" i="1"/>
  <c r="W340" i="1"/>
  <c r="X337" i="1"/>
  <c r="X339" i="1" s="1"/>
  <c r="W373" i="1"/>
  <c r="W432" i="1"/>
  <c r="X429" i="1"/>
  <c r="X431" i="1" s="1"/>
  <c r="W438" i="1"/>
  <c r="W448" i="1"/>
  <c r="X446" i="1"/>
  <c r="X448" i="1" s="1"/>
  <c r="T470" i="1"/>
  <c r="W459" i="1"/>
  <c r="H470" i="1"/>
  <c r="Q470" i="1"/>
  <c r="F470" i="1"/>
  <c r="W126" i="1"/>
  <c r="W164" i="1"/>
  <c r="W207" i="1"/>
  <c r="W210" i="1"/>
  <c r="W230" i="1"/>
  <c r="X232" i="1"/>
  <c r="X235" i="1" s="1"/>
  <c r="W242" i="1"/>
  <c r="W258" i="1"/>
  <c r="X276" i="1"/>
  <c r="X277" i="1" s="1"/>
  <c r="W278" i="1"/>
  <c r="W295" i="1"/>
  <c r="X312" i="1"/>
  <c r="X316" i="1" s="1"/>
  <c r="W321" i="1"/>
  <c r="W339" i="1"/>
  <c r="W355" i="1"/>
  <c r="X358" i="1"/>
  <c r="X362" i="1" s="1"/>
  <c r="X376" i="1"/>
  <c r="X378" i="1" s="1"/>
  <c r="W385" i="1"/>
  <c r="X412" i="1"/>
  <c r="W418" i="1"/>
  <c r="W431" i="1"/>
  <c r="X436" i="1"/>
  <c r="X438" i="1" s="1"/>
  <c r="X441" i="1"/>
  <c r="X443" i="1" s="1"/>
  <c r="X457" i="1"/>
  <c r="X458" i="1" s="1"/>
  <c r="I470" i="1"/>
  <c r="R470" i="1"/>
  <c r="X465" i="1" l="1"/>
  <c r="W463" i="1"/>
</calcChain>
</file>

<file path=xl/sharedStrings.xml><?xml version="1.0" encoding="utf-8"?>
<sst xmlns="http://schemas.openxmlformats.org/spreadsheetml/2006/main" count="1942" uniqueCount="666">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</sst>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8" t="s">
        <v>8</v>
      </c>
      <c r="B5" s="366"/>
      <c r="C5" s="367"/>
      <c r="D5" s="341"/>
      <c r="E5" s="343"/>
      <c r="F5" s="589" t="s">
        <v>9</v>
      </c>
      <c r="G5" s="367"/>
      <c r="H5" s="341" t="s">
        <v>665</v>
      </c>
      <c r="I5" s="342"/>
      <c r="J5" s="342"/>
      <c r="K5" s="342"/>
      <c r="L5" s="343"/>
      <c r="N5" s="24" t="s">
        <v>10</v>
      </c>
      <c r="O5" s="535">
        <v>45262</v>
      </c>
      <c r="P5" s="395"/>
      <c r="R5" s="616" t="s">
        <v>11</v>
      </c>
      <c r="S5" s="371"/>
      <c r="T5" s="478" t="s">
        <v>12</v>
      </c>
      <c r="U5" s="395"/>
      <c r="Z5" s="51"/>
      <c r="AA5" s="51"/>
      <c r="AB5" s="51"/>
    </row>
    <row r="6" spans="1:29" s="303" customFormat="1" ht="24" customHeight="1" x14ac:dyDescent="0.2">
      <c r="A6" s="438" t="s">
        <v>13</v>
      </c>
      <c r="B6" s="366"/>
      <c r="C6" s="367"/>
      <c r="D6" s="557" t="s">
        <v>14</v>
      </c>
      <c r="E6" s="558"/>
      <c r="F6" s="558"/>
      <c r="G6" s="558"/>
      <c r="H6" s="558"/>
      <c r="I6" s="558"/>
      <c r="J6" s="558"/>
      <c r="K6" s="558"/>
      <c r="L6" s="395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1"/>
      <c r="R6" s="370" t="s">
        <v>16</v>
      </c>
      <c r="S6" s="371"/>
      <c r="T6" s="483" t="s">
        <v>17</v>
      </c>
      <c r="U6" s="357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8"/>
      <c r="S7" s="371"/>
      <c r="T7" s="484"/>
      <c r="U7" s="485"/>
      <c r="Z7" s="51"/>
      <c r="AA7" s="51"/>
      <c r="AB7" s="51"/>
    </row>
    <row r="8" spans="1:29" s="303" customFormat="1" ht="25.5" customHeight="1" x14ac:dyDescent="0.2">
      <c r="A8" s="628" t="s">
        <v>18</v>
      </c>
      <c r="B8" s="315"/>
      <c r="C8" s="316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4">
        <v>0.45833333333333331</v>
      </c>
      <c r="P8" s="395"/>
      <c r="R8" s="318"/>
      <c r="S8" s="371"/>
      <c r="T8" s="484"/>
      <c r="U8" s="485"/>
      <c r="Z8" s="51"/>
      <c r="AA8" s="51"/>
      <c r="AB8" s="51"/>
    </row>
    <row r="9" spans="1:29" s="303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60"/>
      <c r="E9" s="322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5"/>
      <c r="P9" s="395"/>
      <c r="R9" s="318"/>
      <c r="S9" s="371"/>
      <c r="T9" s="486"/>
      <c r="U9" s="487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60"/>
      <c r="E10" s="322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4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4"/>
      <c r="P10" s="395"/>
      <c r="S10" s="24" t="s">
        <v>22</v>
      </c>
      <c r="T10" s="356" t="s">
        <v>23</v>
      </c>
      <c r="U10" s="357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59" t="s">
        <v>27</v>
      </c>
      <c r="U11" s="56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6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7"/>
      <c r="N12" s="24" t="s">
        <v>29</v>
      </c>
      <c r="O12" s="555"/>
      <c r="P12" s="503"/>
      <c r="Q12" s="23"/>
      <c r="S12" s="24"/>
      <c r="T12" s="411"/>
      <c r="U12" s="318"/>
      <c r="Z12" s="51"/>
      <c r="AA12" s="51"/>
      <c r="AB12" s="51"/>
    </row>
    <row r="13" spans="1:29" s="303" customFormat="1" ht="23.25" customHeight="1" x14ac:dyDescent="0.2">
      <c r="A13" s="586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7"/>
      <c r="M13" s="26"/>
      <c r="N13" s="26" t="s">
        <v>31</v>
      </c>
      <c r="O13" s="559"/>
      <c r="P13" s="56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6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2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7"/>
      <c r="N15" s="468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35</v>
      </c>
      <c r="B17" s="349" t="s">
        <v>36</v>
      </c>
      <c r="C17" s="456" t="s">
        <v>37</v>
      </c>
      <c r="D17" s="349" t="s">
        <v>38</v>
      </c>
      <c r="E17" s="417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416"/>
      <c r="P17" s="416"/>
      <c r="Q17" s="416"/>
      <c r="R17" s="417"/>
      <c r="S17" s="627" t="s">
        <v>48</v>
      </c>
      <c r="T17" s="367"/>
      <c r="U17" s="349" t="s">
        <v>49</v>
      </c>
      <c r="V17" s="349" t="s">
        <v>50</v>
      </c>
      <c r="W17" s="362" t="s">
        <v>51</v>
      </c>
      <c r="X17" s="349" t="s">
        <v>52</v>
      </c>
      <c r="Y17" s="378" t="s">
        <v>53</v>
      </c>
      <c r="Z17" s="378" t="s">
        <v>54</v>
      </c>
      <c r="AA17" s="378" t="s">
        <v>55</v>
      </c>
      <c r="AB17" s="379"/>
      <c r="AC17" s="380"/>
      <c r="AD17" s="442"/>
      <c r="BA17" s="373" t="s">
        <v>56</v>
      </c>
    </row>
    <row r="18" spans="1:53" ht="14.25" customHeight="1" x14ac:dyDescent="0.2">
      <c r="A18" s="350"/>
      <c r="B18" s="350"/>
      <c r="C18" s="350"/>
      <c r="D18" s="418"/>
      <c r="E18" s="420"/>
      <c r="F18" s="350"/>
      <c r="G18" s="350"/>
      <c r="H18" s="350"/>
      <c r="I18" s="350"/>
      <c r="J18" s="350"/>
      <c r="K18" s="350"/>
      <c r="L18" s="350"/>
      <c r="M18" s="350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50"/>
      <c r="V18" s="350"/>
      <c r="W18" s="363"/>
      <c r="X18" s="350"/>
      <c r="Y18" s="538"/>
      <c r="Z18" s="538"/>
      <c r="AA18" s="381"/>
      <c r="AB18" s="382"/>
      <c r="AC18" s="383"/>
      <c r="AD18" s="443"/>
      <c r="BA18" s="318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31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1</v>
      </c>
      <c r="W35" s="306">
        <f>IFERROR(IF(V35="",0,CEILING((V35/$H35),1)*$H35),"")</f>
        <v>1.2</v>
      </c>
      <c r="X35" s="36">
        <f>IFERROR(IF(W35=0,"",ROUNDUP(W35/H35,0)*0.00753),"")</f>
        <v>1.506E-2</v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1.6666666666666667</v>
      </c>
      <c r="W36" s="307">
        <f>IFERROR(W35/H35,"0")</f>
        <v>2</v>
      </c>
      <c r="X36" s="307">
        <f>IFERROR(IF(X35="",0,X35),"0")</f>
        <v>1.506E-2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1</v>
      </c>
      <c r="W37" s="307">
        <f>IFERROR(SUM(W35:W35),"0")</f>
        <v>1.2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31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31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122</v>
      </c>
      <c r="W54" s="306">
        <f>IFERROR(IF(V54="",0,CEILING((V54/$H54),1)*$H54),"")</f>
        <v>129.60000000000002</v>
      </c>
      <c r="X54" s="36">
        <f>IFERROR(IF(W54=0,"",ROUNDUP(W54/H54,0)*0.02175),"")</f>
        <v>0.26100000000000001</v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7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4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11.296296296296296</v>
      </c>
      <c r="W58" s="307">
        <f>IFERROR(W54/H54,"0")+IFERROR(W55/H55,"0")+IFERROR(W56/H56,"0")+IFERROR(W57/H57,"0")</f>
        <v>12.000000000000002</v>
      </c>
      <c r="X58" s="307">
        <f>IFERROR(IF(X54="",0,X54),"0")+IFERROR(IF(X55="",0,X55),"0")+IFERROR(IF(X56="",0,X56),"0")+IFERROR(IF(X57="",0,X57),"0")</f>
        <v>0.26100000000000001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122</v>
      </c>
      <c r="W59" s="307">
        <f>IFERROR(SUM(W54:W57),"0")</f>
        <v>129.60000000000002</v>
      </c>
      <c r="X59" s="37"/>
      <c r="Y59" s="308"/>
      <c r="Z59" s="308"/>
    </row>
    <row r="60" spans="1:53" ht="16.5" customHeight="1" x14ac:dyDescent="0.25">
      <c r="A60" s="331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4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23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60</v>
      </c>
      <c r="W63" s="306">
        <f t="shared" si="2"/>
        <v>67.199999999999989</v>
      </c>
      <c r="X63" s="36">
        <f>IFERROR(IF(W63=0,"",ROUNDUP(W63/H63,0)*0.02175),"")</f>
        <v>0.1305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76</v>
      </c>
      <c r="W64" s="306">
        <f t="shared" si="2"/>
        <v>86.4</v>
      </c>
      <c r="X64" s="36">
        <f>IFERROR(IF(W64=0,"",ROUNDUP(W64/H64,0)*0.02175),"")</f>
        <v>0.17399999999999999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3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4301011565</v>
      </c>
      <c r="D67" s="313">
        <v>4680115882539</v>
      </c>
      <c r="E67" s="311"/>
      <c r="F67" s="304">
        <v>0.37</v>
      </c>
      <c r="G67" s="32">
        <v>10</v>
      </c>
      <c r="H67" s="304">
        <v>3.7</v>
      </c>
      <c r="I67" s="304">
        <v>3.94</v>
      </c>
      <c r="J67" s="32">
        <v>120</v>
      </c>
      <c r="K67" s="32" t="s">
        <v>63</v>
      </c>
      <c r="L67" s="33" t="s">
        <v>117</v>
      </c>
      <c r="M67" s="32">
        <v>50</v>
      </c>
      <c r="N67" s="5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3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117</v>
      </c>
      <c r="M68" s="32">
        <v>50</v>
      </c>
      <c r="N68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3</v>
      </c>
      <c r="W68" s="306">
        <f t="shared" si="2"/>
        <v>4</v>
      </c>
      <c r="X68" s="36">
        <f t="shared" si="3"/>
        <v>9.3699999999999999E-3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4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3</v>
      </c>
      <c r="W74" s="306">
        <f t="shared" si="2"/>
        <v>3.75</v>
      </c>
      <c r="X74" s="36">
        <f>IFERROR(IF(W74=0,"",ROUNDUP(W74/H74,0)*0.00937),"")</f>
        <v>9.3699999999999999E-3</v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4</v>
      </c>
      <c r="W75" s="306">
        <f t="shared" si="2"/>
        <v>4.5</v>
      </c>
      <c r="X75" s="36">
        <f>IFERROR(IF(W75=0,"",ROUNDUP(W75/H75,0)*0.00937),"")</f>
        <v>9.3699999999999999E-3</v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14.833068783068784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17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0.33260999999999996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146</v>
      </c>
      <c r="W78" s="307">
        <f>IFERROR(SUM(W62:W76),"0")</f>
        <v>165.85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5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43</v>
      </c>
      <c r="W81" s="306">
        <f t="shared" si="4"/>
        <v>43.2</v>
      </c>
      <c r="X81" s="36">
        <f>IFERROR(IF(W81=0,"",ROUNDUP(W81/H81,0)*0.02175),"")</f>
        <v>8.6999999999999994E-2</v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2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8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3</v>
      </c>
      <c r="W85" s="306">
        <f t="shared" si="4"/>
        <v>4.8</v>
      </c>
      <c r="X85" s="36">
        <f>IFERROR(IF(W85=0,"",ROUNDUP(W85/H85,0)*0.00753),"")</f>
        <v>1.506E-2</v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6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5.231481481481481</v>
      </c>
      <c r="W87" s="307">
        <f>IFERROR(W80/H80,"0")+IFERROR(W81/H81,"0")+IFERROR(W82/H82,"0")+IFERROR(W83/H83,"0")+IFERROR(W84/H84,"0")+IFERROR(W85/H85,"0")+IFERROR(W86/H86,"0")</f>
        <v>6</v>
      </c>
      <c r="X87" s="307">
        <f>IFERROR(IF(X80="",0,X80),"0")+IFERROR(IF(X81="",0,X81),"0")+IFERROR(IF(X82="",0,X82),"0")+IFERROR(IF(X83="",0,X83),"0")+IFERROR(IF(X84="",0,X84),"0")+IFERROR(IF(X85="",0,X85),"0")+IFERROR(IF(X86="",0,X86),"0")</f>
        <v>0.10206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46</v>
      </c>
      <c r="W88" s="307">
        <f>IFERROR(SUM(W80:W86),"0")</f>
        <v>48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15</v>
      </c>
      <c r="W90" s="306">
        <f t="shared" ref="W90:W97" si="5">IFERROR(IF(V90="",0,CEILING((V90/$H90),1)*$H90),"")</f>
        <v>18</v>
      </c>
      <c r="X90" s="36">
        <f>IFERROR(IF(W90=0,"",ROUNDUP(W90/H90,0)*0.02175),"")</f>
        <v>4.3499999999999997E-2</v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3</v>
      </c>
      <c r="W96" s="306">
        <f t="shared" si="5"/>
        <v>4.2</v>
      </c>
      <c r="X96" s="36">
        <f>IFERROR(IF(W96=0,"",ROUNDUP(W96/H96,0)*0.00502),"")</f>
        <v>1.004E-2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3.0952380952380953</v>
      </c>
      <c r="W98" s="307">
        <f>IFERROR(W90/H90,"0")+IFERROR(W91/H91,"0")+IFERROR(W92/H92,"0")+IFERROR(W93/H93,"0")+IFERROR(W94/H94,"0")+IFERROR(W95/H95,"0")+IFERROR(W96/H96,"0")+IFERROR(W97/H97,"0")</f>
        <v>4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5.3539999999999997E-2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18</v>
      </c>
      <c r="W99" s="307">
        <f>IFERROR(SUM(W90:W97),"0")</f>
        <v>22.2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5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0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5</v>
      </c>
      <c r="W102" s="306">
        <f t="shared" si="6"/>
        <v>8.4</v>
      </c>
      <c r="X102" s="36">
        <f>IFERROR(IF(W102=0,"",ROUNDUP(W102/H102,0)*0.02175),"")</f>
        <v>2.1749999999999999E-2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46</v>
      </c>
      <c r="W105" s="306">
        <f t="shared" si="6"/>
        <v>48.6</v>
      </c>
      <c r="X105" s="36">
        <f>IFERROR(IF(W105=0,"",ROUNDUP(W105/H105,0)*0.00753),"")</f>
        <v>0.13553999999999999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52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1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8</v>
      </c>
      <c r="W108" s="306">
        <f t="shared" si="6"/>
        <v>9</v>
      </c>
      <c r="X108" s="36">
        <f>IFERROR(IF(W108=0,"",ROUNDUP(W108/H108,0)*0.00753),"")</f>
        <v>2.2589999999999999E-2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2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3</v>
      </c>
      <c r="W109" s="306">
        <f t="shared" si="6"/>
        <v>3.6</v>
      </c>
      <c r="X109" s="36">
        <f>IFERROR(IF(W109=0,"",ROUNDUP(W109/H109,0)*0.00753),"")</f>
        <v>1.506E-2</v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21.965608465608465</v>
      </c>
      <c r="W110" s="307">
        <f>IFERROR(W101/H101,"0")+IFERROR(W102/H102,"0")+IFERROR(W103/H103,"0")+IFERROR(W104/H104,"0")+IFERROR(W105/H105,"0")+IFERROR(W106/H106,"0")+IFERROR(W107/H107,"0")+IFERROR(W108/H108,"0")+IFERROR(W109/H109,"0")</f>
        <v>24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0.19493999999999997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62</v>
      </c>
      <c r="W111" s="307">
        <f>IFERROR(SUM(W101:W109),"0")</f>
        <v>69.599999999999994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5</v>
      </c>
      <c r="W113" s="306">
        <f>IFERROR(IF(V113="",0,CEILING((V113/$H113),1)*$H113),"")</f>
        <v>6.64</v>
      </c>
      <c r="X113" s="36">
        <f>IFERROR(IF(W113=0,"",ROUNDUP(W113/H113,0)*0.00937),"")</f>
        <v>1.874E-2</v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5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8</v>
      </c>
      <c r="W115" s="306">
        <f>IFERROR(IF(V115="",0,CEILING((V115/$H115),1)*$H115),"")</f>
        <v>9.9</v>
      </c>
      <c r="X115" s="36">
        <f>IFERROR(IF(W115=0,"",ROUNDUP(W115/H115,0)*0.00753),"")</f>
        <v>3.7650000000000003E-2</v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6</v>
      </c>
      <c r="W116" s="306">
        <f>IFERROR(IF(V116="",0,CEILING((V116/$H116),1)*$H116),"")</f>
        <v>7.92</v>
      </c>
      <c r="X116" s="36">
        <f>IFERROR(IF(W116=0,"",ROUNDUP(W116/H116,0)*0.00753),"")</f>
        <v>3.0120000000000001E-2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51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8.5767311670926141</v>
      </c>
      <c r="W118" s="307">
        <f>IFERROR(W113/H113,"0")+IFERROR(W114/H114,"0")+IFERROR(W115/H115,"0")+IFERROR(W116/H116,"0")+IFERROR(W117/H117,"0")</f>
        <v>11</v>
      </c>
      <c r="X118" s="307">
        <f>IFERROR(IF(X113="",0,X113),"0")+IFERROR(IF(X114="",0,X114),"0")+IFERROR(IF(X115="",0,X115),"0")+IFERROR(IF(X116="",0,X116),"0")+IFERROR(IF(X117="",0,X117),"0")</f>
        <v>8.6510000000000004E-2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19</v>
      </c>
      <c r="W119" s="307">
        <f>IFERROR(SUM(W113:W117),"0")</f>
        <v>24.46</v>
      </c>
      <c r="X119" s="37"/>
      <c r="Y119" s="308"/>
      <c r="Z119" s="308"/>
    </row>
    <row r="120" spans="1:53" ht="16.5" customHeight="1" x14ac:dyDescent="0.25">
      <c r="A120" s="331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6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98</v>
      </c>
      <c r="W122" s="306">
        <f>IFERROR(IF(V122="",0,CEILING((V122/$H122),1)*$H122),"")</f>
        <v>100.80000000000001</v>
      </c>
      <c r="X122" s="36">
        <f>IFERROR(IF(W122=0,"",ROUNDUP(W122/H122,0)*0.02175),"")</f>
        <v>0.26100000000000001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72</v>
      </c>
      <c r="W124" s="306">
        <f>IFERROR(IF(V124="",0,CEILING((V124/$H124),1)*$H124),"")</f>
        <v>72.900000000000006</v>
      </c>
      <c r="X124" s="36">
        <f>IFERROR(IF(W124=0,"",ROUNDUP(W124/H124,0)*0.00753),"")</f>
        <v>0.20331000000000002</v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38.333333333333329</v>
      </c>
      <c r="W125" s="307">
        <f>IFERROR(W122/H122,"0")+IFERROR(W123/H123,"0")+IFERROR(W124/H124,"0")</f>
        <v>39</v>
      </c>
      <c r="X125" s="307">
        <f>IFERROR(IF(X122="",0,X122),"0")+IFERROR(IF(X123="",0,X123),"0")+IFERROR(IF(X124="",0,X124),"0")</f>
        <v>0.46431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170</v>
      </c>
      <c r="W126" s="307">
        <f>IFERROR(SUM(W122:W124),"0")</f>
        <v>173.70000000000002</v>
      </c>
      <c r="X126" s="37"/>
      <c r="Y126" s="308"/>
      <c r="Z126" s="308"/>
    </row>
    <row r="127" spans="1:53" ht="27.75" customHeight="1" x14ac:dyDescent="0.2">
      <c r="A127" s="360" t="s">
        <v>228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48"/>
      <c r="Z127" s="48"/>
    </row>
    <row r="128" spans="1:53" ht="16.5" customHeight="1" x14ac:dyDescent="0.25">
      <c r="A128" s="331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23</v>
      </c>
      <c r="W131" s="306">
        <f>IFERROR(IF(V131="",0,CEILING((V131/$H131),1)*$H131),"")</f>
        <v>32.400000000000006</v>
      </c>
      <c r="X131" s="36">
        <f>IFERROR(IF(W131=0,"",ROUNDUP(W131/H131,0)*0.02175),"")</f>
        <v>6.5250000000000002E-2</v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2.1296296296296293</v>
      </c>
      <c r="W133" s="307">
        <f>IFERROR(W130/H130,"0")+IFERROR(W131/H131,"0")+IFERROR(W132/H132,"0")</f>
        <v>3.0000000000000004</v>
      </c>
      <c r="X133" s="307">
        <f>IFERROR(IF(X130="",0,X130),"0")+IFERROR(IF(X131="",0,X131),"0")+IFERROR(IF(X132="",0,X132),"0")</f>
        <v>6.5250000000000002E-2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23</v>
      </c>
      <c r="W134" s="307">
        <f>IFERROR(SUM(W130:W132),"0")</f>
        <v>32.400000000000006</v>
      </c>
      <c r="X134" s="37"/>
      <c r="Y134" s="308"/>
      <c r="Z134" s="308"/>
    </row>
    <row r="135" spans="1:53" ht="16.5" customHeight="1" x14ac:dyDescent="0.25">
      <c r="A135" s="331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27" customHeight="1" x14ac:dyDescent="0.25">
      <c r="A137" s="54" t="s">
        <v>237</v>
      </c>
      <c r="B137" s="54" t="s">
        <v>238</v>
      </c>
      <c r="C137" s="31">
        <v>4301031191</v>
      </c>
      <c r="D137" s="313">
        <v>4680115880993</v>
      </c>
      <c r="E137" s="311"/>
      <c r="F137" s="304">
        <v>0.7</v>
      </c>
      <c r="G137" s="32">
        <v>6</v>
      </c>
      <c r="H137" s="304">
        <v>4.2</v>
      </c>
      <c r="I137" s="304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4" si="7"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239</v>
      </c>
      <c r="B138" s="54" t="s">
        <v>240</v>
      </c>
      <c r="C138" s="31">
        <v>4301031204</v>
      </c>
      <c r="D138" s="313">
        <v>4680115881761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241</v>
      </c>
      <c r="B139" s="54" t="s">
        <v>242</v>
      </c>
      <c r="C139" s="31">
        <v>4301031201</v>
      </c>
      <c r="D139" s="313">
        <v>4680115881563</v>
      </c>
      <c r="E139" s="311"/>
      <c r="F139" s="304">
        <v>0.7</v>
      </c>
      <c r="G139" s="32">
        <v>6</v>
      </c>
      <c r="H139" s="304">
        <v>4.2</v>
      </c>
      <c r="I139" s="304">
        <v>4.4000000000000004</v>
      </c>
      <c r="J139" s="32">
        <v>156</v>
      </c>
      <c r="K139" s="32" t="s">
        <v>63</v>
      </c>
      <c r="L139" s="33" t="s">
        <v>64</v>
      </c>
      <c r="M139" s="32">
        <v>40</v>
      </c>
      <c r="N139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4301031199</v>
      </c>
      <c r="D140" s="313">
        <v>4680115880986</v>
      </c>
      <c r="E140" s="311"/>
      <c r="F140" s="304">
        <v>0.35</v>
      </c>
      <c r="G140" s="32">
        <v>6</v>
      </c>
      <c r="H140" s="304">
        <v>2.1</v>
      </c>
      <c r="I140" s="304">
        <v>2.23</v>
      </c>
      <c r="J140" s="32">
        <v>234</v>
      </c>
      <c r="K140" s="32" t="s">
        <v>161</v>
      </c>
      <c r="L140" s="33" t="s">
        <v>64</v>
      </c>
      <c r="M140" s="32">
        <v>40</v>
      </c>
      <c r="N140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IFERROR(IF(W140=0,"",ROUNDUP(W140/H140,0)*0.00502),"")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4301031190</v>
      </c>
      <c r="D141" s="313">
        <v>4680115880207</v>
      </c>
      <c r="E141" s="311"/>
      <c r="F141" s="304">
        <v>0.4</v>
      </c>
      <c r="G141" s="32">
        <v>6</v>
      </c>
      <c r="H141" s="304">
        <v>2.4</v>
      </c>
      <c r="I141" s="304">
        <v>2.63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4301031205</v>
      </c>
      <c r="D142" s="313">
        <v>4680115881785</v>
      </c>
      <c r="E142" s="311"/>
      <c r="F142" s="304">
        <v>0.35</v>
      </c>
      <c r="G142" s="32">
        <v>6</v>
      </c>
      <c r="H142" s="304">
        <v>2.1</v>
      </c>
      <c r="I142" s="304">
        <v>2.23</v>
      </c>
      <c r="J142" s="32">
        <v>234</v>
      </c>
      <c r="K142" s="32" t="s">
        <v>161</v>
      </c>
      <c r="L142" s="33" t="s">
        <v>64</v>
      </c>
      <c r="M142" s="32">
        <v>40</v>
      </c>
      <c r="N142" s="4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4301031202</v>
      </c>
      <c r="D143" s="313">
        <v>4680115881679</v>
      </c>
      <c r="E143" s="311"/>
      <c r="F143" s="304">
        <v>0.35</v>
      </c>
      <c r="G143" s="32">
        <v>6</v>
      </c>
      <c r="H143" s="304">
        <v>2.1</v>
      </c>
      <c r="I143" s="304">
        <v>2.2000000000000002</v>
      </c>
      <c r="J143" s="32">
        <v>234</v>
      </c>
      <c r="K143" s="32" t="s">
        <v>161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4301031158</v>
      </c>
      <c r="D144" s="313">
        <v>4680115880191</v>
      </c>
      <c r="E144" s="311"/>
      <c r="F144" s="304">
        <v>0.4</v>
      </c>
      <c r="G144" s="32">
        <v>6</v>
      </c>
      <c r="H144" s="304">
        <v>2.4</v>
      </c>
      <c r="I144" s="304">
        <v>2.6</v>
      </c>
      <c r="J144" s="32">
        <v>156</v>
      </c>
      <c r="K144" s="32" t="s">
        <v>63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0"/>
      <c r="N145" s="314" t="s">
        <v>66</v>
      </c>
      <c r="O145" s="315"/>
      <c r="P145" s="315"/>
      <c r="Q145" s="315"/>
      <c r="R145" s="315"/>
      <c r="S145" s="315"/>
      <c r="T145" s="316"/>
      <c r="U145" s="37" t="s">
        <v>67</v>
      </c>
      <c r="V145" s="307">
        <f>IFERROR(V137/H137,"0")+IFERROR(V138/H138,"0")+IFERROR(V139/H139,"0")+IFERROR(V140/H140,"0")+IFERROR(V141/H141,"0")+IFERROR(V142/H142,"0")+IFERROR(V143/H143,"0")+IFERROR(V144/H144,"0")</f>
        <v>0</v>
      </c>
      <c r="W145" s="307">
        <f>IFERROR(W137/H137,"0")+IFERROR(W138/H138,"0")+IFERROR(W139/H139,"0")+IFERROR(W140/H140,"0")+IFERROR(W141/H141,"0")+IFERROR(W142/H142,"0")+IFERROR(W143/H143,"0")+IFERROR(W144/H144,"0")</f>
        <v>0</v>
      </c>
      <c r="X145" s="307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08"/>
      <c r="Z145" s="308"/>
    </row>
    <row r="146" spans="1:53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65</v>
      </c>
      <c r="V146" s="307">
        <f>IFERROR(SUM(V137:V144),"0")</f>
        <v>0</v>
      </c>
      <c r="W146" s="307">
        <f>IFERROR(SUM(W137:W144),"0")</f>
        <v>0</v>
      </c>
      <c r="X146" s="37"/>
      <c r="Y146" s="308"/>
      <c r="Z146" s="308"/>
    </row>
    <row r="147" spans="1:53" ht="16.5" customHeight="1" x14ac:dyDescent="0.25">
      <c r="A147" s="331" t="s">
        <v>253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0"/>
      <c r="Z147" s="300"/>
    </row>
    <row r="148" spans="1:53" ht="14.25" customHeight="1" x14ac:dyDescent="0.25">
      <c r="A148" s="317" t="s">
        <v>101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1"/>
      <c r="Z148" s="301"/>
    </row>
    <row r="149" spans="1:53" ht="16.5" customHeight="1" x14ac:dyDescent="0.25">
      <c r="A149" s="54" t="s">
        <v>254</v>
      </c>
      <c r="B149" s="54" t="s">
        <v>255</v>
      </c>
      <c r="C149" s="31">
        <v>4301011450</v>
      </c>
      <c r="D149" s="313">
        <v>4680115881402</v>
      </c>
      <c r="E149" s="311"/>
      <c r="F149" s="304">
        <v>1.35</v>
      </c>
      <c r="G149" s="32">
        <v>8</v>
      </c>
      <c r="H149" s="304">
        <v>10.8</v>
      </c>
      <c r="I149" s="304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256</v>
      </c>
      <c r="B150" s="54" t="s">
        <v>257</v>
      </c>
      <c r="C150" s="31">
        <v>4301011454</v>
      </c>
      <c r="D150" s="313">
        <v>4680115881396</v>
      </c>
      <c r="E150" s="311"/>
      <c r="F150" s="304">
        <v>0.45</v>
      </c>
      <c r="G150" s="32">
        <v>6</v>
      </c>
      <c r="H150" s="304">
        <v>2.7</v>
      </c>
      <c r="I150" s="304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4</v>
      </c>
      <c r="W150" s="306">
        <f>IFERROR(IF(V150="",0,CEILING((V150/$H150),1)*$H150),"")</f>
        <v>5.4</v>
      </c>
      <c r="X150" s="36">
        <f>IFERROR(IF(W150=0,"",ROUNDUP(W150/H150,0)*0.00753),"")</f>
        <v>1.506E-2</v>
      </c>
      <c r="Y150" s="56"/>
      <c r="Z150" s="57"/>
      <c r="AD150" s="58"/>
      <c r="BA150" s="133" t="s">
        <v>1</v>
      </c>
    </row>
    <row r="151" spans="1:53" x14ac:dyDescent="0.2">
      <c r="A151" s="319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0"/>
      <c r="N151" s="314" t="s">
        <v>66</v>
      </c>
      <c r="O151" s="315"/>
      <c r="P151" s="315"/>
      <c r="Q151" s="315"/>
      <c r="R151" s="315"/>
      <c r="S151" s="315"/>
      <c r="T151" s="316"/>
      <c r="U151" s="37" t="s">
        <v>67</v>
      </c>
      <c r="V151" s="307">
        <f>IFERROR(V149/H149,"0")+IFERROR(V150/H150,"0")</f>
        <v>1.4814814814814814</v>
      </c>
      <c r="W151" s="307">
        <f>IFERROR(W149/H149,"0")+IFERROR(W150/H150,"0")</f>
        <v>2</v>
      </c>
      <c r="X151" s="307">
        <f>IFERROR(IF(X149="",0,X149),"0")+IFERROR(IF(X150="",0,X150),"0")</f>
        <v>1.506E-2</v>
      </c>
      <c r="Y151" s="308"/>
      <c r="Z151" s="30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65</v>
      </c>
      <c r="V152" s="307">
        <f>IFERROR(SUM(V149:V150),"0")</f>
        <v>4</v>
      </c>
      <c r="W152" s="307">
        <f>IFERROR(SUM(W149:W150),"0")</f>
        <v>5.4</v>
      </c>
      <c r="X152" s="37"/>
      <c r="Y152" s="308"/>
      <c r="Z152" s="308"/>
    </row>
    <row r="153" spans="1:53" ht="14.25" customHeight="1" x14ac:dyDescent="0.25">
      <c r="A153" s="317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1"/>
      <c r="Z153" s="301"/>
    </row>
    <row r="154" spans="1:53" ht="16.5" customHeight="1" x14ac:dyDescent="0.25">
      <c r="A154" s="54" t="s">
        <v>258</v>
      </c>
      <c r="B154" s="54" t="s">
        <v>259</v>
      </c>
      <c r="C154" s="31">
        <v>4301020262</v>
      </c>
      <c r="D154" s="313">
        <v>4680115882935</v>
      </c>
      <c r="E154" s="311"/>
      <c r="F154" s="304">
        <v>1.35</v>
      </c>
      <c r="G154" s="32">
        <v>8</v>
      </c>
      <c r="H154" s="304">
        <v>10.8</v>
      </c>
      <c r="I154" s="304">
        <v>11.28</v>
      </c>
      <c r="J154" s="32">
        <v>56</v>
      </c>
      <c r="K154" s="32" t="s">
        <v>98</v>
      </c>
      <c r="L154" s="33" t="s">
        <v>117</v>
      </c>
      <c r="M154" s="32">
        <v>50</v>
      </c>
      <c r="N154" s="619" t="s">
        <v>260</v>
      </c>
      <c r="O154" s="310"/>
      <c r="P154" s="310"/>
      <c r="Q154" s="310"/>
      <c r="R154" s="311"/>
      <c r="S154" s="34"/>
      <c r="T154" s="34"/>
      <c r="U154" s="35" t="s">
        <v>65</v>
      </c>
      <c r="V154" s="305">
        <v>0</v>
      </c>
      <c r="W154" s="306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261</v>
      </c>
      <c r="B155" s="54" t="s">
        <v>262</v>
      </c>
      <c r="C155" s="31">
        <v>4301020220</v>
      </c>
      <c r="D155" s="313">
        <v>4680115880764</v>
      </c>
      <c r="E155" s="311"/>
      <c r="F155" s="304">
        <v>0.35</v>
      </c>
      <c r="G155" s="32">
        <v>6</v>
      </c>
      <c r="H155" s="304">
        <v>2.1</v>
      </c>
      <c r="I155" s="304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19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0"/>
      <c r="N156" s="314" t="s">
        <v>66</v>
      </c>
      <c r="O156" s="315"/>
      <c r="P156" s="315"/>
      <c r="Q156" s="315"/>
      <c r="R156" s="315"/>
      <c r="S156" s="315"/>
      <c r="T156" s="316"/>
      <c r="U156" s="37" t="s">
        <v>67</v>
      </c>
      <c r="V156" s="307">
        <f>IFERROR(V154/H154,"0")+IFERROR(V155/H155,"0")</f>
        <v>0</v>
      </c>
      <c r="W156" s="307">
        <f>IFERROR(W154/H154,"0")+IFERROR(W155/H155,"0")</f>
        <v>0</v>
      </c>
      <c r="X156" s="307">
        <f>IFERROR(IF(X154="",0,X154),"0")+IFERROR(IF(X155="",0,X155),"0")</f>
        <v>0</v>
      </c>
      <c r="Y156" s="308"/>
      <c r="Z156" s="308"/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65</v>
      </c>
      <c r="V157" s="307">
        <f>IFERROR(SUM(V154:V155),"0")</f>
        <v>0</v>
      </c>
      <c r="W157" s="307">
        <f>IFERROR(SUM(W154:W155),"0")</f>
        <v>0</v>
      </c>
      <c r="X157" s="37"/>
      <c r="Y157" s="308"/>
      <c r="Z157" s="308"/>
    </row>
    <row r="158" spans="1:53" ht="14.25" customHeight="1" x14ac:dyDescent="0.25">
      <c r="A158" s="317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1"/>
      <c r="Z158" s="301"/>
    </row>
    <row r="159" spans="1:53" ht="27" customHeight="1" x14ac:dyDescent="0.25">
      <c r="A159" s="54" t="s">
        <v>263</v>
      </c>
      <c r="B159" s="54" t="s">
        <v>264</v>
      </c>
      <c r="C159" s="31">
        <v>4301031224</v>
      </c>
      <c r="D159" s="313">
        <v>4680115882683</v>
      </c>
      <c r="E159" s="311"/>
      <c r="F159" s="304">
        <v>0.9</v>
      </c>
      <c r="G159" s="32">
        <v>6</v>
      </c>
      <c r="H159" s="304">
        <v>5.4</v>
      </c>
      <c r="I159" s="304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0"/>
      <c r="P159" s="310"/>
      <c r="Q159" s="310"/>
      <c r="R159" s="311"/>
      <c r="S159" s="34"/>
      <c r="T159" s="34"/>
      <c r="U159" s="35" t="s">
        <v>65</v>
      </c>
      <c r="V159" s="305">
        <v>0</v>
      </c>
      <c r="W159" s="306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265</v>
      </c>
      <c r="B160" s="54" t="s">
        <v>266</v>
      </c>
      <c r="C160" s="31">
        <v>4301031230</v>
      </c>
      <c r="D160" s="313">
        <v>4680115882690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267</v>
      </c>
      <c r="B161" s="54" t="s">
        <v>268</v>
      </c>
      <c r="C161" s="31">
        <v>4301031220</v>
      </c>
      <c r="D161" s="313">
        <v>4680115882669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4301031221</v>
      </c>
      <c r="D162" s="313">
        <v>4680115882676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0"/>
      <c r="N163" s="314" t="s">
        <v>66</v>
      </c>
      <c r="O163" s="315"/>
      <c r="P163" s="315"/>
      <c r="Q163" s="315"/>
      <c r="R163" s="315"/>
      <c r="S163" s="315"/>
      <c r="T163" s="316"/>
      <c r="U163" s="37" t="s">
        <v>67</v>
      </c>
      <c r="V163" s="307">
        <f>IFERROR(V159/H159,"0")+IFERROR(V160/H160,"0")+IFERROR(V161/H161,"0")+IFERROR(V162/H162,"0")</f>
        <v>0</v>
      </c>
      <c r="W163" s="307">
        <f>IFERROR(W159/H159,"0")+IFERROR(W160/H160,"0")+IFERROR(W161/H161,"0")+IFERROR(W162/H162,"0")</f>
        <v>0</v>
      </c>
      <c r="X163" s="307">
        <f>IFERROR(IF(X159="",0,X159),"0")+IFERROR(IF(X160="",0,X160),"0")+IFERROR(IF(X161="",0,X161),"0")+IFERROR(IF(X162="",0,X162),"0")</f>
        <v>0</v>
      </c>
      <c r="Y163" s="308"/>
      <c r="Z163" s="308"/>
    </row>
    <row r="164" spans="1:53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65</v>
      </c>
      <c r="V164" s="307">
        <f>IFERROR(SUM(V159:V162),"0")</f>
        <v>0</v>
      </c>
      <c r="W164" s="307">
        <f>IFERROR(SUM(W159:W162),"0")</f>
        <v>0</v>
      </c>
      <c r="X164" s="37"/>
      <c r="Y164" s="308"/>
      <c r="Z164" s="308"/>
    </row>
    <row r="165" spans="1:53" ht="14.25" customHeight="1" x14ac:dyDescent="0.25">
      <c r="A165" s="317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1"/>
      <c r="Z165" s="301"/>
    </row>
    <row r="166" spans="1:53" ht="27" customHeight="1" x14ac:dyDescent="0.25">
      <c r="A166" s="54" t="s">
        <v>271</v>
      </c>
      <c r="B166" s="54" t="s">
        <v>272</v>
      </c>
      <c r="C166" s="31">
        <v>4301051409</v>
      </c>
      <c r="D166" s="313">
        <v>4680115881556</v>
      </c>
      <c r="E166" s="311"/>
      <c r="F166" s="304">
        <v>1</v>
      </c>
      <c r="G166" s="32">
        <v>4</v>
      </c>
      <c r="H166" s="304">
        <v>4</v>
      </c>
      <c r="I166" s="304">
        <v>4.4080000000000004</v>
      </c>
      <c r="J166" s="32">
        <v>104</v>
      </c>
      <c r="K166" s="32" t="s">
        <v>98</v>
      </c>
      <c r="L166" s="33" t="s">
        <v>117</v>
      </c>
      <c r="M166" s="32">
        <v>45</v>
      </c>
      <c r="N166" s="4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 t="shared" ref="W166:W182" si="8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273</v>
      </c>
      <c r="B167" s="54" t="s">
        <v>274</v>
      </c>
      <c r="C167" s="31">
        <v>4301051538</v>
      </c>
      <c r="D167" s="313">
        <v>4680115880573</v>
      </c>
      <c r="E167" s="311"/>
      <c r="F167" s="304">
        <v>1.45</v>
      </c>
      <c r="G167" s="32">
        <v>6</v>
      </c>
      <c r="H167" s="304">
        <v>8.6999999999999993</v>
      </c>
      <c r="I167" s="304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9" t="s">
        <v>275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si="8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276</v>
      </c>
      <c r="B168" s="54" t="s">
        <v>277</v>
      </c>
      <c r="C168" s="31">
        <v>4301051408</v>
      </c>
      <c r="D168" s="313">
        <v>4680115881594</v>
      </c>
      <c r="E168" s="311"/>
      <c r="F168" s="304">
        <v>1.35</v>
      </c>
      <c r="G168" s="32">
        <v>6</v>
      </c>
      <c r="H168" s="304">
        <v>8.1</v>
      </c>
      <c r="I168" s="304">
        <v>8.6639999999999997</v>
      </c>
      <c r="J168" s="32">
        <v>56</v>
      </c>
      <c r="K168" s="32" t="s">
        <v>98</v>
      </c>
      <c r="L168" s="33" t="s">
        <v>117</v>
      </c>
      <c r="M168" s="32">
        <v>40</v>
      </c>
      <c r="N168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18</v>
      </c>
      <c r="W168" s="306">
        <f t="shared" si="8"/>
        <v>24.299999999999997</v>
      </c>
      <c r="X168" s="36">
        <f>IFERROR(IF(W168=0,"",ROUNDUP(W168/H168,0)*0.02175),"")</f>
        <v>6.5250000000000002E-2</v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278</v>
      </c>
      <c r="B169" s="54" t="s">
        <v>279</v>
      </c>
      <c r="C169" s="31">
        <v>4301051505</v>
      </c>
      <c r="D169" s="313">
        <v>4680115881587</v>
      </c>
      <c r="E169" s="311"/>
      <c r="F169" s="304">
        <v>1</v>
      </c>
      <c r="G169" s="32">
        <v>4</v>
      </c>
      <c r="H169" s="304">
        <v>4</v>
      </c>
      <c r="I169" s="304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88" t="s">
        <v>280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5</v>
      </c>
      <c r="W169" s="306">
        <f t="shared" si="8"/>
        <v>8</v>
      </c>
      <c r="X169" s="36">
        <f>IFERROR(IF(W169=0,"",ROUNDUP(W169/H169,0)*0.01196),"")</f>
        <v>2.392E-2</v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281</v>
      </c>
      <c r="B170" s="54" t="s">
        <v>282</v>
      </c>
      <c r="C170" s="31">
        <v>4301051380</v>
      </c>
      <c r="D170" s="313">
        <v>4680115880962</v>
      </c>
      <c r="E170" s="311"/>
      <c r="F170" s="304">
        <v>1.3</v>
      </c>
      <c r="G170" s="32">
        <v>6</v>
      </c>
      <c r="H170" s="304">
        <v>7.8</v>
      </c>
      <c r="I170" s="304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283</v>
      </c>
      <c r="B171" s="54" t="s">
        <v>284</v>
      </c>
      <c r="C171" s="31">
        <v>4301051411</v>
      </c>
      <c r="D171" s="313">
        <v>4680115881617</v>
      </c>
      <c r="E171" s="311"/>
      <c r="F171" s="304">
        <v>1.35</v>
      </c>
      <c r="G171" s="32">
        <v>6</v>
      </c>
      <c r="H171" s="304">
        <v>8.1</v>
      </c>
      <c r="I171" s="304">
        <v>8.6460000000000008</v>
      </c>
      <c r="J171" s="32">
        <v>56</v>
      </c>
      <c r="K171" s="32" t="s">
        <v>98</v>
      </c>
      <c r="L171" s="33" t="s">
        <v>117</v>
      </c>
      <c r="M171" s="32">
        <v>40</v>
      </c>
      <c r="N171" s="5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285</v>
      </c>
      <c r="B172" s="54" t="s">
        <v>286</v>
      </c>
      <c r="C172" s="31">
        <v>4301051487</v>
      </c>
      <c r="D172" s="313">
        <v>4680115881228</v>
      </c>
      <c r="E172" s="311"/>
      <c r="F172" s="304">
        <v>0.4</v>
      </c>
      <c r="G172" s="32">
        <v>6</v>
      </c>
      <c r="H172" s="304">
        <v>2.4</v>
      </c>
      <c r="I172" s="304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32" t="s">
        <v>287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4301051506</v>
      </c>
      <c r="D173" s="313">
        <v>4680115881037</v>
      </c>
      <c r="E173" s="311"/>
      <c r="F173" s="304">
        <v>0.84</v>
      </c>
      <c r="G173" s="32">
        <v>4</v>
      </c>
      <c r="H173" s="304">
        <v>3.36</v>
      </c>
      <c r="I173" s="304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75" t="s">
        <v>290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4301051384</v>
      </c>
      <c r="D174" s="313">
        <v>4680115881211</v>
      </c>
      <c r="E174" s="311"/>
      <c r="F174" s="304">
        <v>0.4</v>
      </c>
      <c r="G174" s="32">
        <v>6</v>
      </c>
      <c r="H174" s="304">
        <v>2.4</v>
      </c>
      <c r="I174" s="304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95</v>
      </c>
      <c r="W174" s="306">
        <f t="shared" si="8"/>
        <v>96</v>
      </c>
      <c r="X174" s="36">
        <f>IFERROR(IF(W174=0,"",ROUNDUP(W174/H174,0)*0.00753),"")</f>
        <v>0.30120000000000002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293</v>
      </c>
      <c r="B175" s="54" t="s">
        <v>294</v>
      </c>
      <c r="C175" s="31">
        <v>4301051378</v>
      </c>
      <c r="D175" s="313">
        <v>4680115881020</v>
      </c>
      <c r="E175" s="311"/>
      <c r="F175" s="304">
        <v>0.84</v>
      </c>
      <c r="G175" s="32">
        <v>4</v>
      </c>
      <c r="H175" s="304">
        <v>3.36</v>
      </c>
      <c r="I175" s="304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4301051407</v>
      </c>
      <c r="D176" s="313">
        <v>4680115882195</v>
      </c>
      <c r="E176" s="311"/>
      <c r="F176" s="304">
        <v>0.4</v>
      </c>
      <c r="G176" s="32">
        <v>6</v>
      </c>
      <c r="H176" s="304">
        <v>2.4</v>
      </c>
      <c r="I176" s="304">
        <v>2.69</v>
      </c>
      <c r="J176" s="32">
        <v>156</v>
      </c>
      <c r="K176" s="32" t="s">
        <v>63</v>
      </c>
      <c r="L176" s="33" t="s">
        <v>117</v>
      </c>
      <c r="M176" s="32">
        <v>40</v>
      </c>
      <c r="N176" s="3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169</v>
      </c>
      <c r="W176" s="306">
        <f t="shared" si="8"/>
        <v>170.4</v>
      </c>
      <c r="X176" s="36">
        <f t="shared" ref="X176:X182" si="9">IFERROR(IF(W176=0,"",ROUNDUP(W176/H176,0)*0.00753),"")</f>
        <v>0.53463000000000005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4301051479</v>
      </c>
      <c r="D177" s="313">
        <v>4680115882607</v>
      </c>
      <c r="E177" s="311"/>
      <c r="F177" s="304">
        <v>0.3</v>
      </c>
      <c r="G177" s="32">
        <v>6</v>
      </c>
      <c r="H177" s="304">
        <v>1.8</v>
      </c>
      <c r="I177" s="304">
        <v>2.0720000000000001</v>
      </c>
      <c r="J177" s="32">
        <v>156</v>
      </c>
      <c r="K177" s="32" t="s">
        <v>63</v>
      </c>
      <c r="L177" s="33" t="s">
        <v>117</v>
      </c>
      <c r="M177" s="32">
        <v>45</v>
      </c>
      <c r="N177" s="5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si="9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4301051468</v>
      </c>
      <c r="D178" s="313">
        <v>4680115880092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117</v>
      </c>
      <c r="M178" s="32">
        <v>45</v>
      </c>
      <c r="N178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233</v>
      </c>
      <c r="W178" s="306">
        <f t="shared" si="8"/>
        <v>235.2</v>
      </c>
      <c r="X178" s="36">
        <f t="shared" si="9"/>
        <v>0.73794000000000004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4301051469</v>
      </c>
      <c r="D179" s="313">
        <v>4680115880221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227</v>
      </c>
      <c r="W179" s="306">
        <f t="shared" si="8"/>
        <v>228</v>
      </c>
      <c r="X179" s="36">
        <f t="shared" si="9"/>
        <v>0.71535000000000004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303</v>
      </c>
      <c r="B180" s="54" t="s">
        <v>304</v>
      </c>
      <c r="C180" s="31">
        <v>4301051523</v>
      </c>
      <c r="D180" s="313">
        <v>4680115882942</v>
      </c>
      <c r="E180" s="311"/>
      <c r="F180" s="304">
        <v>0.3</v>
      </c>
      <c r="G180" s="32">
        <v>6</v>
      </c>
      <c r="H180" s="304">
        <v>1.8</v>
      </c>
      <c r="I180" s="304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305</v>
      </c>
      <c r="B181" s="54" t="s">
        <v>306</v>
      </c>
      <c r="C181" s="31">
        <v>4301051326</v>
      </c>
      <c r="D181" s="313">
        <v>4680115880504</v>
      </c>
      <c r="E181" s="311"/>
      <c r="F181" s="304">
        <v>0.4</v>
      </c>
      <c r="G181" s="32">
        <v>6</v>
      </c>
      <c r="H181" s="304">
        <v>2.4</v>
      </c>
      <c r="I181" s="304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4301051410</v>
      </c>
      <c r="D182" s="313">
        <v>4680115882164</v>
      </c>
      <c r="E182" s="311"/>
      <c r="F182" s="304">
        <v>0.4</v>
      </c>
      <c r="G182" s="32">
        <v>6</v>
      </c>
      <c r="H182" s="304">
        <v>2.4</v>
      </c>
      <c r="I182" s="304">
        <v>2.6779999999999999</v>
      </c>
      <c r="J182" s="32">
        <v>156</v>
      </c>
      <c r="K182" s="32" t="s">
        <v>63</v>
      </c>
      <c r="L182" s="33" t="s">
        <v>117</v>
      </c>
      <c r="M182" s="32">
        <v>40</v>
      </c>
      <c r="N182" s="6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45</v>
      </c>
      <c r="W182" s="306">
        <f t="shared" si="8"/>
        <v>45.6</v>
      </c>
      <c r="X182" s="36">
        <f t="shared" si="9"/>
        <v>0.14307</v>
      </c>
      <c r="Y182" s="56"/>
      <c r="Z182" s="57"/>
      <c r="AD182" s="58"/>
      <c r="BA182" s="156" t="s">
        <v>1</v>
      </c>
    </row>
    <row r="183" spans="1:53" x14ac:dyDescent="0.2">
      <c r="A183" s="319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0"/>
      <c r="N183" s="314" t="s">
        <v>66</v>
      </c>
      <c r="O183" s="315"/>
      <c r="P183" s="315"/>
      <c r="Q183" s="315"/>
      <c r="R183" s="315"/>
      <c r="S183" s="315"/>
      <c r="T183" s="316"/>
      <c r="U183" s="37" t="s">
        <v>67</v>
      </c>
      <c r="V183" s="307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323.88888888888891</v>
      </c>
      <c r="W183" s="307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328</v>
      </c>
      <c r="X183" s="307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2.52136</v>
      </c>
      <c r="Y183" s="308"/>
      <c r="Z183" s="308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65</v>
      </c>
      <c r="V184" s="307">
        <f>IFERROR(SUM(V166:V182),"0")</f>
        <v>792</v>
      </c>
      <c r="W184" s="307">
        <f>IFERROR(SUM(W166:W182),"0")</f>
        <v>807.50000000000011</v>
      </c>
      <c r="X184" s="37"/>
      <c r="Y184" s="308"/>
      <c r="Z184" s="308"/>
    </row>
    <row r="185" spans="1:53" ht="14.25" customHeight="1" x14ac:dyDescent="0.25">
      <c r="A185" s="317" t="s">
        <v>207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1"/>
      <c r="Z185" s="301"/>
    </row>
    <row r="186" spans="1:53" ht="16.5" customHeight="1" x14ac:dyDescent="0.25">
      <c r="A186" s="54" t="s">
        <v>309</v>
      </c>
      <c r="B186" s="54" t="s">
        <v>310</v>
      </c>
      <c r="C186" s="31">
        <v>4301060338</v>
      </c>
      <c r="D186" s="313">
        <v>4680115880801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18</v>
      </c>
      <c r="W186" s="306">
        <f>IFERROR(IF(V186="",0,CEILING((V186/$H186),1)*$H186),"")</f>
        <v>19.2</v>
      </c>
      <c r="X186" s="36">
        <f>IFERROR(IF(W186=0,"",ROUNDUP(W186/H186,0)*0.00753),"")</f>
        <v>6.0240000000000002E-2</v>
      </c>
      <c r="Y186" s="56"/>
      <c r="Z186" s="57"/>
      <c r="AD186" s="58"/>
      <c r="BA186" s="157" t="s">
        <v>1</v>
      </c>
    </row>
    <row r="187" spans="1:53" ht="27" customHeight="1" x14ac:dyDescent="0.25">
      <c r="A187" s="54" t="s">
        <v>311</v>
      </c>
      <c r="B187" s="54" t="s">
        <v>312</v>
      </c>
      <c r="C187" s="31">
        <v>4301060339</v>
      </c>
      <c r="D187" s="313">
        <v>4680115880818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x14ac:dyDescent="0.2">
      <c r="A188" s="319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20"/>
      <c r="N188" s="314" t="s">
        <v>66</v>
      </c>
      <c r="O188" s="315"/>
      <c r="P188" s="315"/>
      <c r="Q188" s="315"/>
      <c r="R188" s="315"/>
      <c r="S188" s="315"/>
      <c r="T188" s="316"/>
      <c r="U188" s="37" t="s">
        <v>67</v>
      </c>
      <c r="V188" s="307">
        <f>IFERROR(V186/H186,"0")+IFERROR(V187/H187,"0")</f>
        <v>7.5</v>
      </c>
      <c r="W188" s="307">
        <f>IFERROR(W186/H186,"0")+IFERROR(W187/H187,"0")</f>
        <v>8</v>
      </c>
      <c r="X188" s="307">
        <f>IFERROR(IF(X186="",0,X186),"0")+IFERROR(IF(X187="",0,X187),"0")</f>
        <v>6.0240000000000002E-2</v>
      </c>
      <c r="Y188" s="308"/>
      <c r="Z188" s="30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65</v>
      </c>
      <c r="V189" s="307">
        <f>IFERROR(SUM(V186:V187),"0")</f>
        <v>18</v>
      </c>
      <c r="W189" s="307">
        <f>IFERROR(SUM(W186:W187),"0")</f>
        <v>19.2</v>
      </c>
      <c r="X189" s="37"/>
      <c r="Y189" s="308"/>
      <c r="Z189" s="308"/>
    </row>
    <row r="190" spans="1:53" ht="16.5" customHeight="1" x14ac:dyDescent="0.25">
      <c r="A190" s="331" t="s">
        <v>313</v>
      </c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00"/>
      <c r="Z190" s="300"/>
    </row>
    <row r="191" spans="1:53" ht="14.25" customHeight="1" x14ac:dyDescent="0.25">
      <c r="A191" s="317" t="s">
        <v>101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1"/>
      <c r="Z191" s="301"/>
    </row>
    <row r="192" spans="1:53" ht="27" customHeight="1" x14ac:dyDescent="0.25">
      <c r="A192" s="54" t="s">
        <v>314</v>
      </c>
      <c r="B192" s="54" t="s">
        <v>315</v>
      </c>
      <c r="C192" s="31">
        <v>4301011346</v>
      </c>
      <c r="D192" s="313">
        <v>4607091387445</v>
      </c>
      <c r="E192" s="311"/>
      <c r="F192" s="304">
        <v>0.9</v>
      </c>
      <c r="G192" s="32">
        <v>10</v>
      </c>
      <c r="H192" s="304">
        <v>9</v>
      </c>
      <c r="I192" s="304">
        <v>9.6300000000000008</v>
      </c>
      <c r="J192" s="32">
        <v>56</v>
      </c>
      <c r="K192" s="32" t="s">
        <v>98</v>
      </c>
      <c r="L192" s="33" t="s">
        <v>99</v>
      </c>
      <c r="M192" s="32">
        <v>31</v>
      </c>
      <c r="N192" s="4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 t="shared" ref="W192:W205" si="10">IFERROR(IF(V192="",0,CEILING((V192/$H192),1)*$H192),"")</f>
        <v>0</v>
      </c>
      <c r="X192" s="36" t="str">
        <f>IFERROR(IF(W192=0,"",ROUNDUP(W192/H192,0)*0.02175),"")</f>
        <v/>
      </c>
      <c r="Y192" s="56"/>
      <c r="Z192" s="57"/>
      <c r="AD192" s="58"/>
      <c r="BA192" s="159" t="s">
        <v>1</v>
      </c>
    </row>
    <row r="193" spans="1:53" ht="27" customHeight="1" x14ac:dyDescent="0.25">
      <c r="A193" s="54" t="s">
        <v>316</v>
      </c>
      <c r="B193" s="54" t="s">
        <v>317</v>
      </c>
      <c r="C193" s="31">
        <v>4301011362</v>
      </c>
      <c r="D193" s="313">
        <v>4607091386004</v>
      </c>
      <c r="E193" s="311"/>
      <c r="F193" s="304">
        <v>1.35</v>
      </c>
      <c r="G193" s="32">
        <v>8</v>
      </c>
      <c r="H193" s="304">
        <v>10.8</v>
      </c>
      <c r="I193" s="304">
        <v>11.28</v>
      </c>
      <c r="J193" s="32">
        <v>48</v>
      </c>
      <c r="K193" s="32" t="s">
        <v>98</v>
      </c>
      <c r="L193" s="33" t="s">
        <v>105</v>
      </c>
      <c r="M193" s="32">
        <v>55</v>
      </c>
      <c r="N193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si="10"/>
        <v>0</v>
      </c>
      <c r="X193" s="36" t="str">
        <f>IFERROR(IF(W193=0,"",ROUNDUP(W193/H193,0)*0.02039),"")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316</v>
      </c>
      <c r="B194" s="54" t="s">
        <v>318</v>
      </c>
      <c r="C194" s="31">
        <v>4301011308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56</v>
      </c>
      <c r="K194" s="32" t="s">
        <v>98</v>
      </c>
      <c r="L194" s="33" t="s">
        <v>99</v>
      </c>
      <c r="M194" s="32">
        <v>55</v>
      </c>
      <c r="N194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319</v>
      </c>
      <c r="B195" s="54" t="s">
        <v>320</v>
      </c>
      <c r="C195" s="31">
        <v>4301011347</v>
      </c>
      <c r="D195" s="313">
        <v>4607091386073</v>
      </c>
      <c r="E195" s="311"/>
      <c r="F195" s="304">
        <v>0.9</v>
      </c>
      <c r="G195" s="32">
        <v>10</v>
      </c>
      <c r="H195" s="304">
        <v>9</v>
      </c>
      <c r="I195" s="304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321</v>
      </c>
      <c r="B196" s="54" t="s">
        <v>322</v>
      </c>
      <c r="C196" s="31">
        <v>4301010928</v>
      </c>
      <c r="D196" s="313">
        <v>4607091387322</v>
      </c>
      <c r="E196" s="311"/>
      <c r="F196" s="304">
        <v>1.35</v>
      </c>
      <c r="G196" s="32">
        <v>8</v>
      </c>
      <c r="H196" s="304">
        <v>10.8</v>
      </c>
      <c r="I196" s="304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321</v>
      </c>
      <c r="B197" s="54" t="s">
        <v>323</v>
      </c>
      <c r="C197" s="31">
        <v>4301011395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48</v>
      </c>
      <c r="K197" s="32" t="s">
        <v>98</v>
      </c>
      <c r="L197" s="33" t="s">
        <v>105</v>
      </c>
      <c r="M197" s="32">
        <v>55</v>
      </c>
      <c r="N197" s="3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325</v>
      </c>
      <c r="C198" s="31">
        <v>4301011311</v>
      </c>
      <c r="D198" s="313">
        <v>4607091387377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4301010945</v>
      </c>
      <c r="D199" s="313">
        <v>4607091387353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4301011328</v>
      </c>
      <c r="D200" s="313">
        <v>4607091386011</v>
      </c>
      <c r="E200" s="311"/>
      <c r="F200" s="304">
        <v>0.5</v>
      </c>
      <c r="G200" s="32">
        <v>10</v>
      </c>
      <c r="H200" s="304">
        <v>5</v>
      </c>
      <c r="I200" s="304">
        <v>5.21</v>
      </c>
      <c r="J200" s="32">
        <v>120</v>
      </c>
      <c r="K200" s="32" t="s">
        <v>63</v>
      </c>
      <c r="L200" s="33" t="s">
        <v>64</v>
      </c>
      <c r="M200" s="32">
        <v>55</v>
      </c>
      <c r="N200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 t="shared" ref="X200:X205" si="11">IFERROR(IF(W200=0,"",ROUNDUP(W200/H200,0)*0.00937),"")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4301011329</v>
      </c>
      <c r="D201" s="313">
        <v>4607091387308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si="11"/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4301011049</v>
      </c>
      <c r="D202" s="313">
        <v>4607091387339</v>
      </c>
      <c r="E202" s="311"/>
      <c r="F202" s="304">
        <v>0.5</v>
      </c>
      <c r="G202" s="32">
        <v>10</v>
      </c>
      <c r="H202" s="304">
        <v>5</v>
      </c>
      <c r="I202" s="304">
        <v>5.24</v>
      </c>
      <c r="J202" s="32">
        <v>120</v>
      </c>
      <c r="K202" s="32" t="s">
        <v>63</v>
      </c>
      <c r="L202" s="33" t="s">
        <v>99</v>
      </c>
      <c r="M202" s="32">
        <v>55</v>
      </c>
      <c r="N202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4301011433</v>
      </c>
      <c r="D203" s="313">
        <v>4680115882638</v>
      </c>
      <c r="E203" s="311"/>
      <c r="F203" s="304">
        <v>0.4</v>
      </c>
      <c r="G203" s="32">
        <v>10</v>
      </c>
      <c r="H203" s="304">
        <v>4</v>
      </c>
      <c r="I203" s="304">
        <v>4.24</v>
      </c>
      <c r="J203" s="32">
        <v>120</v>
      </c>
      <c r="K203" s="32" t="s">
        <v>63</v>
      </c>
      <c r="L203" s="33" t="s">
        <v>99</v>
      </c>
      <c r="M203" s="32">
        <v>90</v>
      </c>
      <c r="N203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4301011573</v>
      </c>
      <c r="D204" s="313">
        <v>4680115881938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4301010944</v>
      </c>
      <c r="D205" s="313">
        <v>4607091387346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55</v>
      </c>
      <c r="N205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x14ac:dyDescent="0.2">
      <c r="A206" s="319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20"/>
      <c r="N206" s="314" t="s">
        <v>66</v>
      </c>
      <c r="O206" s="315"/>
      <c r="P206" s="315"/>
      <c r="Q206" s="315"/>
      <c r="R206" s="315"/>
      <c r="S206" s="315"/>
      <c r="T206" s="316"/>
      <c r="U206" s="37" t="s">
        <v>67</v>
      </c>
      <c r="V206" s="307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307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308"/>
      <c r="Z206" s="308"/>
    </row>
    <row r="207" spans="1:53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65</v>
      </c>
      <c r="V207" s="307">
        <f>IFERROR(SUM(V192:V205),"0")</f>
        <v>0</v>
      </c>
      <c r="W207" s="307">
        <f>IFERROR(SUM(W192:W205),"0")</f>
        <v>0</v>
      </c>
      <c r="X207" s="37"/>
      <c r="Y207" s="308"/>
      <c r="Z207" s="308"/>
    </row>
    <row r="208" spans="1:53" ht="14.25" customHeight="1" x14ac:dyDescent="0.25">
      <c r="A208" s="317" t="s">
        <v>95</v>
      </c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01"/>
      <c r="Z208" s="301"/>
    </row>
    <row r="209" spans="1:53" ht="27" customHeight="1" x14ac:dyDescent="0.25">
      <c r="A209" s="54" t="s">
        <v>340</v>
      </c>
      <c r="B209" s="54" t="s">
        <v>341</v>
      </c>
      <c r="C209" s="31">
        <v>4301020254</v>
      </c>
      <c r="D209" s="313">
        <v>4680115881914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12</v>
      </c>
      <c r="W209" s="306">
        <f>IFERROR(IF(V209="",0,CEILING((V209/$H209),1)*$H209),"")</f>
        <v>12</v>
      </c>
      <c r="X209" s="36">
        <f>IFERROR(IF(W209=0,"",ROUNDUP(W209/H209,0)*0.00937),"")</f>
        <v>2.811E-2</v>
      </c>
      <c r="Y209" s="56"/>
      <c r="Z209" s="57"/>
      <c r="AD209" s="58"/>
      <c r="BA209" s="173" t="s">
        <v>1</v>
      </c>
    </row>
    <row r="210" spans="1:53" x14ac:dyDescent="0.2">
      <c r="A210" s="319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20"/>
      <c r="N210" s="314" t="s">
        <v>66</v>
      </c>
      <c r="O210" s="315"/>
      <c r="P210" s="315"/>
      <c r="Q210" s="315"/>
      <c r="R210" s="315"/>
      <c r="S210" s="315"/>
      <c r="T210" s="316"/>
      <c r="U210" s="37" t="s">
        <v>67</v>
      </c>
      <c r="V210" s="307">
        <f>IFERROR(V209/H209,"0")</f>
        <v>3</v>
      </c>
      <c r="W210" s="307">
        <f>IFERROR(W209/H209,"0")</f>
        <v>3</v>
      </c>
      <c r="X210" s="307">
        <f>IFERROR(IF(X209="",0,X209),"0")</f>
        <v>2.811E-2</v>
      </c>
      <c r="Y210" s="308"/>
      <c r="Z210" s="308"/>
    </row>
    <row r="211" spans="1:53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65</v>
      </c>
      <c r="V211" s="307">
        <f>IFERROR(SUM(V209:V209),"0")</f>
        <v>12</v>
      </c>
      <c r="W211" s="307">
        <f>IFERROR(SUM(W209:W209),"0")</f>
        <v>12</v>
      </c>
      <c r="X211" s="37"/>
      <c r="Y211" s="308"/>
      <c r="Z211" s="308"/>
    </row>
    <row r="212" spans="1:53" ht="14.25" customHeight="1" x14ac:dyDescent="0.25">
      <c r="A212" s="317" t="s">
        <v>60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01"/>
      <c r="Z212" s="301"/>
    </row>
    <row r="213" spans="1:53" ht="27" customHeight="1" x14ac:dyDescent="0.25">
      <c r="A213" s="54" t="s">
        <v>342</v>
      </c>
      <c r="B213" s="54" t="s">
        <v>343</v>
      </c>
      <c r="C213" s="31">
        <v>4301030878</v>
      </c>
      <c r="D213" s="313">
        <v>4607091387193</v>
      </c>
      <c r="E213" s="311"/>
      <c r="F213" s="304">
        <v>0.7</v>
      </c>
      <c r="G213" s="32">
        <v>6</v>
      </c>
      <c r="H213" s="304">
        <v>4.2</v>
      </c>
      <c r="I213" s="304">
        <v>4.46</v>
      </c>
      <c r="J213" s="32">
        <v>156</v>
      </c>
      <c r="K213" s="32" t="s">
        <v>63</v>
      </c>
      <c r="L213" s="33" t="s">
        <v>64</v>
      </c>
      <c r="M213" s="32">
        <v>35</v>
      </c>
      <c r="N213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10"/>
      <c r="P213" s="310"/>
      <c r="Q213" s="310"/>
      <c r="R213" s="311"/>
      <c r="S213" s="34"/>
      <c r="T213" s="34"/>
      <c r="U213" s="35" t="s">
        <v>65</v>
      </c>
      <c r="V213" s="305">
        <v>0</v>
      </c>
      <c r="W213" s="306">
        <f>IFERROR(IF(V213="",0,CEILING((V213/$H213),1)*$H213),"")</f>
        <v>0</v>
      </c>
      <c r="X213" s="36" t="str">
        <f>IFERROR(IF(W213=0,"",ROUNDUP(W213/H213,0)*0.00753),"")</f>
        <v/>
      </c>
      <c r="Y213" s="56"/>
      <c r="Z213" s="57"/>
      <c r="AD213" s="58"/>
      <c r="BA213" s="174" t="s">
        <v>1</v>
      </c>
    </row>
    <row r="214" spans="1:53" ht="27" customHeight="1" x14ac:dyDescent="0.25">
      <c r="A214" s="54" t="s">
        <v>344</v>
      </c>
      <c r="B214" s="54" t="s">
        <v>345</v>
      </c>
      <c r="C214" s="31">
        <v>4301031153</v>
      </c>
      <c r="D214" s="313">
        <v>4607091387230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40</v>
      </c>
      <c r="N21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346</v>
      </c>
      <c r="B215" s="54" t="s">
        <v>347</v>
      </c>
      <c r="C215" s="31">
        <v>4301031152</v>
      </c>
      <c r="D215" s="313">
        <v>4607091387285</v>
      </c>
      <c r="E215" s="311"/>
      <c r="F215" s="304">
        <v>0.35</v>
      </c>
      <c r="G215" s="32">
        <v>6</v>
      </c>
      <c r="H215" s="304">
        <v>2.1</v>
      </c>
      <c r="I215" s="304">
        <v>2.23</v>
      </c>
      <c r="J215" s="32">
        <v>234</v>
      </c>
      <c r="K215" s="32" t="s">
        <v>161</v>
      </c>
      <c r="L215" s="33" t="s">
        <v>64</v>
      </c>
      <c r="M215" s="32">
        <v>40</v>
      </c>
      <c r="N215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4301031151</v>
      </c>
      <c r="D216" s="313">
        <v>4607091389845</v>
      </c>
      <c r="E216" s="311"/>
      <c r="F216" s="304">
        <v>0.35</v>
      </c>
      <c r="G216" s="32">
        <v>6</v>
      </c>
      <c r="H216" s="304">
        <v>2.1</v>
      </c>
      <c r="I216" s="304">
        <v>2.2000000000000002</v>
      </c>
      <c r="J216" s="32">
        <v>234</v>
      </c>
      <c r="K216" s="32" t="s">
        <v>161</v>
      </c>
      <c r="L216" s="33" t="s">
        <v>64</v>
      </c>
      <c r="M216" s="32">
        <v>40</v>
      </c>
      <c r="N216" s="5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x14ac:dyDescent="0.2">
      <c r="A217" s="319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20"/>
      <c r="N217" s="314" t="s">
        <v>66</v>
      </c>
      <c r="O217" s="315"/>
      <c r="P217" s="315"/>
      <c r="Q217" s="315"/>
      <c r="R217" s="315"/>
      <c r="S217" s="315"/>
      <c r="T217" s="316"/>
      <c r="U217" s="37" t="s">
        <v>67</v>
      </c>
      <c r="V217" s="307">
        <f>IFERROR(V213/H213,"0")+IFERROR(V214/H214,"0")+IFERROR(V215/H215,"0")+IFERROR(V216/H216,"0")</f>
        <v>0</v>
      </c>
      <c r="W217" s="307">
        <f>IFERROR(W213/H213,"0")+IFERROR(W214/H214,"0")+IFERROR(W215/H215,"0")+IFERROR(W216/H216,"0")</f>
        <v>0</v>
      </c>
      <c r="X217" s="307">
        <f>IFERROR(IF(X213="",0,X213),"0")+IFERROR(IF(X214="",0,X214),"0")+IFERROR(IF(X215="",0,X215),"0")+IFERROR(IF(X216="",0,X216),"0")</f>
        <v>0</v>
      </c>
      <c r="Y217" s="308"/>
      <c r="Z217" s="308"/>
    </row>
    <row r="218" spans="1:53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65</v>
      </c>
      <c r="V218" s="307">
        <f>IFERROR(SUM(V213:V216),"0")</f>
        <v>0</v>
      </c>
      <c r="W218" s="307">
        <f>IFERROR(SUM(W213:W216),"0")</f>
        <v>0</v>
      </c>
      <c r="X218" s="37"/>
      <c r="Y218" s="308"/>
      <c r="Z218" s="308"/>
    </row>
    <row r="219" spans="1:53" ht="14.25" customHeight="1" x14ac:dyDescent="0.25">
      <c r="A219" s="317" t="s">
        <v>68</v>
      </c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01"/>
      <c r="Z219" s="301"/>
    </row>
    <row r="220" spans="1:53" ht="16.5" customHeight="1" x14ac:dyDescent="0.25">
      <c r="A220" s="54" t="s">
        <v>350</v>
      </c>
      <c r="B220" s="54" t="s">
        <v>351</v>
      </c>
      <c r="C220" s="31">
        <v>4301051100</v>
      </c>
      <c r="D220" s="313">
        <v>4607091387766</v>
      </c>
      <c r="E220" s="311"/>
      <c r="F220" s="304">
        <v>1.35</v>
      </c>
      <c r="G220" s="32">
        <v>6</v>
      </c>
      <c r="H220" s="304">
        <v>8.1</v>
      </c>
      <c r="I220" s="304">
        <v>8.6579999999999995</v>
      </c>
      <c r="J220" s="32">
        <v>56</v>
      </c>
      <c r="K220" s="32" t="s">
        <v>98</v>
      </c>
      <c r="L220" s="33" t="s">
        <v>117</v>
      </c>
      <c r="M220" s="32">
        <v>40</v>
      </c>
      <c r="N220" s="3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 t="shared" ref="W220:W228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8" t="s">
        <v>1</v>
      </c>
    </row>
    <row r="221" spans="1:53" ht="27" customHeight="1" x14ac:dyDescent="0.25">
      <c r="A221" s="54" t="s">
        <v>352</v>
      </c>
      <c r="B221" s="54" t="s">
        <v>353</v>
      </c>
      <c r="C221" s="31">
        <v>4301051116</v>
      </c>
      <c r="D221" s="313">
        <v>4607091387957</v>
      </c>
      <c r="E221" s="311"/>
      <c r="F221" s="304">
        <v>1.3</v>
      </c>
      <c r="G221" s="32">
        <v>6</v>
      </c>
      <c r="H221" s="304">
        <v>7.8</v>
      </c>
      <c r="I221" s="304">
        <v>8.3640000000000008</v>
      </c>
      <c r="J221" s="32">
        <v>56</v>
      </c>
      <c r="K221" s="32" t="s">
        <v>98</v>
      </c>
      <c r="L221" s="33" t="s">
        <v>64</v>
      </c>
      <c r="M221" s="32">
        <v>40</v>
      </c>
      <c r="N221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354</v>
      </c>
      <c r="B222" s="54" t="s">
        <v>355</v>
      </c>
      <c r="C222" s="31">
        <v>4301051115</v>
      </c>
      <c r="D222" s="313">
        <v>4607091387964</v>
      </c>
      <c r="E222" s="311"/>
      <c r="F222" s="304">
        <v>1.35</v>
      </c>
      <c r="G222" s="32">
        <v>6</v>
      </c>
      <c r="H222" s="304">
        <v>8.1</v>
      </c>
      <c r="I222" s="304">
        <v>8.6460000000000008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4301051461</v>
      </c>
      <c r="D223" s="313">
        <v>4680115883604</v>
      </c>
      <c r="E223" s="311"/>
      <c r="F223" s="304">
        <v>0.35</v>
      </c>
      <c r="G223" s="32">
        <v>6</v>
      </c>
      <c r="H223" s="304">
        <v>2.1</v>
      </c>
      <c r="I223" s="304">
        <v>2.3719999999999999</v>
      </c>
      <c r="J223" s="32">
        <v>156</v>
      </c>
      <c r="K223" s="32" t="s">
        <v>63</v>
      </c>
      <c r="L223" s="33" t="s">
        <v>117</v>
      </c>
      <c r="M223" s="32">
        <v>45</v>
      </c>
      <c r="N223" s="430" t="s">
        <v>358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IFERROR(IF(W223=0,"",ROUNDUP(W223/H223,0)*0.00753),"")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359</v>
      </c>
      <c r="B224" s="54" t="s">
        <v>360</v>
      </c>
      <c r="C224" s="31">
        <v>4301051485</v>
      </c>
      <c r="D224" s="313">
        <v>4680115883567</v>
      </c>
      <c r="E224" s="311"/>
      <c r="F224" s="304">
        <v>0.35</v>
      </c>
      <c r="G224" s="32">
        <v>6</v>
      </c>
      <c r="H224" s="304">
        <v>2.1</v>
      </c>
      <c r="I224" s="304">
        <v>2.36</v>
      </c>
      <c r="J224" s="32">
        <v>156</v>
      </c>
      <c r="K224" s="32" t="s">
        <v>63</v>
      </c>
      <c r="L224" s="33" t="s">
        <v>64</v>
      </c>
      <c r="M224" s="32">
        <v>40</v>
      </c>
      <c r="N224" s="590" t="s">
        <v>361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16.5" customHeight="1" x14ac:dyDescent="0.25">
      <c r="A225" s="54" t="s">
        <v>362</v>
      </c>
      <c r="B225" s="54" t="s">
        <v>363</v>
      </c>
      <c r="C225" s="31">
        <v>4301051134</v>
      </c>
      <c r="D225" s="313">
        <v>4607091381672</v>
      </c>
      <c r="E225" s="311"/>
      <c r="F225" s="304">
        <v>0.6</v>
      </c>
      <c r="G225" s="32">
        <v>6</v>
      </c>
      <c r="H225" s="304">
        <v>3.6</v>
      </c>
      <c r="I225" s="304">
        <v>3.8759999999999999</v>
      </c>
      <c r="J225" s="32">
        <v>120</v>
      </c>
      <c r="K225" s="32" t="s">
        <v>63</v>
      </c>
      <c r="L225" s="33" t="s">
        <v>64</v>
      </c>
      <c r="M225" s="32">
        <v>40</v>
      </c>
      <c r="N225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364</v>
      </c>
      <c r="B226" s="54" t="s">
        <v>365</v>
      </c>
      <c r="C226" s="31">
        <v>4301051130</v>
      </c>
      <c r="D226" s="313">
        <v>4607091387537</v>
      </c>
      <c r="E226" s="311"/>
      <c r="F226" s="304">
        <v>0.45</v>
      </c>
      <c r="G226" s="32">
        <v>6</v>
      </c>
      <c r="H226" s="304">
        <v>2.7</v>
      </c>
      <c r="I226" s="304">
        <v>2.99</v>
      </c>
      <c r="J226" s="32">
        <v>156</v>
      </c>
      <c r="K226" s="32" t="s">
        <v>63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366</v>
      </c>
      <c r="B227" s="54" t="s">
        <v>367</v>
      </c>
      <c r="C227" s="31">
        <v>4301051132</v>
      </c>
      <c r="D227" s="313">
        <v>4607091387513</v>
      </c>
      <c r="E227" s="311"/>
      <c r="F227" s="304">
        <v>0.45</v>
      </c>
      <c r="G227" s="32">
        <v>6</v>
      </c>
      <c r="H227" s="304">
        <v>2.7</v>
      </c>
      <c r="I227" s="304">
        <v>2.9780000000000002</v>
      </c>
      <c r="J227" s="32">
        <v>156</v>
      </c>
      <c r="K227" s="32" t="s">
        <v>63</v>
      </c>
      <c r="L227" s="33" t="s">
        <v>64</v>
      </c>
      <c r="M227" s="32">
        <v>40</v>
      </c>
      <c r="N227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4301051277</v>
      </c>
      <c r="D228" s="313">
        <v>4680115880511</v>
      </c>
      <c r="E228" s="311"/>
      <c r="F228" s="304">
        <v>0.33</v>
      </c>
      <c r="G228" s="32">
        <v>6</v>
      </c>
      <c r="H228" s="304">
        <v>1.98</v>
      </c>
      <c r="I228" s="304">
        <v>2.1800000000000002</v>
      </c>
      <c r="J228" s="32">
        <v>156</v>
      </c>
      <c r="K228" s="32" t="s">
        <v>63</v>
      </c>
      <c r="L228" s="33" t="s">
        <v>117</v>
      </c>
      <c r="M228" s="32">
        <v>40</v>
      </c>
      <c r="N228" s="4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x14ac:dyDescent="0.2">
      <c r="A229" s="319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18"/>
      <c r="M229" s="320"/>
      <c r="N229" s="314" t="s">
        <v>66</v>
      </c>
      <c r="O229" s="315"/>
      <c r="P229" s="315"/>
      <c r="Q229" s="315"/>
      <c r="R229" s="315"/>
      <c r="S229" s="315"/>
      <c r="T229" s="316"/>
      <c r="U229" s="37" t="s">
        <v>67</v>
      </c>
      <c r="V229" s="307">
        <f>IFERROR(V220/H220,"0")+IFERROR(V221/H221,"0")+IFERROR(V222/H222,"0")+IFERROR(V223/H223,"0")+IFERROR(V224/H224,"0")+IFERROR(V225/H225,"0")+IFERROR(V226/H226,"0")+IFERROR(V227/H227,"0")+IFERROR(V228/H228,"0")</f>
        <v>0</v>
      </c>
      <c r="W229" s="307">
        <f>IFERROR(W220/H220,"0")+IFERROR(W221/H221,"0")+IFERROR(W222/H222,"0")+IFERROR(W223/H223,"0")+IFERROR(W224/H224,"0")+IFERROR(W225/H225,"0")+IFERROR(W226/H226,"0")+IFERROR(W227/H227,"0")+IFERROR(W228/H228,"0")</f>
        <v>0</v>
      </c>
      <c r="X229" s="30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0</v>
      </c>
      <c r="Y229" s="308"/>
      <c r="Z229" s="308"/>
    </row>
    <row r="230" spans="1:53" x14ac:dyDescent="0.2">
      <c r="A230" s="318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65</v>
      </c>
      <c r="V230" s="307">
        <f>IFERROR(SUM(V220:V228),"0")</f>
        <v>0</v>
      </c>
      <c r="W230" s="307">
        <f>IFERROR(SUM(W220:W228),"0")</f>
        <v>0</v>
      </c>
      <c r="X230" s="37"/>
      <c r="Y230" s="308"/>
      <c r="Z230" s="308"/>
    </row>
    <row r="231" spans="1:53" ht="14.25" customHeight="1" x14ac:dyDescent="0.25">
      <c r="A231" s="317" t="s">
        <v>207</v>
      </c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18"/>
      <c r="N231" s="318"/>
      <c r="O231" s="318"/>
      <c r="P231" s="318"/>
      <c r="Q231" s="318"/>
      <c r="R231" s="318"/>
      <c r="S231" s="318"/>
      <c r="T231" s="318"/>
      <c r="U231" s="318"/>
      <c r="V231" s="318"/>
      <c r="W231" s="318"/>
      <c r="X231" s="318"/>
      <c r="Y231" s="301"/>
      <c r="Z231" s="301"/>
    </row>
    <row r="232" spans="1:53" ht="16.5" customHeight="1" x14ac:dyDescent="0.25">
      <c r="A232" s="54" t="s">
        <v>370</v>
      </c>
      <c r="B232" s="54" t="s">
        <v>371</v>
      </c>
      <c r="C232" s="31">
        <v>4301060326</v>
      </c>
      <c r="D232" s="313">
        <v>4607091380880</v>
      </c>
      <c r="E232" s="311"/>
      <c r="F232" s="304">
        <v>1.4</v>
      </c>
      <c r="G232" s="32">
        <v>6</v>
      </c>
      <c r="H232" s="304">
        <v>8.4</v>
      </c>
      <c r="I232" s="304">
        <v>8.9640000000000004</v>
      </c>
      <c r="J232" s="32">
        <v>56</v>
      </c>
      <c r="K232" s="32" t="s">
        <v>98</v>
      </c>
      <c r="L232" s="33" t="s">
        <v>64</v>
      </c>
      <c r="M232" s="32">
        <v>30</v>
      </c>
      <c r="N232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>IFERROR(IF(V232="",0,CEILING((V232/$H232),1)*$H232),"")</f>
        <v>0</v>
      </c>
      <c r="X232" s="36" t="str">
        <f>IFERROR(IF(W232=0,"",ROUNDUP(W232/H232,0)*0.02175),"")</f>
        <v/>
      </c>
      <c r="Y232" s="56"/>
      <c r="Z232" s="57"/>
      <c r="AD232" s="58"/>
      <c r="BA232" s="187" t="s">
        <v>1</v>
      </c>
    </row>
    <row r="233" spans="1:53" ht="27" customHeight="1" x14ac:dyDescent="0.25">
      <c r="A233" s="54" t="s">
        <v>372</v>
      </c>
      <c r="B233" s="54" t="s">
        <v>373</v>
      </c>
      <c r="C233" s="31">
        <v>4301060308</v>
      </c>
      <c r="D233" s="313">
        <v>4607091384482</v>
      </c>
      <c r="E233" s="311"/>
      <c r="F233" s="304">
        <v>1.3</v>
      </c>
      <c r="G233" s="32">
        <v>6</v>
      </c>
      <c r="H233" s="304">
        <v>7.8</v>
      </c>
      <c r="I233" s="304">
        <v>8.3640000000000008</v>
      </c>
      <c r="J233" s="32">
        <v>56</v>
      </c>
      <c r="K233" s="32" t="s">
        <v>98</v>
      </c>
      <c r="L233" s="33" t="s">
        <v>64</v>
      </c>
      <c r="M233" s="32">
        <v>30</v>
      </c>
      <c r="N233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55</v>
      </c>
      <c r="W233" s="306">
        <f>IFERROR(IF(V233="",0,CEILING((V233/$H233),1)*$H233),"")</f>
        <v>62.4</v>
      </c>
      <c r="X233" s="36">
        <f>IFERROR(IF(W233=0,"",ROUNDUP(W233/H233,0)*0.02175),"")</f>
        <v>0.17399999999999999</v>
      </c>
      <c r="Y233" s="56"/>
      <c r="Z233" s="57"/>
      <c r="AD233" s="58"/>
      <c r="BA233" s="188" t="s">
        <v>1</v>
      </c>
    </row>
    <row r="234" spans="1:53" ht="16.5" customHeight="1" x14ac:dyDescent="0.25">
      <c r="A234" s="54" t="s">
        <v>374</v>
      </c>
      <c r="B234" s="54" t="s">
        <v>375</v>
      </c>
      <c r="C234" s="31">
        <v>4301060325</v>
      </c>
      <c r="D234" s="313">
        <v>4607091380897</v>
      </c>
      <c r="E234" s="311"/>
      <c r="F234" s="304">
        <v>1.4</v>
      </c>
      <c r="G234" s="32">
        <v>6</v>
      </c>
      <c r="H234" s="304">
        <v>8.4</v>
      </c>
      <c r="I234" s="304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x14ac:dyDescent="0.2">
      <c r="A235" s="319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8"/>
      <c r="M235" s="320"/>
      <c r="N235" s="314" t="s">
        <v>66</v>
      </c>
      <c r="O235" s="315"/>
      <c r="P235" s="315"/>
      <c r="Q235" s="315"/>
      <c r="R235" s="315"/>
      <c r="S235" s="315"/>
      <c r="T235" s="316"/>
      <c r="U235" s="37" t="s">
        <v>67</v>
      </c>
      <c r="V235" s="307">
        <f>IFERROR(V232/H232,"0")+IFERROR(V233/H233,"0")+IFERROR(V234/H234,"0")</f>
        <v>7.0512820512820511</v>
      </c>
      <c r="W235" s="307">
        <f>IFERROR(W232/H232,"0")+IFERROR(W233/H233,"0")+IFERROR(W234/H234,"0")</f>
        <v>8</v>
      </c>
      <c r="X235" s="307">
        <f>IFERROR(IF(X232="",0,X232),"0")+IFERROR(IF(X233="",0,X233),"0")+IFERROR(IF(X234="",0,X234),"0")</f>
        <v>0.17399999999999999</v>
      </c>
      <c r="Y235" s="308"/>
      <c r="Z235" s="308"/>
    </row>
    <row r="236" spans="1:53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65</v>
      </c>
      <c r="V236" s="307">
        <f>IFERROR(SUM(V232:V234),"0")</f>
        <v>55</v>
      </c>
      <c r="W236" s="307">
        <f>IFERROR(SUM(W232:W234),"0")</f>
        <v>62.4</v>
      </c>
      <c r="X236" s="37"/>
      <c r="Y236" s="308"/>
      <c r="Z236" s="308"/>
    </row>
    <row r="237" spans="1:53" ht="14.25" customHeight="1" x14ac:dyDescent="0.25">
      <c r="A237" s="317" t="s">
        <v>81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01"/>
      <c r="Z237" s="301"/>
    </row>
    <row r="238" spans="1:53" ht="16.5" customHeight="1" x14ac:dyDescent="0.25">
      <c r="A238" s="54" t="s">
        <v>376</v>
      </c>
      <c r="B238" s="54" t="s">
        <v>377</v>
      </c>
      <c r="C238" s="31">
        <v>4301030232</v>
      </c>
      <c r="D238" s="313">
        <v>4607091388374</v>
      </c>
      <c r="E238" s="311"/>
      <c r="F238" s="304">
        <v>0.38</v>
      </c>
      <c r="G238" s="32">
        <v>8</v>
      </c>
      <c r="H238" s="304">
        <v>3.04</v>
      </c>
      <c r="I238" s="304">
        <v>3.28</v>
      </c>
      <c r="J238" s="32">
        <v>156</v>
      </c>
      <c r="K238" s="32" t="s">
        <v>63</v>
      </c>
      <c r="L238" s="33" t="s">
        <v>84</v>
      </c>
      <c r="M238" s="32">
        <v>180</v>
      </c>
      <c r="N238" s="506" t="s">
        <v>378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0" t="s">
        <v>1</v>
      </c>
    </row>
    <row r="239" spans="1:53" ht="27" customHeight="1" x14ac:dyDescent="0.25">
      <c r="A239" s="54" t="s">
        <v>379</v>
      </c>
      <c r="B239" s="54" t="s">
        <v>380</v>
      </c>
      <c r="C239" s="31">
        <v>4301030235</v>
      </c>
      <c r="D239" s="313">
        <v>4607091388381</v>
      </c>
      <c r="E239" s="311"/>
      <c r="F239" s="304">
        <v>0.38</v>
      </c>
      <c r="G239" s="32">
        <v>8</v>
      </c>
      <c r="H239" s="304">
        <v>3.04</v>
      </c>
      <c r="I239" s="304">
        <v>3.32</v>
      </c>
      <c r="J239" s="32">
        <v>156</v>
      </c>
      <c r="K239" s="32" t="s">
        <v>63</v>
      </c>
      <c r="L239" s="33" t="s">
        <v>84</v>
      </c>
      <c r="M239" s="32">
        <v>180</v>
      </c>
      <c r="N239" s="565" t="s">
        <v>381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4301030233</v>
      </c>
      <c r="D240" s="313">
        <v>4607091388404</v>
      </c>
      <c r="E240" s="311"/>
      <c r="F240" s="304">
        <v>0.17</v>
      </c>
      <c r="G240" s="32">
        <v>15</v>
      </c>
      <c r="H240" s="304">
        <v>2.5499999999999998</v>
      </c>
      <c r="I240" s="304">
        <v>2.9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3.5</v>
      </c>
      <c r="W240" s="306">
        <f>IFERROR(IF(V240="",0,CEILING((V240/$H240),1)*$H240),"")</f>
        <v>5.0999999999999996</v>
      </c>
      <c r="X240" s="36">
        <f>IFERROR(IF(W240=0,"",ROUNDUP(W240/H240,0)*0.00753),"")</f>
        <v>1.506E-2</v>
      </c>
      <c r="Y240" s="56"/>
      <c r="Z240" s="57"/>
      <c r="AD240" s="58"/>
      <c r="BA240" s="192" t="s">
        <v>1</v>
      </c>
    </row>
    <row r="241" spans="1:53" x14ac:dyDescent="0.2">
      <c r="A241" s="319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8"/>
      <c r="M241" s="320"/>
      <c r="N241" s="314" t="s">
        <v>66</v>
      </c>
      <c r="O241" s="315"/>
      <c r="P241" s="315"/>
      <c r="Q241" s="315"/>
      <c r="R241" s="315"/>
      <c r="S241" s="315"/>
      <c r="T241" s="316"/>
      <c r="U241" s="37" t="s">
        <v>67</v>
      </c>
      <c r="V241" s="307">
        <f>IFERROR(V238/H238,"0")+IFERROR(V239/H239,"0")+IFERROR(V240/H240,"0")</f>
        <v>1.3725490196078431</v>
      </c>
      <c r="W241" s="307">
        <f>IFERROR(W238/H238,"0")+IFERROR(W239/H239,"0")+IFERROR(W240/H240,"0")</f>
        <v>2</v>
      </c>
      <c r="X241" s="307">
        <f>IFERROR(IF(X238="",0,X238),"0")+IFERROR(IF(X239="",0,X239),"0")+IFERROR(IF(X240="",0,X240),"0")</f>
        <v>1.506E-2</v>
      </c>
      <c r="Y241" s="308"/>
      <c r="Z241" s="308"/>
    </row>
    <row r="242" spans="1:53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65</v>
      </c>
      <c r="V242" s="307">
        <f>IFERROR(SUM(V238:V240),"0")</f>
        <v>3.5</v>
      </c>
      <c r="W242" s="307">
        <f>IFERROR(SUM(W238:W240),"0")</f>
        <v>5.0999999999999996</v>
      </c>
      <c r="X242" s="37"/>
      <c r="Y242" s="308"/>
      <c r="Z242" s="308"/>
    </row>
    <row r="243" spans="1:53" ht="14.25" customHeight="1" x14ac:dyDescent="0.25">
      <c r="A243" s="317" t="s">
        <v>384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8"/>
      <c r="Y243" s="301"/>
      <c r="Z243" s="301"/>
    </row>
    <row r="244" spans="1:53" ht="16.5" customHeight="1" x14ac:dyDescent="0.25">
      <c r="A244" s="54" t="s">
        <v>385</v>
      </c>
      <c r="B244" s="54" t="s">
        <v>386</v>
      </c>
      <c r="C244" s="31">
        <v>4301180007</v>
      </c>
      <c r="D244" s="313">
        <v>4680115881808</v>
      </c>
      <c r="E244" s="311"/>
      <c r="F244" s="304">
        <v>0.1</v>
      </c>
      <c r="G244" s="32">
        <v>20</v>
      </c>
      <c r="H244" s="304">
        <v>2</v>
      </c>
      <c r="I244" s="304">
        <v>2.2400000000000002</v>
      </c>
      <c r="J244" s="32">
        <v>238</v>
      </c>
      <c r="K244" s="32" t="s">
        <v>387</v>
      </c>
      <c r="L244" s="33" t="s">
        <v>388</v>
      </c>
      <c r="M244" s="32">
        <v>730</v>
      </c>
      <c r="N24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IFERROR(IF(W244=0,"",ROUNDUP(W244/H244,0)*0.00474),"")</f>
        <v/>
      </c>
      <c r="Y244" s="56"/>
      <c r="Z244" s="57"/>
      <c r="AD244" s="58"/>
      <c r="BA244" s="193" t="s">
        <v>1</v>
      </c>
    </row>
    <row r="245" spans="1:53" ht="27" customHeight="1" x14ac:dyDescent="0.25">
      <c r="A245" s="54" t="s">
        <v>389</v>
      </c>
      <c r="B245" s="54" t="s">
        <v>390</v>
      </c>
      <c r="C245" s="31">
        <v>4301180006</v>
      </c>
      <c r="D245" s="313">
        <v>4680115881822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387</v>
      </c>
      <c r="L245" s="33" t="s">
        <v>388</v>
      </c>
      <c r="M245" s="32">
        <v>730</v>
      </c>
      <c r="N24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4301180001</v>
      </c>
      <c r="D246" s="313">
        <v>4680115880016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387</v>
      </c>
      <c r="L246" s="33" t="s">
        <v>388</v>
      </c>
      <c r="M246" s="32">
        <v>730</v>
      </c>
      <c r="N246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4</v>
      </c>
      <c r="W246" s="306">
        <f>IFERROR(IF(V246="",0,CEILING((V246/$H246),1)*$H246),"")</f>
        <v>4</v>
      </c>
      <c r="X246" s="36">
        <f>IFERROR(IF(W246=0,"",ROUNDUP(W246/H246,0)*0.00474),"")</f>
        <v>9.4800000000000006E-3</v>
      </c>
      <c r="Y246" s="56"/>
      <c r="Z246" s="57"/>
      <c r="AD246" s="58"/>
      <c r="BA246" s="195" t="s">
        <v>1</v>
      </c>
    </row>
    <row r="247" spans="1:53" x14ac:dyDescent="0.2">
      <c r="A247" s="319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20"/>
      <c r="N247" s="314" t="s">
        <v>66</v>
      </c>
      <c r="O247" s="315"/>
      <c r="P247" s="315"/>
      <c r="Q247" s="315"/>
      <c r="R247" s="315"/>
      <c r="S247" s="315"/>
      <c r="T247" s="316"/>
      <c r="U247" s="37" t="s">
        <v>67</v>
      </c>
      <c r="V247" s="307">
        <f>IFERROR(V244/H244,"0")+IFERROR(V245/H245,"0")+IFERROR(V246/H246,"0")</f>
        <v>2</v>
      </c>
      <c r="W247" s="307">
        <f>IFERROR(W244/H244,"0")+IFERROR(W245/H245,"0")+IFERROR(W246/H246,"0")</f>
        <v>2</v>
      </c>
      <c r="X247" s="307">
        <f>IFERROR(IF(X244="",0,X244),"0")+IFERROR(IF(X245="",0,X245),"0")+IFERROR(IF(X246="",0,X246),"0")</f>
        <v>9.4800000000000006E-3</v>
      </c>
      <c r="Y247" s="308"/>
      <c r="Z247" s="308"/>
    </row>
    <row r="248" spans="1:53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65</v>
      </c>
      <c r="V248" s="307">
        <f>IFERROR(SUM(V244:V246),"0")</f>
        <v>4</v>
      </c>
      <c r="W248" s="307">
        <f>IFERROR(SUM(W244:W246),"0")</f>
        <v>4</v>
      </c>
      <c r="X248" s="37"/>
      <c r="Y248" s="308"/>
      <c r="Z248" s="308"/>
    </row>
    <row r="249" spans="1:53" ht="16.5" customHeight="1" x14ac:dyDescent="0.25">
      <c r="A249" s="331" t="s">
        <v>393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00"/>
      <c r="Z249" s="300"/>
    </row>
    <row r="250" spans="1:53" ht="14.25" customHeight="1" x14ac:dyDescent="0.25">
      <c r="A250" s="317" t="s">
        <v>101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1"/>
      <c r="Z250" s="301"/>
    </row>
    <row r="251" spans="1:53" ht="27" customHeight="1" x14ac:dyDescent="0.25">
      <c r="A251" s="54" t="s">
        <v>394</v>
      </c>
      <c r="B251" s="54" t="s">
        <v>395</v>
      </c>
      <c r="C251" s="31">
        <v>4301011315</v>
      </c>
      <c r="D251" s="313">
        <v>4607091387421</v>
      </c>
      <c r="E251" s="311"/>
      <c r="F251" s="304">
        <v>1.35</v>
      </c>
      <c r="G251" s="32">
        <v>8</v>
      </c>
      <c r="H251" s="304">
        <v>10.8</v>
      </c>
      <c r="I251" s="304">
        <v>11.28</v>
      </c>
      <c r="J251" s="32">
        <v>56</v>
      </c>
      <c r="K251" s="32" t="s">
        <v>98</v>
      </c>
      <c r="L251" s="33" t="s">
        <v>99</v>
      </c>
      <c r="M251" s="32">
        <v>55</v>
      </c>
      <c r="N251" s="5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 t="shared" ref="W251:W257" si="13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394</v>
      </c>
      <c r="B252" s="54" t="s">
        <v>396</v>
      </c>
      <c r="C252" s="31">
        <v>4301011121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48</v>
      </c>
      <c r="K252" s="32" t="s">
        <v>98</v>
      </c>
      <c r="L252" s="33" t="s">
        <v>105</v>
      </c>
      <c r="M252" s="32">
        <v>55</v>
      </c>
      <c r="N252" s="35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si="13"/>
        <v>0</v>
      </c>
      <c r="X252" s="36" t="str">
        <f>IFERROR(IF(W252=0,"",ROUNDUP(W252/H252,0)*0.02039),"")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397</v>
      </c>
      <c r="B253" s="54" t="s">
        <v>398</v>
      </c>
      <c r="C253" s="31">
        <v>4301011619</v>
      </c>
      <c r="D253" s="313">
        <v>4607091387452</v>
      </c>
      <c r="E253" s="311"/>
      <c r="F253" s="304">
        <v>1.45</v>
      </c>
      <c r="G253" s="32">
        <v>8</v>
      </c>
      <c r="H253" s="304">
        <v>11.6</v>
      </c>
      <c r="I253" s="304">
        <v>12.08</v>
      </c>
      <c r="J253" s="32">
        <v>56</v>
      </c>
      <c r="K253" s="32" t="s">
        <v>98</v>
      </c>
      <c r="L253" s="33" t="s">
        <v>99</v>
      </c>
      <c r="M253" s="32">
        <v>55</v>
      </c>
      <c r="N253" s="593" t="s">
        <v>399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397</v>
      </c>
      <c r="B254" s="54" t="s">
        <v>400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4301011313</v>
      </c>
      <c r="D255" s="313">
        <v>4607091385984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403</v>
      </c>
      <c r="B256" s="54" t="s">
        <v>404</v>
      </c>
      <c r="C256" s="31">
        <v>4301011316</v>
      </c>
      <c r="D256" s="313">
        <v>4607091387438</v>
      </c>
      <c r="E256" s="311"/>
      <c r="F256" s="304">
        <v>0.5</v>
      </c>
      <c r="G256" s="32">
        <v>10</v>
      </c>
      <c r="H256" s="304">
        <v>5</v>
      </c>
      <c r="I256" s="304">
        <v>5.24</v>
      </c>
      <c r="J256" s="32">
        <v>120</v>
      </c>
      <c r="K256" s="32" t="s">
        <v>63</v>
      </c>
      <c r="L256" s="33" t="s">
        <v>99</v>
      </c>
      <c r="M256" s="32">
        <v>55</v>
      </c>
      <c r="N256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IFERROR(IF(W256=0,"",ROUNDUP(W256/H256,0)*0.00937),"")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4301011318</v>
      </c>
      <c r="D257" s="313">
        <v>4607091387469</v>
      </c>
      <c r="E257" s="311"/>
      <c r="F257" s="304">
        <v>0.5</v>
      </c>
      <c r="G257" s="32">
        <v>10</v>
      </c>
      <c r="H257" s="304">
        <v>5</v>
      </c>
      <c r="I257" s="304">
        <v>5.21</v>
      </c>
      <c r="J257" s="32">
        <v>120</v>
      </c>
      <c r="K257" s="32" t="s">
        <v>63</v>
      </c>
      <c r="L257" s="33" t="s">
        <v>64</v>
      </c>
      <c r="M257" s="32">
        <v>55</v>
      </c>
      <c r="N257" s="3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x14ac:dyDescent="0.2">
      <c r="A258" s="319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18"/>
      <c r="M258" s="320"/>
      <c r="N258" s="314" t="s">
        <v>66</v>
      </c>
      <c r="O258" s="315"/>
      <c r="P258" s="315"/>
      <c r="Q258" s="315"/>
      <c r="R258" s="315"/>
      <c r="S258" s="315"/>
      <c r="T258" s="316"/>
      <c r="U258" s="37" t="s">
        <v>67</v>
      </c>
      <c r="V258" s="307">
        <f>IFERROR(V251/H251,"0")+IFERROR(V252/H252,"0")+IFERROR(V253/H253,"0")+IFERROR(V254/H254,"0")+IFERROR(V255/H255,"0")+IFERROR(V256/H256,"0")+IFERROR(V257/H257,"0")</f>
        <v>0</v>
      </c>
      <c r="W258" s="307">
        <f>IFERROR(W251/H251,"0")+IFERROR(W252/H252,"0")+IFERROR(W253/H253,"0")+IFERROR(W254/H254,"0")+IFERROR(W255/H255,"0")+IFERROR(W256/H256,"0")+IFERROR(W257/H257,"0")</f>
        <v>0</v>
      </c>
      <c r="X258" s="307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308"/>
      <c r="Z258" s="308"/>
    </row>
    <row r="259" spans="1:53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65</v>
      </c>
      <c r="V259" s="307">
        <f>IFERROR(SUM(V251:V257),"0")</f>
        <v>0</v>
      </c>
      <c r="W259" s="307">
        <f>IFERROR(SUM(W251:W257),"0")</f>
        <v>0</v>
      </c>
      <c r="X259" s="37"/>
      <c r="Y259" s="308"/>
      <c r="Z259" s="308"/>
    </row>
    <row r="260" spans="1:53" ht="14.25" customHeight="1" x14ac:dyDescent="0.25">
      <c r="A260" s="317" t="s">
        <v>60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01"/>
      <c r="Z260" s="301"/>
    </row>
    <row r="261" spans="1:53" ht="27" customHeight="1" x14ac:dyDescent="0.25">
      <c r="A261" s="54" t="s">
        <v>407</v>
      </c>
      <c r="B261" s="54" t="s">
        <v>408</v>
      </c>
      <c r="C261" s="31">
        <v>4301031154</v>
      </c>
      <c r="D261" s="313">
        <v>4607091387292</v>
      </c>
      <c r="E261" s="311"/>
      <c r="F261" s="304">
        <v>0.73</v>
      </c>
      <c r="G261" s="32">
        <v>6</v>
      </c>
      <c r="H261" s="304">
        <v>4.38</v>
      </c>
      <c r="I261" s="304">
        <v>4.6399999999999997</v>
      </c>
      <c r="J261" s="32">
        <v>156</v>
      </c>
      <c r="K261" s="32" t="s">
        <v>63</v>
      </c>
      <c r="L261" s="33" t="s">
        <v>64</v>
      </c>
      <c r="M261" s="32">
        <v>45</v>
      </c>
      <c r="N261" s="6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3" t="s">
        <v>1</v>
      </c>
    </row>
    <row r="262" spans="1:53" ht="27" customHeight="1" x14ac:dyDescent="0.25">
      <c r="A262" s="54" t="s">
        <v>409</v>
      </c>
      <c r="B262" s="54" t="s">
        <v>410</v>
      </c>
      <c r="C262" s="31">
        <v>4301031155</v>
      </c>
      <c r="D262" s="313">
        <v>4607091387315</v>
      </c>
      <c r="E262" s="311"/>
      <c r="F262" s="304">
        <v>0.7</v>
      </c>
      <c r="G262" s="32">
        <v>4</v>
      </c>
      <c r="H262" s="304">
        <v>2.8</v>
      </c>
      <c r="I262" s="304">
        <v>3.048</v>
      </c>
      <c r="J262" s="32">
        <v>156</v>
      </c>
      <c r="K262" s="32" t="s">
        <v>63</v>
      </c>
      <c r="L262" s="33" t="s">
        <v>64</v>
      </c>
      <c r="M262" s="32">
        <v>45</v>
      </c>
      <c r="N262" s="3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x14ac:dyDescent="0.2">
      <c r="A263" s="319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20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07">
        <f>IFERROR(V261/H261,"0")+IFERROR(V262/H262,"0")</f>
        <v>0</v>
      </c>
      <c r="W263" s="307">
        <f>IFERROR(W261/H261,"0")+IFERROR(W262/H262,"0")</f>
        <v>0</v>
      </c>
      <c r="X263" s="307">
        <f>IFERROR(IF(X261="",0,X261),"0")+IFERROR(IF(X262="",0,X262),"0")</f>
        <v>0</v>
      </c>
      <c r="Y263" s="308"/>
      <c r="Z263" s="308"/>
    </row>
    <row r="264" spans="1:53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07">
        <f>IFERROR(SUM(V261:V262),"0")</f>
        <v>0</v>
      </c>
      <c r="W264" s="307">
        <f>IFERROR(SUM(W261:W262),"0")</f>
        <v>0</v>
      </c>
      <c r="X264" s="37"/>
      <c r="Y264" s="308"/>
      <c r="Z264" s="308"/>
    </row>
    <row r="265" spans="1:53" ht="16.5" customHeight="1" x14ac:dyDescent="0.25">
      <c r="A265" s="331" t="s">
        <v>411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00"/>
      <c r="Z265" s="300"/>
    </row>
    <row r="266" spans="1:53" ht="14.25" customHeight="1" x14ac:dyDescent="0.25">
      <c r="A266" s="317" t="s">
        <v>60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1"/>
      <c r="Z266" s="301"/>
    </row>
    <row r="267" spans="1:53" ht="27" customHeight="1" x14ac:dyDescent="0.25">
      <c r="A267" s="54" t="s">
        <v>412</v>
      </c>
      <c r="B267" s="54" t="s">
        <v>413</v>
      </c>
      <c r="C267" s="31">
        <v>4301031066</v>
      </c>
      <c r="D267" s="313">
        <v>4607091383836</v>
      </c>
      <c r="E267" s="311"/>
      <c r="F267" s="304">
        <v>0.3</v>
      </c>
      <c r="G267" s="32">
        <v>6</v>
      </c>
      <c r="H267" s="304">
        <v>1.8</v>
      </c>
      <c r="I267" s="304">
        <v>2.048</v>
      </c>
      <c r="J267" s="32">
        <v>156</v>
      </c>
      <c r="K267" s="32" t="s">
        <v>63</v>
      </c>
      <c r="L267" s="33" t="s">
        <v>64</v>
      </c>
      <c r="M267" s="32">
        <v>40</v>
      </c>
      <c r="N267" s="3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3</v>
      </c>
      <c r="W267" s="306">
        <f>IFERROR(IF(V267="",0,CEILING((V267/$H267),1)*$H267),"")</f>
        <v>3.6</v>
      </c>
      <c r="X267" s="36">
        <f>IFERROR(IF(W267=0,"",ROUNDUP(W267/H267,0)*0.00753),"")</f>
        <v>1.506E-2</v>
      </c>
      <c r="Y267" s="56"/>
      <c r="Z267" s="57"/>
      <c r="AD267" s="58"/>
      <c r="BA267" s="205" t="s">
        <v>1</v>
      </c>
    </row>
    <row r="268" spans="1:53" x14ac:dyDescent="0.2">
      <c r="A268" s="319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20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07">
        <f>IFERROR(V267/H267,"0")</f>
        <v>1.6666666666666665</v>
      </c>
      <c r="W268" s="307">
        <f>IFERROR(W267/H267,"0")</f>
        <v>2</v>
      </c>
      <c r="X268" s="307">
        <f>IFERROR(IF(X267="",0,X267),"0")</f>
        <v>1.506E-2</v>
      </c>
      <c r="Y268" s="308"/>
      <c r="Z268" s="308"/>
    </row>
    <row r="269" spans="1:53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07">
        <f>IFERROR(SUM(V267:V267),"0")</f>
        <v>3</v>
      </c>
      <c r="W269" s="307">
        <f>IFERROR(SUM(W267:W267),"0")</f>
        <v>3.6</v>
      </c>
      <c r="X269" s="37"/>
      <c r="Y269" s="308"/>
      <c r="Z269" s="308"/>
    </row>
    <row r="270" spans="1:53" ht="14.25" customHeight="1" x14ac:dyDescent="0.25">
      <c r="A270" s="317" t="s">
        <v>68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01"/>
      <c r="Z270" s="301"/>
    </row>
    <row r="271" spans="1:53" ht="27" customHeight="1" x14ac:dyDescent="0.25">
      <c r="A271" s="54" t="s">
        <v>414</v>
      </c>
      <c r="B271" s="54" t="s">
        <v>415</v>
      </c>
      <c r="C271" s="31">
        <v>4301051142</v>
      </c>
      <c r="D271" s="313">
        <v>4607091387919</v>
      </c>
      <c r="E271" s="311"/>
      <c r="F271" s="304">
        <v>1.35</v>
      </c>
      <c r="G271" s="32">
        <v>6</v>
      </c>
      <c r="H271" s="304">
        <v>8.1</v>
      </c>
      <c r="I271" s="304">
        <v>8.6639999999999997</v>
      </c>
      <c r="J271" s="32">
        <v>56</v>
      </c>
      <c r="K271" s="32" t="s">
        <v>98</v>
      </c>
      <c r="L271" s="33" t="s">
        <v>64</v>
      </c>
      <c r="M271" s="32">
        <v>45</v>
      </c>
      <c r="N271" s="3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06" t="s">
        <v>1</v>
      </c>
    </row>
    <row r="272" spans="1:53" ht="27" customHeight="1" x14ac:dyDescent="0.25">
      <c r="A272" s="54" t="s">
        <v>416</v>
      </c>
      <c r="B272" s="54" t="s">
        <v>417</v>
      </c>
      <c r="C272" s="31">
        <v>4301051109</v>
      </c>
      <c r="D272" s="313">
        <v>4607091383942</v>
      </c>
      <c r="E272" s="311"/>
      <c r="F272" s="304">
        <v>0.42</v>
      </c>
      <c r="G272" s="32">
        <v>6</v>
      </c>
      <c r="H272" s="304">
        <v>2.52</v>
      </c>
      <c r="I272" s="304">
        <v>2.7919999999999998</v>
      </c>
      <c r="J272" s="32">
        <v>156</v>
      </c>
      <c r="K272" s="32" t="s">
        <v>63</v>
      </c>
      <c r="L272" s="33" t="s">
        <v>117</v>
      </c>
      <c r="M272" s="32">
        <v>45</v>
      </c>
      <c r="N272" s="6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108</v>
      </c>
      <c r="W272" s="306">
        <f>IFERROR(IF(V272="",0,CEILING((V272/$H272),1)*$H272),"")</f>
        <v>108.36</v>
      </c>
      <c r="X272" s="36">
        <f>IFERROR(IF(W272=0,"",ROUNDUP(W272/H272,0)*0.00753),"")</f>
        <v>0.32379000000000002</v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IFERROR(V271/H271,"0")+IFERROR(V272/H272,"0")</f>
        <v>42.857142857142854</v>
      </c>
      <c r="W273" s="307">
        <f>IFERROR(W271/H271,"0")+IFERROR(W272/H272,"0")</f>
        <v>43</v>
      </c>
      <c r="X273" s="307">
        <f>IFERROR(IF(X271="",0,X271),"0")+IFERROR(IF(X272="",0,X272),"0")</f>
        <v>0.32379000000000002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IFERROR(SUM(V271:V272),"0")</f>
        <v>108</v>
      </c>
      <c r="W274" s="307">
        <f>IFERROR(SUM(W271:W272),"0")</f>
        <v>108.36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418</v>
      </c>
      <c r="B276" s="54" t="s">
        <v>419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420</v>
      </c>
      <c r="B280" s="54" t="s">
        <v>421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60" t="s">
        <v>422</v>
      </c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48"/>
      <c r="Z283" s="48"/>
    </row>
    <row r="284" spans="1:53" ht="16.5" customHeight="1" x14ac:dyDescent="0.25">
      <c r="A284" s="331" t="s">
        <v>423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424</v>
      </c>
      <c r="B286" s="54" t="s">
        <v>425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585</v>
      </c>
      <c r="W286" s="306">
        <f t="shared" ref="W286:W293" si="14">IFERROR(IF(V286="",0,CEILING((V286/$H286),1)*$H286),"")</f>
        <v>585</v>
      </c>
      <c r="X286" s="36">
        <f>IFERROR(IF(W286=0,"",ROUNDUP(W286/H286,0)*0.02175),"")</f>
        <v>0.84824999999999995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776</v>
      </c>
      <c r="W288" s="306">
        <f t="shared" si="14"/>
        <v>780</v>
      </c>
      <c r="X288" s="36">
        <f>IFERROR(IF(W288=0,"",ROUNDUP(W288/H288,0)*0.02175),"")</f>
        <v>1.131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430</v>
      </c>
      <c r="B290" s="54" t="s">
        <v>431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592</v>
      </c>
      <c r="W290" s="306">
        <f t="shared" si="14"/>
        <v>600</v>
      </c>
      <c r="X290" s="36">
        <f>IFERROR(IF(W290=0,"",ROUNDUP(W290/H290,0)*0.02175),"")</f>
        <v>0.86999999999999988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430</v>
      </c>
      <c r="B291" s="54" t="s">
        <v>432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7" t="s">
        <v>433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130.19999999999999</v>
      </c>
      <c r="W294" s="307">
        <f>IFERROR(W286/H286,"0")+IFERROR(W287/H287,"0")+IFERROR(W288/H288,"0")+IFERROR(W289/H289,"0")+IFERROR(W290/H290,"0")+IFERROR(W291/H291,"0")+IFERROR(W292/H292,"0")+IFERROR(W293/H293,"0")</f>
        <v>131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2.8492499999999996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1953</v>
      </c>
      <c r="W295" s="307">
        <f>IFERROR(SUM(W286:W293),"0")</f>
        <v>1965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438</v>
      </c>
      <c r="B297" s="54" t="s">
        <v>439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1012</v>
      </c>
      <c r="W297" s="306">
        <f>IFERROR(IF(V297="",0,CEILING((V297/$H297),1)*$H297),"")</f>
        <v>1020</v>
      </c>
      <c r="X297" s="36">
        <f>IFERROR(IF(W297=0,"",ROUNDUP(W297/H297,0)*0.02175),"")</f>
        <v>1.4789999999999999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440</v>
      </c>
      <c r="B298" s="54" t="s">
        <v>441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9" t="s">
        <v>442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443</v>
      </c>
      <c r="B299" s="54" t="s">
        <v>444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67.466666666666669</v>
      </c>
      <c r="W300" s="307">
        <f>IFERROR(W297/H297,"0")+IFERROR(W298/H298,"0")+IFERROR(W299/H299,"0")</f>
        <v>68</v>
      </c>
      <c r="X300" s="307">
        <f>IFERROR(IF(X297="",0,X297),"0")+IFERROR(IF(X298="",0,X298),"0")+IFERROR(IF(X299="",0,X299),"0")</f>
        <v>1.4789999999999999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1012</v>
      </c>
      <c r="W301" s="307">
        <f>IFERROR(SUM(W297:W299),"0")</f>
        <v>1020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445</v>
      </c>
      <c r="B303" s="54" t="s">
        <v>446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447</v>
      </c>
      <c r="B307" s="54" t="s">
        <v>448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52</v>
      </c>
      <c r="W307" s="306">
        <f>IFERROR(IF(V307="",0,CEILING((V307/$H307),1)*$H307),"")</f>
        <v>54.6</v>
      </c>
      <c r="X307" s="36">
        <f>IFERROR(IF(W307=0,"",ROUNDUP(W307/H307,0)*0.02175),"")</f>
        <v>0.15225</v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6.666666666666667</v>
      </c>
      <c r="W308" s="307">
        <f>IFERROR(W307/H307,"0")</f>
        <v>7</v>
      </c>
      <c r="X308" s="307">
        <f>IFERROR(IF(X307="",0,X307),"0")</f>
        <v>0.15225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52</v>
      </c>
      <c r="W309" s="307">
        <f>IFERROR(SUM(W307:W307),"0")</f>
        <v>54.6</v>
      </c>
      <c r="X309" s="37"/>
      <c r="Y309" s="308"/>
      <c r="Z309" s="308"/>
    </row>
    <row r="310" spans="1:53" ht="16.5" customHeight="1" x14ac:dyDescent="0.25">
      <c r="A310" s="331" t="s">
        <v>449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450</v>
      </c>
      <c r="B312" s="54" t="s">
        <v>451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19</v>
      </c>
      <c r="W312" s="306">
        <f>IFERROR(IF(V312="",0,CEILING((V312/$H312),1)*$H312),"")</f>
        <v>24</v>
      </c>
      <c r="X312" s="36">
        <f>IFERROR(IF(W312=0,"",ROUNDUP(W312/H312,0)*0.02175),"")</f>
        <v>4.3499999999999997E-2</v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452</v>
      </c>
      <c r="B313" s="54" t="s">
        <v>453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454</v>
      </c>
      <c r="B314" s="54" t="s">
        <v>455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9</v>
      </c>
      <c r="W315" s="306">
        <f>IFERROR(IF(V315="",0,CEILING((V315/$H315),1)*$H315),"")</f>
        <v>12</v>
      </c>
      <c r="X315" s="36">
        <f>IFERROR(IF(W315=0,"",ROUNDUP(W315/H315,0)*0.00937),"")</f>
        <v>2.811E-2</v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3.833333333333333</v>
      </c>
      <c r="W316" s="307">
        <f>IFERROR(W312/H312,"0")+IFERROR(W313/H313,"0")+IFERROR(W314/H314,"0")+IFERROR(W315/H315,"0")</f>
        <v>5</v>
      </c>
      <c r="X316" s="307">
        <f>IFERROR(IF(X312="",0,X312),"0")+IFERROR(IF(X313="",0,X313),"0")+IFERROR(IF(X314="",0,X314),"0")+IFERROR(IF(X315="",0,X315),"0")</f>
        <v>7.1609999999999993E-2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28</v>
      </c>
      <c r="W317" s="307">
        <f>IFERROR(SUM(W312:W315),"0")</f>
        <v>36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458</v>
      </c>
      <c r="B319" s="54" t="s">
        <v>459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5</v>
      </c>
      <c r="W319" s="306">
        <f>IFERROR(IF(V319="",0,CEILING((V319/$H319),1)*$H319),"")</f>
        <v>8.76</v>
      </c>
      <c r="X319" s="36">
        <f>IFERROR(IF(W319=0,"",ROUNDUP(W319/H319,0)*0.00753),"")</f>
        <v>1.506E-2</v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460</v>
      </c>
      <c r="B320" s="54" t="s">
        <v>461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1.1415525114155252</v>
      </c>
      <c r="W321" s="307">
        <f>IFERROR(W319/H319,"0")+IFERROR(W320/H320,"0")</f>
        <v>2</v>
      </c>
      <c r="X321" s="307">
        <f>IFERROR(IF(X319="",0,X319),"0")+IFERROR(IF(X320="",0,X320),"0")</f>
        <v>1.506E-2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5</v>
      </c>
      <c r="W322" s="307">
        <f>IFERROR(SUM(W319:W320),"0")</f>
        <v>8.76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462</v>
      </c>
      <c r="B324" s="54" t="s">
        <v>463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1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464</v>
      </c>
      <c r="B325" s="54" t="s">
        <v>465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22</v>
      </c>
      <c r="W325" s="306">
        <f>IFERROR(IF(V325="",0,CEILING((V325/$H325),1)*$H325),"")</f>
        <v>23.4</v>
      </c>
      <c r="X325" s="36">
        <f>IFERROR(IF(W325=0,"",ROUNDUP(W325/H325,0)*0.02175),"")</f>
        <v>6.5250000000000002E-2</v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466</v>
      </c>
      <c r="B326" s="54" t="s">
        <v>467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13</v>
      </c>
      <c r="W326" s="306">
        <f>IFERROR(IF(V326="",0,CEILING((V326/$H326),1)*$H326),"")</f>
        <v>14.399999999999999</v>
      </c>
      <c r="X326" s="36">
        <f>IFERROR(IF(W326=0,"",ROUNDUP(W326/H326,0)*0.00753),"")</f>
        <v>4.5179999999999998E-2</v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8.2371794871794872</v>
      </c>
      <c r="W328" s="307">
        <f>IFERROR(W324/H324,"0")+IFERROR(W325/H325,"0")+IFERROR(W326/H326,"0")+IFERROR(W327/H327,"0")</f>
        <v>9</v>
      </c>
      <c r="X328" s="307">
        <f>IFERROR(IF(X324="",0,X324),"0")+IFERROR(IF(X325="",0,X325),"0")+IFERROR(IF(X326="",0,X326),"0")+IFERROR(IF(X327="",0,X327),"0")</f>
        <v>0.11043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35</v>
      </c>
      <c r="W329" s="307">
        <f>IFERROR(SUM(W324:W327),"0")</f>
        <v>37.799999999999997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470</v>
      </c>
      <c r="B331" s="54" t="s">
        <v>471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0" t="s">
        <v>472</v>
      </c>
      <c r="B334" s="361"/>
      <c r="C334" s="361"/>
      <c r="D334" s="361"/>
      <c r="E334" s="361"/>
      <c r="F334" s="361"/>
      <c r="G334" s="361"/>
      <c r="H334" s="361"/>
      <c r="I334" s="361"/>
      <c r="J334" s="361"/>
      <c r="K334" s="361"/>
      <c r="L334" s="361"/>
      <c r="M334" s="361"/>
      <c r="N334" s="361"/>
      <c r="O334" s="361"/>
      <c r="P334" s="361"/>
      <c r="Q334" s="361"/>
      <c r="R334" s="361"/>
      <c r="S334" s="361"/>
      <c r="T334" s="361"/>
      <c r="U334" s="361"/>
      <c r="V334" s="361"/>
      <c r="W334" s="361"/>
      <c r="X334" s="361"/>
      <c r="Y334" s="48"/>
      <c r="Z334" s="48"/>
    </row>
    <row r="335" spans="1:53" ht="16.5" customHeight="1" x14ac:dyDescent="0.25">
      <c r="A335" s="331" t="s">
        <v>473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474</v>
      </c>
      <c r="B337" s="54" t="s">
        <v>475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478</v>
      </c>
      <c r="B342" s="54" t="s">
        <v>479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482</v>
      </c>
      <c r="B344" s="54" t="s">
        <v>483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275</v>
      </c>
      <c r="W344" s="306">
        <f t="shared" si="15"/>
        <v>277.2</v>
      </c>
      <c r="X344" s="36">
        <f>IFERROR(IF(W344=0,"",ROUNDUP(W344/H344,0)*0.00753),"")</f>
        <v>0.49698000000000003</v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484</v>
      </c>
      <c r="B345" s="54" t="s">
        <v>485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488</v>
      </c>
      <c r="B347" s="54" t="s">
        <v>489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6</v>
      </c>
      <c r="W347" s="306">
        <f t="shared" si="15"/>
        <v>6.3000000000000007</v>
      </c>
      <c r="X347" s="36">
        <f t="shared" si="16"/>
        <v>1.506E-2</v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490</v>
      </c>
      <c r="B348" s="54" t="s">
        <v>491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492</v>
      </c>
      <c r="B349" s="54" t="s">
        <v>493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494</v>
      </c>
      <c r="B350" s="54" t="s">
        <v>495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8" t="s">
        <v>504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68.333333333333329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69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0.51204000000000005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281</v>
      </c>
      <c r="W356" s="307">
        <f>IFERROR(SUM(W342:W354),"0")</f>
        <v>283.5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505</v>
      </c>
      <c r="B358" s="54" t="s">
        <v>506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513</v>
      </c>
      <c r="B365" s="54" t="s">
        <v>514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515</v>
      </c>
      <c r="B369" s="54" t="s">
        <v>516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517</v>
      </c>
      <c r="L369" s="33" t="s">
        <v>518</v>
      </c>
      <c r="M369" s="32">
        <v>60</v>
      </c>
      <c r="N369" s="582" t="s">
        <v>519</v>
      </c>
      <c r="O369" s="310"/>
      <c r="P369" s="310"/>
      <c r="Q369" s="310"/>
      <c r="R369" s="311"/>
      <c r="S369" s="34" t="s">
        <v>520</v>
      </c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521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517</v>
      </c>
      <c r="L370" s="33" t="s">
        <v>518</v>
      </c>
      <c r="M370" s="32">
        <v>60</v>
      </c>
      <c r="N370" s="607" t="s">
        <v>524</v>
      </c>
      <c r="O370" s="310"/>
      <c r="P370" s="310"/>
      <c r="Q370" s="310"/>
      <c r="R370" s="311"/>
      <c r="S370" s="34" t="s">
        <v>520</v>
      </c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521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517</v>
      </c>
      <c r="L371" s="33" t="s">
        <v>518</v>
      </c>
      <c r="M371" s="32">
        <v>150</v>
      </c>
      <c r="N371" s="458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521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517</v>
      </c>
      <c r="L372" s="33" t="s">
        <v>518</v>
      </c>
      <c r="M372" s="32">
        <v>60</v>
      </c>
      <c r="N372" s="474" t="s">
        <v>530</v>
      </c>
      <c r="O372" s="310"/>
      <c r="P372" s="310"/>
      <c r="Q372" s="310"/>
      <c r="R372" s="311"/>
      <c r="S372" s="34" t="s">
        <v>520</v>
      </c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517</v>
      </c>
      <c r="L376" s="33" t="s">
        <v>518</v>
      </c>
      <c r="M376" s="32">
        <v>150</v>
      </c>
      <c r="N376" s="436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521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517</v>
      </c>
      <c r="L377" s="33" t="s">
        <v>518</v>
      </c>
      <c r="M377" s="32">
        <v>150</v>
      </c>
      <c r="N377" s="602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31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501</v>
      </c>
      <c r="W387" s="306">
        <f t="shared" ref="W387:W393" si="17">IFERROR(IF(V387="",0,CEILING((V387/$H387),1)*$H387),"")</f>
        <v>504</v>
      </c>
      <c r="X387" s="36">
        <f>IFERROR(IF(W387=0,"",ROUNDUP(W387/H387,0)*0.00753),"")</f>
        <v>0.90360000000000007</v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12</v>
      </c>
      <c r="W389" s="306">
        <f t="shared" si="17"/>
        <v>12.600000000000001</v>
      </c>
      <c r="X389" s="36">
        <f>IFERROR(IF(W389=0,"",ROUNDUP(W389/H389,0)*0.00502),"")</f>
        <v>3.0120000000000001E-2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21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13</v>
      </c>
      <c r="W392" s="306">
        <f t="shared" si="17"/>
        <v>14.700000000000001</v>
      </c>
      <c r="X392" s="36">
        <f>IFERROR(IF(W392=0,"",ROUNDUP(W392/H392,0)*0.00502),"")</f>
        <v>3.5140000000000005E-2</v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131.19047619047618</v>
      </c>
      <c r="W394" s="307">
        <f>IFERROR(W387/H387,"0")+IFERROR(W388/H388,"0")+IFERROR(W389/H389,"0")+IFERROR(W390/H390,"0")+IFERROR(W391/H391,"0")+IFERROR(W392/H392,"0")+IFERROR(W393/H393,"0")</f>
        <v>133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0.96886000000000005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526</v>
      </c>
      <c r="W395" s="307">
        <f>IFERROR(SUM(W387:W393),"0")</f>
        <v>531.30000000000007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517</v>
      </c>
      <c r="L397" s="33" t="s">
        <v>518</v>
      </c>
      <c r="M397" s="32">
        <v>150</v>
      </c>
      <c r="N397" s="47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2</v>
      </c>
      <c r="W397" s="306">
        <f>IFERROR(IF(V397="",0,CEILING((V397/$H397),1)*$H397),"")</f>
        <v>2.6</v>
      </c>
      <c r="X397" s="36">
        <f>IFERROR(IF(W397=0,"",ROUNDUP(W397/H397,0)*0.00673),"")</f>
        <v>1.346E-2</v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1.5384615384615383</v>
      </c>
      <c r="W398" s="307">
        <f>IFERROR(W397/H397,"0")</f>
        <v>2</v>
      </c>
      <c r="X398" s="307">
        <f>IFERROR(IF(X397="",0,X397),"0")</f>
        <v>1.346E-2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2</v>
      </c>
      <c r="W399" s="307">
        <f>IFERROR(SUM(W397:W397),"0")</f>
        <v>2.6</v>
      </c>
      <c r="X399" s="37"/>
      <c r="Y399" s="308"/>
      <c r="Z399" s="308"/>
    </row>
    <row r="400" spans="1:53" ht="27.75" customHeight="1" x14ac:dyDescent="0.2">
      <c r="A400" s="360" t="s">
        <v>559</v>
      </c>
      <c r="B400" s="361"/>
      <c r="C400" s="361"/>
      <c r="D400" s="361"/>
      <c r="E400" s="361"/>
      <c r="F400" s="361"/>
      <c r="G400" s="361"/>
      <c r="H400" s="361"/>
      <c r="I400" s="361"/>
      <c r="J400" s="361"/>
      <c r="K400" s="361"/>
      <c r="L400" s="361"/>
      <c r="M400" s="361"/>
      <c r="N400" s="361"/>
      <c r="O400" s="361"/>
      <c r="P400" s="361"/>
      <c r="Q400" s="361"/>
      <c r="R400" s="361"/>
      <c r="S400" s="361"/>
      <c r="T400" s="361"/>
      <c r="U400" s="361"/>
      <c r="V400" s="361"/>
      <c r="W400" s="361"/>
      <c r="X400" s="361"/>
      <c r="Y400" s="48"/>
      <c r="Z400" s="48"/>
    </row>
    <row r="401" spans="1:53" ht="16.5" customHeight="1" x14ac:dyDescent="0.25">
      <c r="A401" s="331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154</v>
      </c>
      <c r="W404" s="306">
        <f t="shared" si="18"/>
        <v>158.4</v>
      </c>
      <c r="X404" s="36">
        <f>IFERROR(IF(W404=0,"",ROUNDUP(W404/H404,0)*0.01196),"")</f>
        <v>0.35880000000000001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176</v>
      </c>
      <c r="W406" s="306">
        <f t="shared" si="18"/>
        <v>179.52</v>
      </c>
      <c r="X406" s="36">
        <f>IFERROR(IF(W406=0,"",ROUNDUP(W406/H406,0)*0.01196),"")</f>
        <v>0.40664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62.499999999999993</v>
      </c>
      <c r="W412" s="307">
        <f>IFERROR(W403/H403,"0")+IFERROR(W404/H404,"0")+IFERROR(W405/H405,"0")+IFERROR(W406/H406,"0")+IFERROR(W407/H407,"0")+IFERROR(W408/H408,"0")+IFERROR(W409/H409,"0")+IFERROR(W410/H410,"0")+IFERROR(W411/H411,"0")</f>
        <v>64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0.76544000000000001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330</v>
      </c>
      <c r="W413" s="307">
        <f>IFERROR(SUM(W403:W411),"0")</f>
        <v>337.92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0</v>
      </c>
      <c r="W415" s="30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0</v>
      </c>
      <c r="W417" s="307">
        <f>IFERROR(W415/H415,"0")+IFERROR(W416/H416,"0")</f>
        <v>0</v>
      </c>
      <c r="X417" s="307">
        <f>IFERROR(IF(X415="",0,X415),"0")+IFERROR(IF(X416="",0,X416),"0")</f>
        <v>0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0</v>
      </c>
      <c r="W418" s="307">
        <f>IFERROR(SUM(W415:W416),"0")</f>
        <v>0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155</v>
      </c>
      <c r="W420" s="306">
        <f t="shared" ref="W420:W425" si="19">IFERROR(IF(V420="",0,CEILING((V420/$H420),1)*$H420),"")</f>
        <v>158.4</v>
      </c>
      <c r="X420" s="36">
        <f>IFERROR(IF(W420=0,"",ROUNDUP(W420/H420,0)*0.01196),"")</f>
        <v>0.35880000000000001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31</v>
      </c>
      <c r="W422" s="306">
        <f t="shared" si="19"/>
        <v>31.68</v>
      </c>
      <c r="X422" s="36">
        <f>IFERROR(IF(W422=0,"",ROUNDUP(W422/H422,0)*0.01196),"")</f>
        <v>7.1760000000000004E-2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6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8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80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35.227272727272727</v>
      </c>
      <c r="W426" s="307">
        <f>IFERROR(W420/H420,"0")+IFERROR(W421/H421,"0")+IFERROR(W422/H422,"0")+IFERROR(W423/H423,"0")+IFERROR(W424/H424,"0")+IFERROR(W425/H425,"0")</f>
        <v>36</v>
      </c>
      <c r="X426" s="307">
        <f>IFERROR(IF(X420="",0,X420),"0")+IFERROR(IF(X421="",0,X421),"0")+IFERROR(IF(X422="",0,X422),"0")+IFERROR(IF(X423="",0,X423),"0")+IFERROR(IF(X424="",0,X424),"0")+IFERROR(IF(X425="",0,X425),"0")</f>
        <v>0.43056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186</v>
      </c>
      <c r="W427" s="307">
        <f>IFERROR(SUM(W420:W425),"0")</f>
        <v>190.08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60" t="s">
        <v>601</v>
      </c>
      <c r="B433" s="361"/>
      <c r="C433" s="361"/>
      <c r="D433" s="361"/>
      <c r="E433" s="361"/>
      <c r="F433" s="361"/>
      <c r="G433" s="361"/>
      <c r="H433" s="361"/>
      <c r="I433" s="361"/>
      <c r="J433" s="361"/>
      <c r="K433" s="361"/>
      <c r="L433" s="361"/>
      <c r="M433" s="361"/>
      <c r="N433" s="361"/>
      <c r="O433" s="361"/>
      <c r="P433" s="361"/>
      <c r="Q433" s="361"/>
      <c r="R433" s="361"/>
      <c r="S433" s="361"/>
      <c r="T433" s="361"/>
      <c r="U433" s="361"/>
      <c r="V433" s="361"/>
      <c r="W433" s="361"/>
      <c r="X433" s="361"/>
      <c r="Y433" s="48"/>
      <c r="Z433" s="48"/>
    </row>
    <row r="434" spans="1:53" ht="16.5" customHeight="1" x14ac:dyDescent="0.25">
      <c r="A434" s="331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50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8</v>
      </c>
      <c r="W436" s="306">
        <f>IFERROR(IF(V436="",0,CEILING((V436/$H436),1)*$H436),"")</f>
        <v>12</v>
      </c>
      <c r="X436" s="36">
        <f>IFERROR(IF(W436=0,"",ROUNDUP(W436/H436,0)*0.02175),"")</f>
        <v>2.1749999999999999E-2</v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55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0.66666666666666663</v>
      </c>
      <c r="W438" s="307">
        <f>IFERROR(W436/H436,"0")+IFERROR(W437/H437,"0")</f>
        <v>1</v>
      </c>
      <c r="X438" s="307">
        <f>IFERROR(IF(X436="",0,X436),"0")+IFERROR(IF(X437="",0,X437),"0")</f>
        <v>2.1749999999999999E-2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8</v>
      </c>
      <c r="W439" s="307">
        <f>IFERROR(SUM(W436:W437),"0")</f>
        <v>12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8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6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9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7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6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71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31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169</v>
      </c>
      <c r="W457" s="306">
        <f>IFERROR(IF(V457="",0,CEILING((V457/$H457),1)*$H457),"")</f>
        <v>171.6</v>
      </c>
      <c r="X457" s="36">
        <f>IFERROR(IF(W457=0,"",ROUNDUP(W457/H457,0)*0.02175),"")</f>
        <v>0.47849999999999998</v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21.666666666666668</v>
      </c>
      <c r="W458" s="307">
        <f>IFERROR(W457/H457,"0")</f>
        <v>22</v>
      </c>
      <c r="X458" s="307">
        <f>IFERROR(IF(X457="",0,X457),"0")</f>
        <v>0.47849999999999998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169</v>
      </c>
      <c r="W459" s="307">
        <f>IFERROR(SUM(W457:W457),"0")</f>
        <v>171.6</v>
      </c>
      <c r="X459" s="37"/>
      <c r="Y459" s="308"/>
      <c r="Z459" s="308"/>
    </row>
    <row r="460" spans="1:53" ht="15" customHeight="1" x14ac:dyDescent="0.2">
      <c r="A460" s="512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71"/>
      <c r="N460" s="365" t="s">
        <v>630</v>
      </c>
      <c r="O460" s="366"/>
      <c r="P460" s="366"/>
      <c r="Q460" s="366"/>
      <c r="R460" s="366"/>
      <c r="S460" s="366"/>
      <c r="T460" s="367"/>
      <c r="U460" s="37" t="s">
        <v>65</v>
      </c>
      <c r="V460" s="307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6193.5</v>
      </c>
      <c r="W460" s="307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6345.7300000000014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71"/>
      <c r="N461" s="365" t="s">
        <v>631</v>
      </c>
      <c r="O461" s="366"/>
      <c r="P461" s="366"/>
      <c r="Q461" s="366"/>
      <c r="R461" s="366"/>
      <c r="S461" s="366"/>
      <c r="T461" s="367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6538.9302706678891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6701.619999999999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71"/>
      <c r="N462" s="365" t="s">
        <v>632</v>
      </c>
      <c r="O462" s="366"/>
      <c r="P462" s="366"/>
      <c r="Q462" s="366"/>
      <c r="R462" s="366"/>
      <c r="S462" s="366"/>
      <c r="T462" s="367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11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12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71"/>
      <c r="N463" s="365" t="s">
        <v>634</v>
      </c>
      <c r="O463" s="366"/>
      <c r="P463" s="366"/>
      <c r="Q463" s="366"/>
      <c r="R463" s="366"/>
      <c r="S463" s="366"/>
      <c r="T463" s="367"/>
      <c r="U463" s="37" t="s">
        <v>65</v>
      </c>
      <c r="V463" s="307">
        <f>GrossWeightTotal+PalletQtyTotal*25</f>
        <v>6813.9302706678891</v>
      </c>
      <c r="W463" s="307">
        <f>GrossWeightTotalR+PalletQtyTotalR*25</f>
        <v>7001.619999999999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71"/>
      <c r="N464" s="365" t="s">
        <v>635</v>
      </c>
      <c r="O464" s="366"/>
      <c r="P464" s="366"/>
      <c r="Q464" s="366"/>
      <c r="R464" s="366"/>
      <c r="S464" s="366"/>
      <c r="T464" s="367"/>
      <c r="U464" s="37" t="s">
        <v>633</v>
      </c>
      <c r="V464" s="307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1036.6143406716239</v>
      </c>
      <c r="W464" s="307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1065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71"/>
      <c r="N465" s="365" t="s">
        <v>636</v>
      </c>
      <c r="O465" s="366"/>
      <c r="P465" s="366"/>
      <c r="Q465" s="366"/>
      <c r="R465" s="366"/>
      <c r="S465" s="366"/>
      <c r="T465" s="367"/>
      <c r="U465" s="39" t="s">
        <v>637</v>
      </c>
      <c r="V465" s="37"/>
      <c r="W465" s="37"/>
      <c r="X465" s="37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12.605650000000001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9" t="s">
        <v>93</v>
      </c>
      <c r="D467" s="626"/>
      <c r="E467" s="626"/>
      <c r="F467" s="396"/>
      <c r="G467" s="339" t="s">
        <v>228</v>
      </c>
      <c r="H467" s="626"/>
      <c r="I467" s="626"/>
      <c r="J467" s="626"/>
      <c r="K467" s="626"/>
      <c r="L467" s="626"/>
      <c r="M467" s="396"/>
      <c r="N467" s="339" t="s">
        <v>422</v>
      </c>
      <c r="O467" s="396"/>
      <c r="P467" s="339" t="s">
        <v>472</v>
      </c>
      <c r="Q467" s="396"/>
      <c r="R467" s="298" t="s">
        <v>559</v>
      </c>
      <c r="S467" s="339" t="s">
        <v>601</v>
      </c>
      <c r="T467" s="396"/>
      <c r="U467" s="299"/>
      <c r="Z467" s="52"/>
      <c r="AC467" s="299"/>
    </row>
    <row r="468" spans="1:29" ht="14.25" customHeight="1" thickTop="1" x14ac:dyDescent="0.2">
      <c r="A468" s="326" t="s">
        <v>639</v>
      </c>
      <c r="B468" s="339" t="s">
        <v>59</v>
      </c>
      <c r="C468" s="339" t="s">
        <v>94</v>
      </c>
      <c r="D468" s="339" t="s">
        <v>100</v>
      </c>
      <c r="E468" s="339" t="s">
        <v>93</v>
      </c>
      <c r="F468" s="339" t="s">
        <v>220</v>
      </c>
      <c r="G468" s="339" t="s">
        <v>229</v>
      </c>
      <c r="H468" s="339" t="s">
        <v>236</v>
      </c>
      <c r="I468" s="339" t="s">
        <v>253</v>
      </c>
      <c r="J468" s="339" t="s">
        <v>313</v>
      </c>
      <c r="K468" s="299"/>
      <c r="L468" s="339" t="s">
        <v>393</v>
      </c>
      <c r="M468" s="339" t="s">
        <v>411</v>
      </c>
      <c r="N468" s="339" t="s">
        <v>423</v>
      </c>
      <c r="O468" s="339" t="s">
        <v>449</v>
      </c>
      <c r="P468" s="339" t="s">
        <v>473</v>
      </c>
      <c r="Q468" s="339" t="s">
        <v>537</v>
      </c>
      <c r="R468" s="339" t="s">
        <v>559</v>
      </c>
      <c r="S468" s="339" t="s">
        <v>602</v>
      </c>
      <c r="T468" s="339" t="s">
        <v>627</v>
      </c>
      <c r="U468" s="299"/>
      <c r="Z468" s="52"/>
      <c r="AC468" s="299"/>
    </row>
    <row r="469" spans="1:29" ht="13.5" customHeight="1" thickBot="1" x14ac:dyDescent="0.25">
      <c r="A469" s="327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1.2</v>
      </c>
      <c r="C470" s="46">
        <f>IFERROR(W49*1,"0")</f>
        <v>0</v>
      </c>
      <c r="D470" s="46">
        <f>IFERROR(W54*1,"0")+IFERROR(W55*1,"0")+IFERROR(W56*1,"0")+IFERROR(W57*1,"0")</f>
        <v>129.60000000000002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330.11</v>
      </c>
      <c r="F470" s="46">
        <f>IFERROR(W122*1,"0")+IFERROR(W123*1,"0")+IFERROR(W124*1,"0")</f>
        <v>173.70000000000002</v>
      </c>
      <c r="G470" s="46">
        <f>IFERROR(W130*1,"0")+IFERROR(W131*1,"0")+IFERROR(W132*1,"0")</f>
        <v>32.400000000000006</v>
      </c>
      <c r="H470" s="46">
        <f>IFERROR(W137*1,"0")+IFERROR(W138*1,"0")+IFERROR(W139*1,"0")+IFERROR(W140*1,"0")+IFERROR(W141*1,"0")+IFERROR(W142*1,"0")+IFERROR(W143*1,"0")+IFERROR(W144*1,"0")</f>
        <v>0</v>
      </c>
      <c r="I470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832.1</v>
      </c>
      <c r="J470" s="46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83.5</v>
      </c>
      <c r="K470" s="299"/>
      <c r="L470" s="46">
        <f>IFERROR(W251*1,"0")+IFERROR(W252*1,"0")+IFERROR(W253*1,"0")+IFERROR(W254*1,"0")+IFERROR(W255*1,"0")+IFERROR(W256*1,"0")+IFERROR(W257*1,"0")+IFERROR(W261*1,"0")+IFERROR(W262*1,"0")</f>
        <v>0</v>
      </c>
      <c r="M470" s="46">
        <f>IFERROR(W267*1,"0")+IFERROR(W271*1,"0")+IFERROR(W272*1,"0")+IFERROR(W276*1,"0")+IFERROR(W280*1,"0")</f>
        <v>111.96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3039.6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82.56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283.5</v>
      </c>
      <c r="Q470" s="46">
        <f>IFERROR(W382*1,"0")+IFERROR(W383*1,"0")+IFERROR(W387*1,"0")+IFERROR(W388*1,"0")+IFERROR(W389*1,"0")+IFERROR(W390*1,"0")+IFERROR(W391*1,"0")+IFERROR(W392*1,"0")+IFERROR(W393*1,"0")+IFERROR(W397*1,"0")</f>
        <v>533.90000000000009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528</v>
      </c>
      <c r="S470" s="46">
        <f>IFERROR(W436*1,"0")+IFERROR(W437*1,"0")+IFERROR(W441*1,"0")+IFERROR(W442*1,"0")+IFERROR(W446*1,"0")+IFERROR(W447*1,"0")+IFERROR(W451*1,"0")+IFERROR(W452*1,"0")</f>
        <v>12</v>
      </c>
      <c r="T470" s="46">
        <f>IFERROR(W457*1,"0")</f>
        <v>171.6</v>
      </c>
      <c r="U470" s="299"/>
      <c r="Z470" s="52"/>
      <c r="AC470" s="299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D123:E123"/>
    <mergeCell ref="N229:T229"/>
    <mergeCell ref="D421:E421"/>
    <mergeCell ref="D408:E408"/>
    <mergeCell ref="N458:T458"/>
    <mergeCell ref="C467:F467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X17:X18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N374:T374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D171:E171"/>
    <mergeCell ref="N321:T321"/>
    <mergeCell ref="D342:E342"/>
    <mergeCell ref="D407:E407"/>
    <mergeCell ref="N242:T242"/>
    <mergeCell ref="A190:X190"/>
    <mergeCell ref="N152:T152"/>
    <mergeCell ref="N324:R324"/>
    <mergeCell ref="D196:E196"/>
    <mergeCell ref="N261:R261"/>
    <mergeCell ref="N388:R388"/>
    <mergeCell ref="N427:T427"/>
    <mergeCell ref="A362:M363"/>
    <mergeCell ref="N154:R154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A53:X53"/>
    <mergeCell ref="A13:L13"/>
    <mergeCell ref="A19:X19"/>
    <mergeCell ref="D102:E102"/>
    <mergeCell ref="A15:L15"/>
    <mergeCell ref="N23:T23"/>
    <mergeCell ref="A48:X48"/>
    <mergeCell ref="N90:R90"/>
    <mergeCell ref="D54:E54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N204:R204"/>
    <mergeCell ref="N160:R160"/>
    <mergeCell ref="N141:R14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246:R246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335:X335"/>
    <mergeCell ref="N377:R377"/>
    <mergeCell ref="N233:R233"/>
    <mergeCell ref="N27:R27"/>
    <mergeCell ref="N83:R83"/>
    <mergeCell ref="N325:R325"/>
    <mergeCell ref="A79:X79"/>
    <mergeCell ref="D271:E271"/>
    <mergeCell ref="N390:R390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62:E262"/>
    <mergeCell ref="N91:R91"/>
    <mergeCell ref="A426:M427"/>
    <mergeCell ref="N85:R85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D65:E65"/>
    <mergeCell ref="N36:T36"/>
    <mergeCell ref="N207:T207"/>
    <mergeCell ref="A381:X381"/>
    <mergeCell ref="N394:T394"/>
    <mergeCell ref="D415:E415"/>
    <mergeCell ref="D194:E194"/>
    <mergeCell ref="D222:E222"/>
    <mergeCell ref="G17:G18"/>
    <mergeCell ref="N426:T426"/>
    <mergeCell ref="D314:E314"/>
    <mergeCell ref="N413:T413"/>
    <mergeCell ref="H10:L10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D39:E39"/>
    <mergeCell ref="N187:R187"/>
    <mergeCell ref="N254:R254"/>
    <mergeCell ref="N216:R216"/>
    <mergeCell ref="N343:R343"/>
    <mergeCell ref="A98:M99"/>
    <mergeCell ref="N59:T59"/>
    <mergeCell ref="N230:T230"/>
    <mergeCell ref="N256:R256"/>
    <mergeCell ref="N109:R109"/>
    <mergeCell ref="N287:R287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A450:X450"/>
    <mergeCell ref="N421:R421"/>
    <mergeCell ref="N408:R408"/>
    <mergeCell ref="N423:R423"/>
    <mergeCell ref="N410:R410"/>
    <mergeCell ref="D393:E393"/>
    <mergeCell ref="N399:T399"/>
    <mergeCell ref="D420:E420"/>
    <mergeCell ref="N463:T463"/>
    <mergeCell ref="D468:D469"/>
    <mergeCell ref="C468:C469"/>
    <mergeCell ref="D159:E159"/>
    <mergeCell ref="N351:R351"/>
    <mergeCell ref="N416:R416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D172:E172"/>
    <mergeCell ref="A300:M301"/>
    <mergeCell ref="D138:E138"/>
    <mergeCell ref="N393:R393"/>
    <mergeCell ref="N331:R331"/>
    <mergeCell ref="D203:E203"/>
    <mergeCell ref="D288:E288"/>
    <mergeCell ref="A398:M399"/>
    <mergeCell ref="N353:R353"/>
    <mergeCell ref="D154:E154"/>
    <mergeCell ref="D225:E225"/>
    <mergeCell ref="D200:E200"/>
    <mergeCell ref="A380:X380"/>
    <mergeCell ref="N290:R290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N140:R140"/>
    <mergeCell ref="A136:X136"/>
    <mergeCell ref="A21:X21"/>
    <mergeCell ref="N232:R232"/>
    <mergeCell ref="D104:E104"/>
    <mergeCell ref="D74:E74"/>
    <mergeCell ref="D130:E130"/>
    <mergeCell ref="A34:X34"/>
    <mergeCell ref="D68:E68"/>
    <mergeCell ref="D201:E201"/>
    <mergeCell ref="N245:R245"/>
    <mergeCell ref="A270:X270"/>
    <mergeCell ref="N26:R26"/>
    <mergeCell ref="N40:T40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02:X402"/>
    <mergeCell ref="D251:E251"/>
    <mergeCell ref="N397:R397"/>
    <mergeCell ref="D343:E343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164:T164"/>
    <mergeCell ref="A17:A18"/>
    <mergeCell ref="K17:K18"/>
    <mergeCell ref="A20:X20"/>
    <mergeCell ref="C17:C18"/>
    <mergeCell ref="A318:X318"/>
    <mergeCell ref="D103:E103"/>
    <mergeCell ref="A112:X112"/>
    <mergeCell ref="D168:E168"/>
    <mergeCell ref="N137:R137"/>
    <mergeCell ref="D9:E9"/>
    <mergeCell ref="D180:E180"/>
    <mergeCell ref="A258:M259"/>
    <mergeCell ref="F9:G9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133:T133"/>
    <mergeCell ref="D390:E390"/>
    <mergeCell ref="N418:T418"/>
    <mergeCell ref="N358:R358"/>
    <mergeCell ref="N371:R371"/>
    <mergeCell ref="A127:X127"/>
    <mergeCell ref="A249:X249"/>
    <mergeCell ref="D167:E167"/>
    <mergeCell ref="N289:R28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N438:T438"/>
    <mergeCell ref="N436:R436"/>
    <mergeCell ref="N437:R437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D325:E325"/>
    <mergeCell ref="N37:T37"/>
    <mergeCell ref="A44:M45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D8:L8"/>
    <mergeCell ref="N39:R39"/>
    <mergeCell ref="N221:R221"/>
    <mergeCell ref="N292:R292"/>
    <mergeCell ref="D31:E31"/>
    <mergeCell ref="N286:R286"/>
    <mergeCell ref="A339:M340"/>
    <mergeCell ref="N131:R131"/>
    <mergeCell ref="N300:T300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N398:T398"/>
    <mergeCell ref="N379:T379"/>
    <mergeCell ref="D108:E108"/>
    <mergeCell ref="N76:R76"/>
    <mergeCell ref="D372:E372"/>
    <mergeCell ref="A46:X46"/>
    <mergeCell ref="D80:E80"/>
    <mergeCell ref="N66:R66"/>
    <mergeCell ref="A89:X89"/>
    <mergeCell ref="N130:R130"/>
    <mergeCell ref="N68:R68"/>
    <mergeCell ref="N117:R117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N199:R199"/>
    <mergeCell ref="N392:R392"/>
    <mergeCell ref="A321:M322"/>
    <mergeCell ref="N349:R349"/>
    <mergeCell ref="A412:M413"/>
    <mergeCell ref="D409:E409"/>
    <mergeCell ref="D150:E150"/>
    <mergeCell ref="N305:T305"/>
    <mergeCell ref="A219:X219"/>
    <mergeCell ref="D215:E215"/>
    <mergeCell ref="N389:R389"/>
    <mergeCell ref="N327:R3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2023-11-30T10:57:20Z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