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N457" i="1"/>
  <c r="V454" i="1"/>
  <c r="V453" i="1"/>
  <c r="W452" i="1"/>
  <c r="X452" i="1" s="1"/>
  <c r="W451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W438" i="1"/>
  <c r="V438" i="1"/>
  <c r="X437" i="1"/>
  <c r="W437" i="1"/>
  <c r="X436" i="1"/>
  <c r="X438" i="1" s="1"/>
  <c r="W436" i="1"/>
  <c r="W439" i="1" s="1"/>
  <c r="V432" i="1"/>
  <c r="V431" i="1"/>
  <c r="W430" i="1"/>
  <c r="X430" i="1" s="1"/>
  <c r="N430" i="1"/>
  <c r="X429" i="1"/>
  <c r="X431" i="1" s="1"/>
  <c r="W429" i="1"/>
  <c r="W431" i="1" s="1"/>
  <c r="N429" i="1"/>
  <c r="V427" i="1"/>
  <c r="V426" i="1"/>
  <c r="X425" i="1"/>
  <c r="W425" i="1"/>
  <c r="X424" i="1"/>
  <c r="W424" i="1"/>
  <c r="X423" i="1"/>
  <c r="W423" i="1"/>
  <c r="X422" i="1"/>
  <c r="W422" i="1"/>
  <c r="N422" i="1"/>
  <c r="W421" i="1"/>
  <c r="N421" i="1"/>
  <c r="X420" i="1"/>
  <c r="W420" i="1"/>
  <c r="N420" i="1"/>
  <c r="V418" i="1"/>
  <c r="W417" i="1"/>
  <c r="V417" i="1"/>
  <c r="X416" i="1"/>
  <c r="W416" i="1"/>
  <c r="N416" i="1"/>
  <c r="W415" i="1"/>
  <c r="N415" i="1"/>
  <c r="V413" i="1"/>
  <c r="V412" i="1"/>
  <c r="W411" i="1"/>
  <c r="X411" i="1" s="1"/>
  <c r="N411" i="1"/>
  <c r="X410" i="1"/>
  <c r="W410" i="1"/>
  <c r="N410" i="1"/>
  <c r="W409" i="1"/>
  <c r="X409" i="1" s="1"/>
  <c r="N409" i="1"/>
  <c r="X408" i="1"/>
  <c r="W408" i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X389" i="1"/>
  <c r="W389" i="1"/>
  <c r="N389" i="1"/>
  <c r="W388" i="1"/>
  <c r="X388" i="1" s="1"/>
  <c r="N388" i="1"/>
  <c r="X387" i="1"/>
  <c r="W387" i="1"/>
  <c r="W394" i="1" s="1"/>
  <c r="N387" i="1"/>
  <c r="V385" i="1"/>
  <c r="V384" i="1"/>
  <c r="X383" i="1"/>
  <c r="W383" i="1"/>
  <c r="N383" i="1"/>
  <c r="W382" i="1"/>
  <c r="N382" i="1"/>
  <c r="V379" i="1"/>
  <c r="V378" i="1"/>
  <c r="W377" i="1"/>
  <c r="X377" i="1" s="1"/>
  <c r="W376" i="1"/>
  <c r="V374" i="1"/>
  <c r="W373" i="1"/>
  <c r="V373" i="1"/>
  <c r="X372" i="1"/>
  <c r="W372" i="1"/>
  <c r="X371" i="1"/>
  <c r="W371" i="1"/>
  <c r="X370" i="1"/>
  <c r="W370" i="1"/>
  <c r="X369" i="1"/>
  <c r="X373" i="1" s="1"/>
  <c r="W369" i="1"/>
  <c r="W374" i="1" s="1"/>
  <c r="V367" i="1"/>
  <c r="V366" i="1"/>
  <c r="W365" i="1"/>
  <c r="N365" i="1"/>
  <c r="V363" i="1"/>
  <c r="V362" i="1"/>
  <c r="W361" i="1"/>
  <c r="X361" i="1" s="1"/>
  <c r="N361" i="1"/>
  <c r="X360" i="1"/>
  <c r="W360" i="1"/>
  <c r="N360" i="1"/>
  <c r="W359" i="1"/>
  <c r="N359" i="1"/>
  <c r="X358" i="1"/>
  <c r="W358" i="1"/>
  <c r="N358" i="1"/>
  <c r="V356" i="1"/>
  <c r="V355" i="1"/>
  <c r="X354" i="1"/>
  <c r="W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N348" i="1"/>
  <c r="X347" i="1"/>
  <c r="W347" i="1"/>
  <c r="N347" i="1"/>
  <c r="W346" i="1"/>
  <c r="X346" i="1" s="1"/>
  <c r="N346" i="1"/>
  <c r="X345" i="1"/>
  <c r="W345" i="1"/>
  <c r="N345" i="1"/>
  <c r="W344" i="1"/>
  <c r="X344" i="1" s="1"/>
  <c r="N344" i="1"/>
  <c r="X343" i="1"/>
  <c r="W343" i="1"/>
  <c r="N343" i="1"/>
  <c r="W342" i="1"/>
  <c r="N342" i="1"/>
  <c r="V340" i="1"/>
  <c r="V339" i="1"/>
  <c r="W338" i="1"/>
  <c r="X338" i="1" s="1"/>
  <c r="N338" i="1"/>
  <c r="X337" i="1"/>
  <c r="X339" i="1" s="1"/>
  <c r="W337" i="1"/>
  <c r="N337" i="1"/>
  <c r="V333" i="1"/>
  <c r="W332" i="1"/>
  <c r="V332" i="1"/>
  <c r="X331" i="1"/>
  <c r="X332" i="1" s="1"/>
  <c r="W331" i="1"/>
  <c r="W333" i="1" s="1"/>
  <c r="N331" i="1"/>
  <c r="V329" i="1"/>
  <c r="V328" i="1"/>
  <c r="X327" i="1"/>
  <c r="W327" i="1"/>
  <c r="N327" i="1"/>
  <c r="W326" i="1"/>
  <c r="X326" i="1" s="1"/>
  <c r="N326" i="1"/>
  <c r="X325" i="1"/>
  <c r="W325" i="1"/>
  <c r="N325" i="1"/>
  <c r="W324" i="1"/>
  <c r="N324" i="1"/>
  <c r="V322" i="1"/>
  <c r="V321" i="1"/>
  <c r="W320" i="1"/>
  <c r="X320" i="1" s="1"/>
  <c r="N320" i="1"/>
  <c r="X319" i="1"/>
  <c r="X321" i="1" s="1"/>
  <c r="W319" i="1"/>
  <c r="N319" i="1"/>
  <c r="V317" i="1"/>
  <c r="V316" i="1"/>
  <c r="X315" i="1"/>
  <c r="W315" i="1"/>
  <c r="N315" i="1"/>
  <c r="W314" i="1"/>
  <c r="X314" i="1" s="1"/>
  <c r="N314" i="1"/>
  <c r="X313" i="1"/>
  <c r="W313" i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X299" i="1"/>
  <c r="W299" i="1"/>
  <c r="N299" i="1"/>
  <c r="W298" i="1"/>
  <c r="X298" i="1" s="1"/>
  <c r="W297" i="1"/>
  <c r="N297" i="1"/>
  <c r="V295" i="1"/>
  <c r="V294" i="1"/>
  <c r="W293" i="1"/>
  <c r="X293" i="1" s="1"/>
  <c r="N293" i="1"/>
  <c r="X292" i="1"/>
  <c r="W292" i="1"/>
  <c r="N292" i="1"/>
  <c r="W291" i="1"/>
  <c r="X291" i="1" s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2" i="1"/>
  <c r="V281" i="1"/>
  <c r="W280" i="1"/>
  <c r="N280" i="1"/>
  <c r="V278" i="1"/>
  <c r="V277" i="1"/>
  <c r="W276" i="1"/>
  <c r="N276" i="1"/>
  <c r="V274" i="1"/>
  <c r="V273" i="1"/>
  <c r="W272" i="1"/>
  <c r="X272" i="1" s="1"/>
  <c r="N272" i="1"/>
  <c r="X271" i="1"/>
  <c r="X273" i="1" s="1"/>
  <c r="W271" i="1"/>
  <c r="N271" i="1"/>
  <c r="V269" i="1"/>
  <c r="W268" i="1"/>
  <c r="V268" i="1"/>
  <c r="X267" i="1"/>
  <c r="X268" i="1" s="1"/>
  <c r="W267" i="1"/>
  <c r="W269" i="1" s="1"/>
  <c r="N267" i="1"/>
  <c r="V264" i="1"/>
  <c r="W263" i="1"/>
  <c r="V263" i="1"/>
  <c r="X262" i="1"/>
  <c r="W262" i="1"/>
  <c r="N262" i="1"/>
  <c r="W261" i="1"/>
  <c r="N261" i="1"/>
  <c r="V259" i="1"/>
  <c r="V258" i="1"/>
  <c r="W257" i="1"/>
  <c r="X257" i="1" s="1"/>
  <c r="N257" i="1"/>
  <c r="X256" i="1"/>
  <c r="W256" i="1"/>
  <c r="N256" i="1"/>
  <c r="W255" i="1"/>
  <c r="X255" i="1" s="1"/>
  <c r="N255" i="1"/>
  <c r="X254" i="1"/>
  <c r="W254" i="1"/>
  <c r="N254" i="1"/>
  <c r="W253" i="1"/>
  <c r="X253" i="1" s="1"/>
  <c r="W252" i="1"/>
  <c r="X252" i="1" s="1"/>
  <c r="N252" i="1"/>
  <c r="X251" i="1"/>
  <c r="X258" i="1" s="1"/>
  <c r="W251" i="1"/>
  <c r="N251" i="1"/>
  <c r="V248" i="1"/>
  <c r="W247" i="1"/>
  <c r="V247" i="1"/>
  <c r="X246" i="1"/>
  <c r="W246" i="1"/>
  <c r="N246" i="1"/>
  <c r="W245" i="1"/>
  <c r="X245" i="1" s="1"/>
  <c r="N245" i="1"/>
  <c r="X244" i="1"/>
  <c r="W244" i="1"/>
  <c r="W248" i="1" s="1"/>
  <c r="N244" i="1"/>
  <c r="V242" i="1"/>
  <c r="V241" i="1"/>
  <c r="X240" i="1"/>
  <c r="W240" i="1"/>
  <c r="N240" i="1"/>
  <c r="W239" i="1"/>
  <c r="X239" i="1" s="1"/>
  <c r="W238" i="1"/>
  <c r="V236" i="1"/>
  <c r="V235" i="1"/>
  <c r="X234" i="1"/>
  <c r="W234" i="1"/>
  <c r="N234" i="1"/>
  <c r="W233" i="1"/>
  <c r="X233" i="1" s="1"/>
  <c r="N233" i="1"/>
  <c r="X232" i="1"/>
  <c r="X235" i="1" s="1"/>
  <c r="W232" i="1"/>
  <c r="N232" i="1"/>
  <c r="V230" i="1"/>
  <c r="V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X223" i="1"/>
  <c r="W223" i="1"/>
  <c r="X222" i="1"/>
  <c r="W222" i="1"/>
  <c r="N222" i="1"/>
  <c r="W221" i="1"/>
  <c r="X221" i="1" s="1"/>
  <c r="N221" i="1"/>
  <c r="X220" i="1"/>
  <c r="W220" i="1"/>
  <c r="W230" i="1" s="1"/>
  <c r="N220" i="1"/>
  <c r="V218" i="1"/>
  <c r="V217" i="1"/>
  <c r="X216" i="1"/>
  <c r="W216" i="1"/>
  <c r="N216" i="1"/>
  <c r="W215" i="1"/>
  <c r="X215" i="1" s="1"/>
  <c r="N215" i="1"/>
  <c r="X214" i="1"/>
  <c r="W214" i="1"/>
  <c r="N214" i="1"/>
  <c r="W213" i="1"/>
  <c r="N213" i="1"/>
  <c r="V211" i="1"/>
  <c r="V210" i="1"/>
  <c r="W209" i="1"/>
  <c r="N209" i="1"/>
  <c r="V207" i="1"/>
  <c r="V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W197" i="1"/>
  <c r="X197" i="1" s="1"/>
  <c r="N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X206" i="1" s="1"/>
  <c r="W192" i="1"/>
  <c r="J470" i="1" s="1"/>
  <c r="N192" i="1"/>
  <c r="V189" i="1"/>
  <c r="V188" i="1"/>
  <c r="X187" i="1"/>
  <c r="W187" i="1"/>
  <c r="N187" i="1"/>
  <c r="W186" i="1"/>
  <c r="N186" i="1"/>
  <c r="V184" i="1"/>
  <c r="V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W173" i="1"/>
  <c r="X172" i="1"/>
  <c r="W172" i="1"/>
  <c r="X171" i="1"/>
  <c r="W171" i="1"/>
  <c r="N171" i="1"/>
  <c r="W170" i="1"/>
  <c r="X170" i="1" s="1"/>
  <c r="N170" i="1"/>
  <c r="X169" i="1"/>
  <c r="W169" i="1"/>
  <c r="X168" i="1"/>
  <c r="W168" i="1"/>
  <c r="N168" i="1"/>
  <c r="W167" i="1"/>
  <c r="X167" i="1" s="1"/>
  <c r="W166" i="1"/>
  <c r="N166" i="1"/>
  <c r="V164" i="1"/>
  <c r="V163" i="1"/>
  <c r="W162" i="1"/>
  <c r="X162" i="1" s="1"/>
  <c r="N162" i="1"/>
  <c r="X161" i="1"/>
  <c r="W161" i="1"/>
  <c r="N161" i="1"/>
  <c r="W160" i="1"/>
  <c r="X160" i="1" s="1"/>
  <c r="N160" i="1"/>
  <c r="X159" i="1"/>
  <c r="X163" i="1" s="1"/>
  <c r="W159" i="1"/>
  <c r="N159" i="1"/>
  <c r="V157" i="1"/>
  <c r="W156" i="1"/>
  <c r="V156" i="1"/>
  <c r="X155" i="1"/>
  <c r="W155" i="1"/>
  <c r="N155" i="1"/>
  <c r="W154" i="1"/>
  <c r="V152" i="1"/>
  <c r="V151" i="1"/>
  <c r="X150" i="1"/>
  <c r="W150" i="1"/>
  <c r="N150" i="1"/>
  <c r="W149" i="1"/>
  <c r="N149" i="1"/>
  <c r="V146" i="1"/>
  <c r="V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W140" i="1"/>
  <c r="X140" i="1" s="1"/>
  <c r="N140" i="1"/>
  <c r="X139" i="1"/>
  <c r="X145" i="1" s="1"/>
  <c r="W139" i="1"/>
  <c r="N139" i="1"/>
  <c r="W138" i="1"/>
  <c r="X138" i="1" s="1"/>
  <c r="N138" i="1"/>
  <c r="X137" i="1"/>
  <c r="W137" i="1"/>
  <c r="W145" i="1" s="1"/>
  <c r="N137" i="1"/>
  <c r="V134" i="1"/>
  <c r="V133" i="1"/>
  <c r="X132" i="1"/>
  <c r="W132" i="1"/>
  <c r="N132" i="1"/>
  <c r="W131" i="1"/>
  <c r="X131" i="1" s="1"/>
  <c r="N131" i="1"/>
  <c r="X130" i="1"/>
  <c r="X133" i="1" s="1"/>
  <c r="W130" i="1"/>
  <c r="N130" i="1"/>
  <c r="V126" i="1"/>
  <c r="W125" i="1"/>
  <c r="V125" i="1"/>
  <c r="X124" i="1"/>
  <c r="W124" i="1"/>
  <c r="N124" i="1"/>
  <c r="W123" i="1"/>
  <c r="X123" i="1" s="1"/>
  <c r="N123" i="1"/>
  <c r="X122" i="1"/>
  <c r="W122" i="1"/>
  <c r="F470" i="1" s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X92" i="1" s="1"/>
  <c r="N92" i="1"/>
  <c r="X91" i="1"/>
  <c r="W91" i="1"/>
  <c r="N91" i="1"/>
  <c r="W90" i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X87" i="1" s="1"/>
  <c r="W80" i="1"/>
  <c r="W87" i="1" s="1"/>
  <c r="V78" i="1"/>
  <c r="V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W64" i="1"/>
  <c r="X64" i="1" s="1"/>
  <c r="N64" i="1"/>
  <c r="X63" i="1"/>
  <c r="W63" i="1"/>
  <c r="X62" i="1"/>
  <c r="X77" i="1" s="1"/>
  <c r="W62" i="1"/>
  <c r="V59" i="1"/>
  <c r="V58" i="1"/>
  <c r="W57" i="1"/>
  <c r="X57" i="1" s="1"/>
  <c r="X58" i="1" s="1"/>
  <c r="W56" i="1"/>
  <c r="X56" i="1" s="1"/>
  <c r="N56" i="1"/>
  <c r="X55" i="1"/>
  <c r="W55" i="1"/>
  <c r="X54" i="1"/>
  <c r="W54" i="1"/>
  <c r="W58" i="1" s="1"/>
  <c r="N54" i="1"/>
  <c r="V51" i="1"/>
  <c r="W50" i="1"/>
  <c r="V50" i="1"/>
  <c r="X49" i="1"/>
  <c r="X50" i="1" s="1"/>
  <c r="W49" i="1"/>
  <c r="C470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D7" i="1"/>
  <c r="O6" i="1"/>
  <c r="N2" i="1"/>
  <c r="V463" i="1" l="1"/>
  <c r="F10" i="1"/>
  <c r="J9" i="1"/>
  <c r="H9" i="1"/>
  <c r="B470" i="1"/>
  <c r="W23" i="1"/>
  <c r="X22" i="1"/>
  <c r="X23" i="1" s="1"/>
  <c r="W24" i="1"/>
  <c r="W33" i="1"/>
  <c r="X26" i="1"/>
  <c r="X32" i="1" s="1"/>
  <c r="W59" i="1"/>
  <c r="W146" i="1"/>
  <c r="I470" i="1"/>
  <c r="W152" i="1"/>
  <c r="X149" i="1"/>
  <c r="X151" i="1" s="1"/>
  <c r="W184" i="1"/>
  <c r="W189" i="1"/>
  <c r="X186" i="1"/>
  <c r="X188" i="1" s="1"/>
  <c r="W229" i="1"/>
  <c r="W274" i="1"/>
  <c r="W277" i="1"/>
  <c r="X276" i="1"/>
  <c r="X277" i="1" s="1"/>
  <c r="W278" i="1"/>
  <c r="W281" i="1"/>
  <c r="X280" i="1"/>
  <c r="X281" i="1" s="1"/>
  <c r="W282" i="1"/>
  <c r="N470" i="1"/>
  <c r="W294" i="1"/>
  <c r="X286" i="1"/>
  <c r="X294" i="1" s="1"/>
  <c r="W295" i="1"/>
  <c r="W300" i="1"/>
  <c r="X297" i="1"/>
  <c r="X300" i="1" s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O470" i="1"/>
  <c r="W316" i="1"/>
  <c r="W322" i="1"/>
  <c r="W329" i="1"/>
  <c r="X324" i="1"/>
  <c r="X328" i="1" s="1"/>
  <c r="W328" i="1"/>
  <c r="W340" i="1"/>
  <c r="W356" i="1"/>
  <c r="X342" i="1"/>
  <c r="X355" i="1" s="1"/>
  <c r="W355" i="1"/>
  <c r="X359" i="1"/>
  <c r="X362" i="1" s="1"/>
  <c r="W363" i="1"/>
  <c r="W379" i="1"/>
  <c r="W385" i="1"/>
  <c r="X382" i="1"/>
  <c r="X384" i="1" s="1"/>
  <c r="W384" i="1"/>
  <c r="X394" i="1"/>
  <c r="W444" i="1"/>
  <c r="W453" i="1"/>
  <c r="X451" i="1"/>
  <c r="X453" i="1" s="1"/>
  <c r="W454" i="1"/>
  <c r="W461" i="1"/>
  <c r="W462" i="1"/>
  <c r="D470" i="1"/>
  <c r="M470" i="1"/>
  <c r="F9" i="1"/>
  <c r="A10" i="1"/>
  <c r="V464" i="1"/>
  <c r="W32" i="1"/>
  <c r="W78" i="1"/>
  <c r="W88" i="1"/>
  <c r="W99" i="1"/>
  <c r="X90" i="1"/>
  <c r="X98" i="1" s="1"/>
  <c r="W98" i="1"/>
  <c r="W110" i="1"/>
  <c r="X101" i="1"/>
  <c r="X110" i="1" s="1"/>
  <c r="W111" i="1"/>
  <c r="W118" i="1"/>
  <c r="X113" i="1"/>
  <c r="X118" i="1" s="1"/>
  <c r="W119" i="1"/>
  <c r="X125" i="1"/>
  <c r="W133" i="1"/>
  <c r="W151" i="1"/>
  <c r="W157" i="1"/>
  <c r="X154" i="1"/>
  <c r="X156" i="1" s="1"/>
  <c r="W163" i="1"/>
  <c r="W164" i="1"/>
  <c r="W183" i="1"/>
  <c r="X166" i="1"/>
  <c r="X183" i="1" s="1"/>
  <c r="W188" i="1"/>
  <c r="W207" i="1"/>
  <c r="W210" i="1"/>
  <c r="X209" i="1"/>
  <c r="X210" i="1" s="1"/>
  <c r="W211" i="1"/>
  <c r="W218" i="1"/>
  <c r="X213" i="1"/>
  <c r="X217" i="1" s="1"/>
  <c r="W217" i="1"/>
  <c r="X229" i="1"/>
  <c r="W236" i="1"/>
  <c r="W235" i="1"/>
  <c r="W242" i="1"/>
  <c r="X238" i="1"/>
  <c r="X241" i="1" s="1"/>
  <c r="W241" i="1"/>
  <c r="X247" i="1"/>
  <c r="W259" i="1"/>
  <c r="W264" i="1"/>
  <c r="X261" i="1"/>
  <c r="X263" i="1" s="1"/>
  <c r="W273" i="1"/>
  <c r="X426" i="1"/>
  <c r="X421" i="1"/>
  <c r="W426" i="1"/>
  <c r="H470" i="1"/>
  <c r="Q470" i="1"/>
  <c r="V460" i="1"/>
  <c r="W51" i="1"/>
  <c r="E470" i="1"/>
  <c r="W77" i="1"/>
  <c r="W126" i="1"/>
  <c r="G470" i="1"/>
  <c r="W134" i="1"/>
  <c r="W206" i="1"/>
  <c r="L470" i="1"/>
  <c r="W258" i="1"/>
  <c r="W321" i="1"/>
  <c r="P470" i="1"/>
  <c r="W362" i="1"/>
  <c r="W366" i="1"/>
  <c r="X365" i="1"/>
  <c r="X366" i="1" s="1"/>
  <c r="W367" i="1"/>
  <c r="W378" i="1"/>
  <c r="X376" i="1"/>
  <c r="X378" i="1" s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27" i="1"/>
  <c r="W432" i="1"/>
  <c r="W443" i="1"/>
  <c r="X441" i="1"/>
  <c r="X443" i="1" s="1"/>
  <c r="T470" i="1"/>
  <c r="W458" i="1"/>
  <c r="X457" i="1"/>
  <c r="X458" i="1" s="1"/>
  <c r="W459" i="1"/>
  <c r="S470" i="1"/>
  <c r="W339" i="1"/>
  <c r="X465" i="1" l="1"/>
  <c r="W463" i="1"/>
  <c r="W460" i="1"/>
  <c r="W464" i="1"/>
</calcChain>
</file>

<file path=xl/sharedStrings.xml><?xml version="1.0" encoding="utf-8"?>
<sst xmlns="http://schemas.openxmlformats.org/spreadsheetml/2006/main" count="1942" uniqueCount="666">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</sst>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3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31" t="s">
        <v>0</v>
      </c>
      <c r="E1" s="310"/>
      <c r="F1" s="310"/>
      <c r="G1" s="12" t="s">
        <v>1</v>
      </c>
      <c r="H1" s="431" t="s">
        <v>2</v>
      </c>
      <c r="I1" s="310"/>
      <c r="J1" s="310"/>
      <c r="K1" s="310"/>
      <c r="L1" s="310"/>
      <c r="M1" s="310"/>
      <c r="N1" s="310"/>
      <c r="O1" s="310"/>
      <c r="P1" s="309" t="s">
        <v>3</v>
      </c>
      <c r="Q1" s="310"/>
      <c r="R1" s="3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1"/>
      <c r="P2" s="331"/>
      <c r="Q2" s="331"/>
      <c r="R2" s="331"/>
      <c r="S2" s="331"/>
      <c r="T2" s="331"/>
      <c r="U2" s="331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1"/>
      <c r="O3" s="331"/>
      <c r="P3" s="331"/>
      <c r="Q3" s="331"/>
      <c r="R3" s="331"/>
      <c r="S3" s="331"/>
      <c r="T3" s="331"/>
      <c r="U3" s="331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500" t="s">
        <v>8</v>
      </c>
      <c r="B5" s="358"/>
      <c r="C5" s="342"/>
      <c r="D5" s="562"/>
      <c r="E5" s="563"/>
      <c r="F5" s="376" t="s">
        <v>9</v>
      </c>
      <c r="G5" s="342"/>
      <c r="H5" s="562" t="s">
        <v>665</v>
      </c>
      <c r="I5" s="603"/>
      <c r="J5" s="603"/>
      <c r="K5" s="603"/>
      <c r="L5" s="563"/>
      <c r="N5" s="24" t="s">
        <v>10</v>
      </c>
      <c r="O5" s="352">
        <v>45262</v>
      </c>
      <c r="P5" s="353"/>
      <c r="R5" s="365" t="s">
        <v>11</v>
      </c>
      <c r="S5" s="366"/>
      <c r="T5" s="490" t="s">
        <v>12</v>
      </c>
      <c r="U5" s="353"/>
      <c r="Z5" s="51"/>
      <c r="AA5" s="51"/>
      <c r="AB5" s="51"/>
    </row>
    <row r="6" spans="1:29" s="303" customFormat="1" ht="24" customHeight="1" x14ac:dyDescent="0.2">
      <c r="A6" s="500" t="s">
        <v>13</v>
      </c>
      <c r="B6" s="358"/>
      <c r="C6" s="342"/>
      <c r="D6" s="410" t="s">
        <v>14</v>
      </c>
      <c r="E6" s="411"/>
      <c r="F6" s="411"/>
      <c r="G6" s="411"/>
      <c r="H6" s="411"/>
      <c r="I6" s="411"/>
      <c r="J6" s="411"/>
      <c r="K6" s="411"/>
      <c r="L6" s="353"/>
      <c r="N6" s="24" t="s">
        <v>15</v>
      </c>
      <c r="O6" s="550" t="str">
        <f>IF(O5=0," ",CHOOSE(WEEKDAY(O5,2),"Понедельник","Вторник","Среда","Четверг","Пятница","Суббота","Воскресенье"))</f>
        <v>Суббота</v>
      </c>
      <c r="P6" s="313"/>
      <c r="R6" s="582" t="s">
        <v>16</v>
      </c>
      <c r="S6" s="366"/>
      <c r="T6" s="477" t="s">
        <v>17</v>
      </c>
      <c r="U6" s="478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61" t="str">
        <f>IFERROR(VLOOKUP(DeliveryAddress,Table,3,0),1)</f>
        <v>1</v>
      </c>
      <c r="E7" s="462"/>
      <c r="F7" s="462"/>
      <c r="G7" s="462"/>
      <c r="H7" s="462"/>
      <c r="I7" s="462"/>
      <c r="J7" s="462"/>
      <c r="K7" s="462"/>
      <c r="L7" s="419"/>
      <c r="N7" s="24"/>
      <c r="O7" s="42"/>
      <c r="P7" s="42"/>
      <c r="R7" s="331"/>
      <c r="S7" s="366"/>
      <c r="T7" s="479"/>
      <c r="U7" s="480"/>
      <c r="Z7" s="51"/>
      <c r="AA7" s="51"/>
      <c r="AB7" s="51"/>
    </row>
    <row r="8" spans="1:29" s="303" customFormat="1" ht="25.5" customHeight="1" x14ac:dyDescent="0.2">
      <c r="A8" s="329" t="s">
        <v>18</v>
      </c>
      <c r="B8" s="315"/>
      <c r="C8" s="316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398">
        <v>0.41666666666666669</v>
      </c>
      <c r="P8" s="353"/>
      <c r="R8" s="331"/>
      <c r="S8" s="366"/>
      <c r="T8" s="479"/>
      <c r="U8" s="480"/>
      <c r="Z8" s="51"/>
      <c r="AA8" s="51"/>
      <c r="AB8" s="51"/>
    </row>
    <row r="9" spans="1:29" s="303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1"/>
      <c r="C9" s="331"/>
      <c r="D9" s="384"/>
      <c r="E9" s="364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1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352"/>
      <c r="P9" s="353"/>
      <c r="R9" s="331"/>
      <c r="S9" s="366"/>
      <c r="T9" s="481"/>
      <c r="U9" s="482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1"/>
      <c r="C10" s="331"/>
      <c r="D10" s="384"/>
      <c r="E10" s="364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1"/>
      <c r="H10" s="436" t="str">
        <f>IFERROR(VLOOKUP($D$10,Proxy,2,FALSE),"")</f>
        <v/>
      </c>
      <c r="I10" s="331"/>
      <c r="J10" s="331"/>
      <c r="K10" s="331"/>
      <c r="L10" s="331"/>
      <c r="N10" s="26" t="s">
        <v>21</v>
      </c>
      <c r="O10" s="398"/>
      <c r="P10" s="353"/>
      <c r="S10" s="24" t="s">
        <v>22</v>
      </c>
      <c r="T10" s="614" t="s">
        <v>23</v>
      </c>
      <c r="U10" s="478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8"/>
      <c r="P11" s="353"/>
      <c r="S11" s="24" t="s">
        <v>26</v>
      </c>
      <c r="T11" s="381" t="s">
        <v>27</v>
      </c>
      <c r="U11" s="382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357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42"/>
      <c r="N12" s="24" t="s">
        <v>29</v>
      </c>
      <c r="O12" s="418"/>
      <c r="P12" s="419"/>
      <c r="Q12" s="23"/>
      <c r="S12" s="24"/>
      <c r="T12" s="310"/>
      <c r="U12" s="331"/>
      <c r="Z12" s="51"/>
      <c r="AA12" s="51"/>
      <c r="AB12" s="51"/>
    </row>
    <row r="13" spans="1:29" s="303" customFormat="1" ht="23.25" customHeight="1" x14ac:dyDescent="0.2">
      <c r="A13" s="357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42"/>
      <c r="M13" s="26"/>
      <c r="N13" s="26" t="s">
        <v>31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357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42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361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42"/>
      <c r="N15" s="534" t="s">
        <v>34</v>
      </c>
      <c r="O15" s="310"/>
      <c r="P15" s="310"/>
      <c r="Q15" s="310"/>
      <c r="R15" s="3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7" t="s">
        <v>35</v>
      </c>
      <c r="B17" s="317" t="s">
        <v>36</v>
      </c>
      <c r="C17" s="505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47"/>
      <c r="P17" s="547"/>
      <c r="Q17" s="547"/>
      <c r="R17" s="318"/>
      <c r="S17" s="341" t="s">
        <v>48</v>
      </c>
      <c r="T17" s="342"/>
      <c r="U17" s="317" t="s">
        <v>49</v>
      </c>
      <c r="V17" s="317" t="s">
        <v>50</v>
      </c>
      <c r="W17" s="594" t="s">
        <v>51</v>
      </c>
      <c r="X17" s="317" t="s">
        <v>52</v>
      </c>
      <c r="Y17" s="327" t="s">
        <v>53</v>
      </c>
      <c r="Z17" s="327" t="s">
        <v>54</v>
      </c>
      <c r="AA17" s="327" t="s">
        <v>55</v>
      </c>
      <c r="AB17" s="589"/>
      <c r="AC17" s="590"/>
      <c r="AD17" s="507"/>
      <c r="BA17" s="584" t="s">
        <v>56</v>
      </c>
    </row>
    <row r="18" spans="1:53" ht="14.25" customHeight="1" x14ac:dyDescent="0.2">
      <c r="A18" s="325"/>
      <c r="B18" s="325"/>
      <c r="C18" s="325"/>
      <c r="D18" s="319"/>
      <c r="E18" s="320"/>
      <c r="F18" s="325"/>
      <c r="G18" s="325"/>
      <c r="H18" s="325"/>
      <c r="I18" s="325"/>
      <c r="J18" s="325"/>
      <c r="K18" s="325"/>
      <c r="L18" s="325"/>
      <c r="M18" s="325"/>
      <c r="N18" s="319"/>
      <c r="O18" s="548"/>
      <c r="P18" s="548"/>
      <c r="Q18" s="548"/>
      <c r="R18" s="320"/>
      <c r="S18" s="302" t="s">
        <v>57</v>
      </c>
      <c r="T18" s="302" t="s">
        <v>58</v>
      </c>
      <c r="U18" s="325"/>
      <c r="V18" s="325"/>
      <c r="W18" s="595"/>
      <c r="X18" s="325"/>
      <c r="Y18" s="328"/>
      <c r="Z18" s="328"/>
      <c r="AA18" s="591"/>
      <c r="AB18" s="592"/>
      <c r="AC18" s="593"/>
      <c r="AD18" s="508"/>
      <c r="BA18" s="331"/>
    </row>
    <row r="19" spans="1:53" ht="27.75" customHeight="1" x14ac:dyDescent="0.2">
      <c r="A19" s="359" t="s">
        <v>59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48"/>
      <c r="Z19" s="48"/>
    </row>
    <row r="20" spans="1:53" ht="16.5" customHeight="1" x14ac:dyDescent="0.25">
      <c r="A20" s="346" t="s">
        <v>59</v>
      </c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00"/>
      <c r="Z20" s="300"/>
    </row>
    <row r="21" spans="1:53" ht="14.25" customHeight="1" x14ac:dyDescent="0.25">
      <c r="A21" s="330" t="s">
        <v>60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13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2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3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3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30" t="s">
        <v>68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13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13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1">
        <v>4607091383935</v>
      </c>
      <c r="E28" s="313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1">
        <v>4680115881853</v>
      </c>
      <c r="E29" s="313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1">
        <v>4607091383911</v>
      </c>
      <c r="E30" s="313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1">
        <v>4607091388244</v>
      </c>
      <c r="E31" s="313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2"/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3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3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30" t="s">
        <v>81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1">
        <v>4607091388503</v>
      </c>
      <c r="E35" s="313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2"/>
      <c r="B36" s="331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3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3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30" t="s">
        <v>86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1">
        <v>4607091388282</v>
      </c>
      <c r="E39" s="313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2"/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3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3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30" t="s">
        <v>90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1">
        <v>4607091389111</v>
      </c>
      <c r="E43" s="313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2"/>
      <c r="B44" s="331"/>
      <c r="C44" s="331"/>
      <c r="D44" s="331"/>
      <c r="E44" s="331"/>
      <c r="F44" s="331"/>
      <c r="G44" s="331"/>
      <c r="H44" s="331"/>
      <c r="I44" s="331"/>
      <c r="J44" s="331"/>
      <c r="K44" s="331"/>
      <c r="L44" s="331"/>
      <c r="M44" s="333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3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9" t="s">
        <v>93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48"/>
      <c r="Z46" s="48"/>
    </row>
    <row r="47" spans="1:53" ht="16.5" customHeight="1" x14ac:dyDescent="0.25">
      <c r="A47" s="346" t="s">
        <v>94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300"/>
      <c r="Z47" s="300"/>
    </row>
    <row r="48" spans="1:53" ht="14.25" customHeight="1" x14ac:dyDescent="0.25">
      <c r="A48" s="330" t="s">
        <v>95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1">
        <v>4680115881440</v>
      </c>
      <c r="E49" s="313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32"/>
      <c r="B50" s="331"/>
      <c r="C50" s="331"/>
      <c r="D50" s="331"/>
      <c r="E50" s="331"/>
      <c r="F50" s="331"/>
      <c r="G50" s="331"/>
      <c r="H50" s="331"/>
      <c r="I50" s="331"/>
      <c r="J50" s="331"/>
      <c r="K50" s="331"/>
      <c r="L50" s="331"/>
      <c r="M50" s="333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31"/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3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46" t="s">
        <v>100</v>
      </c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1"/>
      <c r="N52" s="331"/>
      <c r="O52" s="331"/>
      <c r="P52" s="331"/>
      <c r="Q52" s="331"/>
      <c r="R52" s="331"/>
      <c r="S52" s="331"/>
      <c r="T52" s="331"/>
      <c r="U52" s="331"/>
      <c r="V52" s="331"/>
      <c r="W52" s="331"/>
      <c r="X52" s="331"/>
      <c r="Y52" s="300"/>
      <c r="Z52" s="300"/>
    </row>
    <row r="53" spans="1:53" ht="14.25" customHeight="1" x14ac:dyDescent="0.25">
      <c r="A53" s="330" t="s">
        <v>101</v>
      </c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21">
        <v>4680115881426</v>
      </c>
      <c r="E54" s="313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6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2"/>
      <c r="P54" s="312"/>
      <c r="Q54" s="312"/>
      <c r="R54" s="313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21">
        <v>4680115881426</v>
      </c>
      <c r="E55" s="313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512" t="s">
        <v>106</v>
      </c>
      <c r="O55" s="312"/>
      <c r="P55" s="312"/>
      <c r="Q55" s="312"/>
      <c r="R55" s="313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21">
        <v>4680115881419</v>
      </c>
      <c r="E56" s="313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6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21">
        <v>4680115881525</v>
      </c>
      <c r="E57" s="313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367" t="s">
        <v>111</v>
      </c>
      <c r="O57" s="312"/>
      <c r="P57" s="312"/>
      <c r="Q57" s="312"/>
      <c r="R57" s="313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32"/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3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31"/>
      <c r="B59" s="331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3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46" t="s">
        <v>93</v>
      </c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1"/>
      <c r="N60" s="331"/>
      <c r="O60" s="331"/>
      <c r="P60" s="331"/>
      <c r="Q60" s="331"/>
      <c r="R60" s="331"/>
      <c r="S60" s="331"/>
      <c r="T60" s="331"/>
      <c r="U60" s="331"/>
      <c r="V60" s="331"/>
      <c r="W60" s="331"/>
      <c r="X60" s="331"/>
      <c r="Y60" s="300"/>
      <c r="Z60" s="300"/>
    </row>
    <row r="61" spans="1:53" ht="14.25" customHeight="1" x14ac:dyDescent="0.25">
      <c r="A61" s="330" t="s">
        <v>101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21">
        <v>4607091382945</v>
      </c>
      <c r="E62" s="313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599" t="s">
        <v>114</v>
      </c>
      <c r="O62" s="312"/>
      <c r="P62" s="312"/>
      <c r="Q62" s="312"/>
      <c r="R62" s="313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21">
        <v>4607091385670</v>
      </c>
      <c r="E63" s="313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551" t="s">
        <v>118</v>
      </c>
      <c r="O63" s="312"/>
      <c r="P63" s="312"/>
      <c r="Q63" s="312"/>
      <c r="R63" s="313"/>
      <c r="S63" s="34"/>
      <c r="T63" s="34"/>
      <c r="U63" s="35" t="s">
        <v>65</v>
      </c>
      <c r="V63" s="305">
        <v>231</v>
      </c>
      <c r="W63" s="306">
        <f t="shared" si="2"/>
        <v>235.2</v>
      </c>
      <c r="X63" s="36">
        <f>IFERROR(IF(W63=0,"",ROUNDUP(W63/H63,0)*0.02175),"")</f>
        <v>0.45674999999999999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21">
        <v>4680115881327</v>
      </c>
      <c r="E64" s="313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6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2"/>
      <c r="P64" s="312"/>
      <c r="Q64" s="312"/>
      <c r="R64" s="313"/>
      <c r="S64" s="34"/>
      <c r="T64" s="34"/>
      <c r="U64" s="35" t="s">
        <v>65</v>
      </c>
      <c r="V64" s="305">
        <v>30</v>
      </c>
      <c r="W64" s="306">
        <f t="shared" si="2"/>
        <v>32.400000000000006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21">
        <v>4680115882133</v>
      </c>
      <c r="E65" s="313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44" t="s">
        <v>124</v>
      </c>
      <c r="O65" s="312"/>
      <c r="P65" s="312"/>
      <c r="Q65" s="312"/>
      <c r="R65" s="313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21">
        <v>4607091382952</v>
      </c>
      <c r="E66" s="313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2"/>
      <c r="P66" s="312"/>
      <c r="Q66" s="312"/>
      <c r="R66" s="313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4301011565</v>
      </c>
      <c r="D67" s="321">
        <v>4680115882539</v>
      </c>
      <c r="E67" s="313"/>
      <c r="F67" s="304">
        <v>0.37</v>
      </c>
      <c r="G67" s="32">
        <v>10</v>
      </c>
      <c r="H67" s="304">
        <v>3.7</v>
      </c>
      <c r="I67" s="304">
        <v>3.94</v>
      </c>
      <c r="J67" s="32">
        <v>120</v>
      </c>
      <c r="K67" s="32" t="s">
        <v>63</v>
      </c>
      <c r="L67" s="33" t="s">
        <v>117</v>
      </c>
      <c r="M67" s="32">
        <v>50</v>
      </c>
      <c r="N67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12"/>
      <c r="P67" s="312"/>
      <c r="Q67" s="312"/>
      <c r="R67" s="313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1">
        <v>4607091385687</v>
      </c>
      <c r="E68" s="313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117</v>
      </c>
      <c r="M68" s="32">
        <v>50</v>
      </c>
      <c r="N68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2"/>
      <c r="P68" s="312"/>
      <c r="Q68" s="312"/>
      <c r="R68" s="313"/>
      <c r="S68" s="34"/>
      <c r="T68" s="34"/>
      <c r="U68" s="35" t="s">
        <v>65</v>
      </c>
      <c r="V68" s="305">
        <v>24</v>
      </c>
      <c r="W68" s="306">
        <f t="shared" si="2"/>
        <v>24</v>
      </c>
      <c r="X68" s="36">
        <f t="shared" si="3"/>
        <v>5.6219999999999999E-2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21">
        <v>4607091384604</v>
      </c>
      <c r="E69" s="313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3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21">
        <v>4680115880283</v>
      </c>
      <c r="E70" s="313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21">
        <v>4680115881303</v>
      </c>
      <c r="E71" s="313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2"/>
      <c r="P71" s="312"/>
      <c r="Q71" s="312"/>
      <c r="R71" s="313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21">
        <v>4680115882720</v>
      </c>
      <c r="E72" s="313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351" t="s">
        <v>139</v>
      </c>
      <c r="O72" s="312"/>
      <c r="P72" s="312"/>
      <c r="Q72" s="312"/>
      <c r="R72" s="313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21">
        <v>4607091388466</v>
      </c>
      <c r="E73" s="313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2"/>
      <c r="P73" s="312"/>
      <c r="Q73" s="312"/>
      <c r="R73" s="313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21">
        <v>4680115880269</v>
      </c>
      <c r="E74" s="313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53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2"/>
      <c r="P74" s="312"/>
      <c r="Q74" s="312"/>
      <c r="R74" s="313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21">
        <v>4680115880429</v>
      </c>
      <c r="E75" s="313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5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2"/>
      <c r="P75" s="312"/>
      <c r="Q75" s="312"/>
      <c r="R75" s="313"/>
      <c r="S75" s="34"/>
      <c r="T75" s="34"/>
      <c r="U75" s="35" t="s">
        <v>65</v>
      </c>
      <c r="V75" s="305">
        <v>18</v>
      </c>
      <c r="W75" s="306">
        <f t="shared" si="2"/>
        <v>18</v>
      </c>
      <c r="X75" s="36">
        <f>IFERROR(IF(W75=0,"",ROUNDUP(W75/H75,0)*0.00937),"")</f>
        <v>3.7479999999999999E-2</v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21">
        <v>4680115881457</v>
      </c>
      <c r="E76" s="313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2"/>
      <c r="P76" s="312"/>
      <c r="Q76" s="312"/>
      <c r="R76" s="313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32"/>
      <c r="B77" s="331"/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3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33.402777777777779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34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0.61570000000000003</v>
      </c>
      <c r="Y77" s="308"/>
      <c r="Z77" s="308"/>
    </row>
    <row r="78" spans="1:53" x14ac:dyDescent="0.2">
      <c r="A78" s="331"/>
      <c r="B78" s="331"/>
      <c r="C78" s="331"/>
      <c r="D78" s="331"/>
      <c r="E78" s="331"/>
      <c r="F78" s="331"/>
      <c r="G78" s="331"/>
      <c r="H78" s="331"/>
      <c r="I78" s="331"/>
      <c r="J78" s="331"/>
      <c r="K78" s="331"/>
      <c r="L78" s="331"/>
      <c r="M78" s="333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303</v>
      </c>
      <c r="W78" s="307">
        <f>IFERROR(SUM(W62:W76),"0")</f>
        <v>309.60000000000002</v>
      </c>
      <c r="X78" s="37"/>
      <c r="Y78" s="308"/>
      <c r="Z78" s="308"/>
    </row>
    <row r="79" spans="1:53" ht="14.25" customHeight="1" x14ac:dyDescent="0.25">
      <c r="A79" s="330" t="s">
        <v>95</v>
      </c>
      <c r="B79" s="331"/>
      <c r="C79" s="331"/>
      <c r="D79" s="331"/>
      <c r="E79" s="331"/>
      <c r="F79" s="331"/>
      <c r="G79" s="331"/>
      <c r="H79" s="331"/>
      <c r="I79" s="331"/>
      <c r="J79" s="331"/>
      <c r="K79" s="331"/>
      <c r="L79" s="331"/>
      <c r="M79" s="331"/>
      <c r="N79" s="331"/>
      <c r="O79" s="331"/>
      <c r="P79" s="331"/>
      <c r="Q79" s="331"/>
      <c r="R79" s="331"/>
      <c r="S79" s="331"/>
      <c r="T79" s="331"/>
      <c r="U79" s="331"/>
      <c r="V79" s="331"/>
      <c r="W79" s="331"/>
      <c r="X79" s="331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21">
        <v>4607091384789</v>
      </c>
      <c r="E80" s="313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510" t="s">
        <v>150</v>
      </c>
      <c r="O80" s="312"/>
      <c r="P80" s="312"/>
      <c r="Q80" s="312"/>
      <c r="R80" s="313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21">
        <v>4680115881488</v>
      </c>
      <c r="E81" s="313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6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2"/>
      <c r="P81" s="312"/>
      <c r="Q81" s="312"/>
      <c r="R81" s="313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21">
        <v>4607091384765</v>
      </c>
      <c r="E82" s="313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379" t="s">
        <v>155</v>
      </c>
      <c r="O82" s="312"/>
      <c r="P82" s="312"/>
      <c r="Q82" s="312"/>
      <c r="R82" s="313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21">
        <v>4680115882751</v>
      </c>
      <c r="E83" s="313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391" t="s">
        <v>158</v>
      </c>
      <c r="O83" s="312"/>
      <c r="P83" s="312"/>
      <c r="Q83" s="312"/>
      <c r="R83" s="313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21">
        <v>4680115882775</v>
      </c>
      <c r="E84" s="313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338" t="s">
        <v>162</v>
      </c>
      <c r="O84" s="312"/>
      <c r="P84" s="312"/>
      <c r="Q84" s="312"/>
      <c r="R84" s="313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21">
        <v>4680115880658</v>
      </c>
      <c r="E85" s="313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2"/>
      <c r="P85" s="312"/>
      <c r="Q85" s="312"/>
      <c r="R85" s="313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21">
        <v>4607091381962</v>
      </c>
      <c r="E86" s="313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2"/>
      <c r="P86" s="312"/>
      <c r="Q86" s="312"/>
      <c r="R86" s="313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32"/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3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31"/>
      <c r="B88" s="331"/>
      <c r="C88" s="331"/>
      <c r="D88" s="331"/>
      <c r="E88" s="331"/>
      <c r="F88" s="331"/>
      <c r="G88" s="331"/>
      <c r="H88" s="331"/>
      <c r="I88" s="331"/>
      <c r="J88" s="331"/>
      <c r="K88" s="331"/>
      <c r="L88" s="331"/>
      <c r="M88" s="333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30" t="s">
        <v>60</v>
      </c>
      <c r="B89" s="331"/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21">
        <v>4607091387667</v>
      </c>
      <c r="E90" s="313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3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2"/>
      <c r="P90" s="312"/>
      <c r="Q90" s="312"/>
      <c r="R90" s="313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21">
        <v>4607091387636</v>
      </c>
      <c r="E91" s="313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4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2"/>
      <c r="P91" s="312"/>
      <c r="Q91" s="312"/>
      <c r="R91" s="313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21">
        <v>4607091384727</v>
      </c>
      <c r="E92" s="313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2"/>
      <c r="P92" s="312"/>
      <c r="Q92" s="312"/>
      <c r="R92" s="313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21">
        <v>4607091386745</v>
      </c>
      <c r="E93" s="313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2"/>
      <c r="P93" s="312"/>
      <c r="Q93" s="312"/>
      <c r="R93" s="313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21">
        <v>4607091382426</v>
      </c>
      <c r="E94" s="313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21">
        <v>4607091386547</v>
      </c>
      <c r="E95" s="313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4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2"/>
      <c r="P95" s="312"/>
      <c r="Q95" s="312"/>
      <c r="R95" s="313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21">
        <v>4607091384734</v>
      </c>
      <c r="E96" s="313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44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2"/>
      <c r="P96" s="312"/>
      <c r="Q96" s="312"/>
      <c r="R96" s="313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21">
        <v>4607091382464</v>
      </c>
      <c r="E97" s="313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4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32"/>
      <c r="B98" s="331"/>
      <c r="C98" s="331"/>
      <c r="D98" s="331"/>
      <c r="E98" s="331"/>
      <c r="F98" s="331"/>
      <c r="G98" s="331"/>
      <c r="H98" s="331"/>
      <c r="I98" s="331"/>
      <c r="J98" s="331"/>
      <c r="K98" s="331"/>
      <c r="L98" s="331"/>
      <c r="M98" s="333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31"/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3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30" t="s">
        <v>68</v>
      </c>
      <c r="B100" s="331"/>
      <c r="C100" s="331"/>
      <c r="D100" s="331"/>
      <c r="E100" s="331"/>
      <c r="F100" s="331"/>
      <c r="G100" s="331"/>
      <c r="H100" s="331"/>
      <c r="I100" s="331"/>
      <c r="J100" s="331"/>
      <c r="K100" s="331"/>
      <c r="L100" s="331"/>
      <c r="M100" s="331"/>
      <c r="N100" s="331"/>
      <c r="O100" s="331"/>
      <c r="P100" s="331"/>
      <c r="Q100" s="331"/>
      <c r="R100" s="331"/>
      <c r="S100" s="331"/>
      <c r="T100" s="331"/>
      <c r="U100" s="331"/>
      <c r="V100" s="331"/>
      <c r="W100" s="331"/>
      <c r="X100" s="331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21">
        <v>4607091386967</v>
      </c>
      <c r="E101" s="313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541" t="s">
        <v>185</v>
      </c>
      <c r="O101" s="312"/>
      <c r="P101" s="312"/>
      <c r="Q101" s="312"/>
      <c r="R101" s="313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21">
        <v>4607091386967</v>
      </c>
      <c r="E102" s="313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56" t="s">
        <v>187</v>
      </c>
      <c r="O102" s="312"/>
      <c r="P102" s="312"/>
      <c r="Q102" s="312"/>
      <c r="R102" s="313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21">
        <v>4607091385304</v>
      </c>
      <c r="E103" s="313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61" t="s">
        <v>190</v>
      </c>
      <c r="O103" s="312"/>
      <c r="P103" s="312"/>
      <c r="Q103" s="312"/>
      <c r="R103" s="313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21">
        <v>4607091386264</v>
      </c>
      <c r="E104" s="313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2"/>
      <c r="P104" s="312"/>
      <c r="Q104" s="312"/>
      <c r="R104" s="313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21">
        <v>4607091385731</v>
      </c>
      <c r="E105" s="313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421" t="s">
        <v>195</v>
      </c>
      <c r="O105" s="312"/>
      <c r="P105" s="312"/>
      <c r="Q105" s="312"/>
      <c r="R105" s="313"/>
      <c r="S105" s="34"/>
      <c r="T105" s="34"/>
      <c r="U105" s="35" t="s">
        <v>65</v>
      </c>
      <c r="V105" s="305">
        <v>77</v>
      </c>
      <c r="W105" s="306">
        <f t="shared" si="6"/>
        <v>78.300000000000011</v>
      </c>
      <c r="X105" s="36">
        <f>IFERROR(IF(W105=0,"",ROUNDUP(W105/H105,0)*0.00753),"")</f>
        <v>0.21837000000000001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21">
        <v>4680115880214</v>
      </c>
      <c r="E106" s="313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610" t="s">
        <v>198</v>
      </c>
      <c r="O106" s="312"/>
      <c r="P106" s="312"/>
      <c r="Q106" s="312"/>
      <c r="R106" s="313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21">
        <v>4680115880894</v>
      </c>
      <c r="E107" s="313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425" t="s">
        <v>201</v>
      </c>
      <c r="O107" s="312"/>
      <c r="P107" s="312"/>
      <c r="Q107" s="312"/>
      <c r="R107" s="313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21">
        <v>4607091385427</v>
      </c>
      <c r="E108" s="313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21">
        <v>4680115882645</v>
      </c>
      <c r="E109" s="313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44" t="s">
        <v>206</v>
      </c>
      <c r="O109" s="312"/>
      <c r="P109" s="312"/>
      <c r="Q109" s="312"/>
      <c r="R109" s="313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32"/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3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28.518518518518515</v>
      </c>
      <c r="W110" s="307">
        <f>IFERROR(W101/H101,"0")+IFERROR(W102/H102,"0")+IFERROR(W103/H103,"0")+IFERROR(W104/H104,"0")+IFERROR(W105/H105,"0")+IFERROR(W106/H106,"0")+IFERROR(W107/H107,"0")+IFERROR(W108/H108,"0")+IFERROR(W109/H109,"0")</f>
        <v>29.000000000000004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0.21837000000000001</v>
      </c>
      <c r="Y110" s="308"/>
      <c r="Z110" s="308"/>
    </row>
    <row r="111" spans="1:53" x14ac:dyDescent="0.2">
      <c r="A111" s="331"/>
      <c r="B111" s="331"/>
      <c r="C111" s="331"/>
      <c r="D111" s="331"/>
      <c r="E111" s="331"/>
      <c r="F111" s="331"/>
      <c r="G111" s="331"/>
      <c r="H111" s="331"/>
      <c r="I111" s="331"/>
      <c r="J111" s="331"/>
      <c r="K111" s="331"/>
      <c r="L111" s="331"/>
      <c r="M111" s="333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77</v>
      </c>
      <c r="W111" s="307">
        <f>IFERROR(SUM(W101:W109),"0")</f>
        <v>78.300000000000011</v>
      </c>
      <c r="X111" s="37"/>
      <c r="Y111" s="308"/>
      <c r="Z111" s="308"/>
    </row>
    <row r="112" spans="1:53" ht="14.25" customHeight="1" x14ac:dyDescent="0.25">
      <c r="A112" s="330" t="s">
        <v>207</v>
      </c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  <c r="T112" s="331"/>
      <c r="U112" s="331"/>
      <c r="V112" s="331"/>
      <c r="W112" s="331"/>
      <c r="X112" s="331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21">
        <v>4607091383065</v>
      </c>
      <c r="E113" s="313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2"/>
      <c r="P113" s="312"/>
      <c r="Q113" s="312"/>
      <c r="R113" s="313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21">
        <v>4680115881532</v>
      </c>
      <c r="E114" s="313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2"/>
      <c r="P114" s="312"/>
      <c r="Q114" s="312"/>
      <c r="R114" s="313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21">
        <v>4680115882652</v>
      </c>
      <c r="E115" s="313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64" t="s">
        <v>214</v>
      </c>
      <c r="O115" s="312"/>
      <c r="P115" s="312"/>
      <c r="Q115" s="312"/>
      <c r="R115" s="313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21">
        <v>4680115880238</v>
      </c>
      <c r="E116" s="313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55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2"/>
      <c r="P116" s="312"/>
      <c r="Q116" s="312"/>
      <c r="R116" s="313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21">
        <v>4680115881464</v>
      </c>
      <c r="E117" s="313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81" t="s">
        <v>219</v>
      </c>
      <c r="O117" s="312"/>
      <c r="P117" s="312"/>
      <c r="Q117" s="312"/>
      <c r="R117" s="313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32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3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31"/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3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46" t="s">
        <v>220</v>
      </c>
      <c r="B120" s="331"/>
      <c r="C120" s="331"/>
      <c r="D120" s="331"/>
      <c r="E120" s="331"/>
      <c r="F120" s="331"/>
      <c r="G120" s="331"/>
      <c r="H120" s="331"/>
      <c r="I120" s="331"/>
      <c r="J120" s="331"/>
      <c r="K120" s="331"/>
      <c r="L120" s="331"/>
      <c r="M120" s="331"/>
      <c r="N120" s="331"/>
      <c r="O120" s="331"/>
      <c r="P120" s="331"/>
      <c r="Q120" s="331"/>
      <c r="R120" s="331"/>
      <c r="S120" s="331"/>
      <c r="T120" s="331"/>
      <c r="U120" s="331"/>
      <c r="V120" s="331"/>
      <c r="W120" s="331"/>
      <c r="X120" s="331"/>
      <c r="Y120" s="300"/>
      <c r="Z120" s="300"/>
    </row>
    <row r="121" spans="1:53" ht="14.25" customHeight="1" x14ac:dyDescent="0.25">
      <c r="A121" s="330" t="s">
        <v>68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331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21">
        <v>4607091385168</v>
      </c>
      <c r="E122" s="313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420" t="s">
        <v>223</v>
      </c>
      <c r="O122" s="312"/>
      <c r="P122" s="312"/>
      <c r="Q122" s="312"/>
      <c r="R122" s="313"/>
      <c r="S122" s="34"/>
      <c r="T122" s="34"/>
      <c r="U122" s="35" t="s">
        <v>65</v>
      </c>
      <c r="V122" s="305">
        <v>278</v>
      </c>
      <c r="W122" s="306">
        <f>IFERROR(IF(V122="",0,CEILING((V122/$H122),1)*$H122),"")</f>
        <v>285.60000000000002</v>
      </c>
      <c r="X122" s="36">
        <f>IFERROR(IF(W122=0,"",ROUNDUP(W122/H122,0)*0.02175),"")</f>
        <v>0.73949999999999994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21">
        <v>4607091383256</v>
      </c>
      <c r="E123" s="313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2"/>
      <c r="P123" s="312"/>
      <c r="Q123" s="312"/>
      <c r="R123" s="313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21">
        <v>4607091385748</v>
      </c>
      <c r="E124" s="313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5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2"/>
      <c r="P124" s="312"/>
      <c r="Q124" s="312"/>
      <c r="R124" s="313"/>
      <c r="S124" s="34"/>
      <c r="T124" s="34"/>
      <c r="U124" s="35" t="s">
        <v>65</v>
      </c>
      <c r="V124" s="305">
        <v>257</v>
      </c>
      <c r="W124" s="306">
        <f>IFERROR(IF(V124="",0,CEILING((V124/$H124),1)*$H124),"")</f>
        <v>259.20000000000005</v>
      </c>
      <c r="X124" s="36">
        <f>IFERROR(IF(W124=0,"",ROUNDUP(W124/H124,0)*0.00753),"")</f>
        <v>0.72287999999999997</v>
      </c>
      <c r="Y124" s="56"/>
      <c r="Z124" s="57"/>
      <c r="AD124" s="58"/>
      <c r="BA124" s="120" t="s">
        <v>1</v>
      </c>
    </row>
    <row r="125" spans="1:53" x14ac:dyDescent="0.2">
      <c r="A125" s="332"/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3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128.28042328042326</v>
      </c>
      <c r="W125" s="307">
        <f>IFERROR(W122/H122,"0")+IFERROR(W123/H123,"0")+IFERROR(W124/H124,"0")</f>
        <v>130</v>
      </c>
      <c r="X125" s="307">
        <f>IFERROR(IF(X122="",0,X122),"0")+IFERROR(IF(X123="",0,X123),"0")+IFERROR(IF(X124="",0,X124),"0")</f>
        <v>1.46238</v>
      </c>
      <c r="Y125" s="308"/>
      <c r="Z125" s="308"/>
    </row>
    <row r="126" spans="1:53" x14ac:dyDescent="0.2">
      <c r="A126" s="331"/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3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535</v>
      </c>
      <c r="W126" s="307">
        <f>IFERROR(SUM(W122:W124),"0")</f>
        <v>544.80000000000007</v>
      </c>
      <c r="X126" s="37"/>
      <c r="Y126" s="308"/>
      <c r="Z126" s="308"/>
    </row>
    <row r="127" spans="1:53" ht="27.75" customHeight="1" x14ac:dyDescent="0.2">
      <c r="A127" s="359" t="s">
        <v>228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48"/>
      <c r="Z127" s="48"/>
    </row>
    <row r="128" spans="1:53" ht="16.5" customHeight="1" x14ac:dyDescent="0.25">
      <c r="A128" s="346" t="s">
        <v>229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331"/>
      <c r="Y128" s="300"/>
      <c r="Z128" s="300"/>
    </row>
    <row r="129" spans="1:53" ht="14.25" customHeight="1" x14ac:dyDescent="0.25">
      <c r="A129" s="330" t="s">
        <v>101</v>
      </c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  <c r="T129" s="331"/>
      <c r="U129" s="331"/>
      <c r="V129" s="331"/>
      <c r="W129" s="331"/>
      <c r="X129" s="331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21">
        <v>4607091383423</v>
      </c>
      <c r="E130" s="313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7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2"/>
      <c r="P130" s="312"/>
      <c r="Q130" s="312"/>
      <c r="R130" s="313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21">
        <v>4607091381405</v>
      </c>
      <c r="E131" s="313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57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2"/>
      <c r="P131" s="312"/>
      <c r="Q131" s="312"/>
      <c r="R131" s="313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21">
        <v>4607091386516</v>
      </c>
      <c r="E132" s="313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3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2"/>
      <c r="P132" s="312"/>
      <c r="Q132" s="312"/>
      <c r="R132" s="313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32"/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3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31"/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3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46" t="s">
        <v>236</v>
      </c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331"/>
      <c r="Y135" s="300"/>
      <c r="Z135" s="300"/>
    </row>
    <row r="136" spans="1:53" ht="14.25" customHeight="1" x14ac:dyDescent="0.25">
      <c r="A136" s="330" t="s">
        <v>60</v>
      </c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  <c r="Q136" s="331"/>
      <c r="R136" s="331"/>
      <c r="S136" s="331"/>
      <c r="T136" s="331"/>
      <c r="U136" s="331"/>
      <c r="V136" s="331"/>
      <c r="W136" s="331"/>
      <c r="X136" s="331"/>
      <c r="Y136" s="301"/>
      <c r="Z136" s="301"/>
    </row>
    <row r="137" spans="1:53" ht="27" customHeight="1" x14ac:dyDescent="0.25">
      <c r="A137" s="54" t="s">
        <v>237</v>
      </c>
      <c r="B137" s="54" t="s">
        <v>238</v>
      </c>
      <c r="C137" s="31">
        <v>4301031191</v>
      </c>
      <c r="D137" s="321">
        <v>4680115880993</v>
      </c>
      <c r="E137" s="313"/>
      <c r="F137" s="304">
        <v>0.7</v>
      </c>
      <c r="G137" s="32">
        <v>6</v>
      </c>
      <c r="H137" s="304">
        <v>4.2</v>
      </c>
      <c r="I137" s="304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12"/>
      <c r="P137" s="312"/>
      <c r="Q137" s="312"/>
      <c r="R137" s="313"/>
      <c r="S137" s="34"/>
      <c r="T137" s="34"/>
      <c r="U137" s="35" t="s">
        <v>65</v>
      </c>
      <c r="V137" s="305">
        <v>0</v>
      </c>
      <c r="W137" s="306">
        <f t="shared" ref="W137:W144" si="7"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239</v>
      </c>
      <c r="B138" s="54" t="s">
        <v>240</v>
      </c>
      <c r="C138" s="31">
        <v>4301031204</v>
      </c>
      <c r="D138" s="321">
        <v>4680115881761</v>
      </c>
      <c r="E138" s="313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241</v>
      </c>
      <c r="B139" s="54" t="s">
        <v>242</v>
      </c>
      <c r="C139" s="31">
        <v>4301031201</v>
      </c>
      <c r="D139" s="321">
        <v>4680115881563</v>
      </c>
      <c r="E139" s="313"/>
      <c r="F139" s="304">
        <v>0.7</v>
      </c>
      <c r="G139" s="32">
        <v>6</v>
      </c>
      <c r="H139" s="304">
        <v>4.2</v>
      </c>
      <c r="I139" s="304">
        <v>4.4000000000000004</v>
      </c>
      <c r="J139" s="32">
        <v>156</v>
      </c>
      <c r="K139" s="32" t="s">
        <v>63</v>
      </c>
      <c r="L139" s="33" t="s">
        <v>64</v>
      </c>
      <c r="M139" s="32">
        <v>40</v>
      </c>
      <c r="N139" s="4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12"/>
      <c r="P139" s="312"/>
      <c r="Q139" s="312"/>
      <c r="R139" s="313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4301031199</v>
      </c>
      <c r="D140" s="321">
        <v>4680115880986</v>
      </c>
      <c r="E140" s="313"/>
      <c r="F140" s="304">
        <v>0.35</v>
      </c>
      <c r="G140" s="32">
        <v>6</v>
      </c>
      <c r="H140" s="304">
        <v>2.1</v>
      </c>
      <c r="I140" s="304">
        <v>2.23</v>
      </c>
      <c r="J140" s="32">
        <v>234</v>
      </c>
      <c r="K140" s="32" t="s">
        <v>161</v>
      </c>
      <c r="L140" s="33" t="s">
        <v>64</v>
      </c>
      <c r="M140" s="32">
        <v>40</v>
      </c>
      <c r="N140" s="4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12"/>
      <c r="P140" s="312"/>
      <c r="Q140" s="312"/>
      <c r="R140" s="313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IFERROR(IF(W140=0,"",ROUNDUP(W140/H140,0)*0.00502),"")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4301031190</v>
      </c>
      <c r="D141" s="321">
        <v>4680115880207</v>
      </c>
      <c r="E141" s="313"/>
      <c r="F141" s="304">
        <v>0.4</v>
      </c>
      <c r="G141" s="32">
        <v>6</v>
      </c>
      <c r="H141" s="304">
        <v>2.4</v>
      </c>
      <c r="I141" s="304">
        <v>2.63</v>
      </c>
      <c r="J141" s="32">
        <v>156</v>
      </c>
      <c r="K141" s="32" t="s">
        <v>63</v>
      </c>
      <c r="L141" s="33" t="s">
        <v>64</v>
      </c>
      <c r="M141" s="32">
        <v>40</v>
      </c>
      <c r="N141" s="37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12"/>
      <c r="P141" s="312"/>
      <c r="Q141" s="312"/>
      <c r="R141" s="313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4301031205</v>
      </c>
      <c r="D142" s="321">
        <v>4680115881785</v>
      </c>
      <c r="E142" s="313"/>
      <c r="F142" s="304">
        <v>0.35</v>
      </c>
      <c r="G142" s="32">
        <v>6</v>
      </c>
      <c r="H142" s="304">
        <v>2.1</v>
      </c>
      <c r="I142" s="304">
        <v>2.23</v>
      </c>
      <c r="J142" s="32">
        <v>234</v>
      </c>
      <c r="K142" s="32" t="s">
        <v>161</v>
      </c>
      <c r="L142" s="33" t="s">
        <v>64</v>
      </c>
      <c r="M142" s="32">
        <v>40</v>
      </c>
      <c r="N142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12"/>
      <c r="P142" s="312"/>
      <c r="Q142" s="312"/>
      <c r="R142" s="313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4301031202</v>
      </c>
      <c r="D143" s="321">
        <v>4680115881679</v>
      </c>
      <c r="E143" s="313"/>
      <c r="F143" s="304">
        <v>0.35</v>
      </c>
      <c r="G143" s="32">
        <v>6</v>
      </c>
      <c r="H143" s="304">
        <v>2.1</v>
      </c>
      <c r="I143" s="304">
        <v>2.2000000000000002</v>
      </c>
      <c r="J143" s="32">
        <v>234</v>
      </c>
      <c r="K143" s="32" t="s">
        <v>161</v>
      </c>
      <c r="L143" s="33" t="s">
        <v>64</v>
      </c>
      <c r="M143" s="32">
        <v>40</v>
      </c>
      <c r="N143" s="3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12"/>
      <c r="P143" s="312"/>
      <c r="Q143" s="312"/>
      <c r="R143" s="313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4301031158</v>
      </c>
      <c r="D144" s="321">
        <v>4680115880191</v>
      </c>
      <c r="E144" s="313"/>
      <c r="F144" s="304">
        <v>0.4</v>
      </c>
      <c r="G144" s="32">
        <v>6</v>
      </c>
      <c r="H144" s="304">
        <v>2.4</v>
      </c>
      <c r="I144" s="304">
        <v>2.6</v>
      </c>
      <c r="J144" s="32">
        <v>156</v>
      </c>
      <c r="K144" s="32" t="s">
        <v>63</v>
      </c>
      <c r="L144" s="33" t="s">
        <v>64</v>
      </c>
      <c r="M144" s="32">
        <v>40</v>
      </c>
      <c r="N144" s="6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x14ac:dyDescent="0.2">
      <c r="A145" s="332"/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3"/>
      <c r="N145" s="314" t="s">
        <v>66</v>
      </c>
      <c r="O145" s="315"/>
      <c r="P145" s="315"/>
      <c r="Q145" s="315"/>
      <c r="R145" s="315"/>
      <c r="S145" s="315"/>
      <c r="T145" s="316"/>
      <c r="U145" s="37" t="s">
        <v>67</v>
      </c>
      <c r="V145" s="307">
        <f>IFERROR(V137/H137,"0")+IFERROR(V138/H138,"0")+IFERROR(V139/H139,"0")+IFERROR(V140/H140,"0")+IFERROR(V141/H141,"0")+IFERROR(V142/H142,"0")+IFERROR(V143/H143,"0")+IFERROR(V144/H144,"0")</f>
        <v>0</v>
      </c>
      <c r="W145" s="307">
        <f>IFERROR(W137/H137,"0")+IFERROR(W138/H138,"0")+IFERROR(W139/H139,"0")+IFERROR(W140/H140,"0")+IFERROR(W141/H141,"0")+IFERROR(W142/H142,"0")+IFERROR(W143/H143,"0")+IFERROR(W144/H144,"0")</f>
        <v>0</v>
      </c>
      <c r="X145" s="307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08"/>
      <c r="Z145" s="308"/>
    </row>
    <row r="146" spans="1:53" x14ac:dyDescent="0.2">
      <c r="A146" s="331"/>
      <c r="B146" s="331"/>
      <c r="C146" s="331"/>
      <c r="D146" s="331"/>
      <c r="E146" s="331"/>
      <c r="F146" s="331"/>
      <c r="G146" s="331"/>
      <c r="H146" s="331"/>
      <c r="I146" s="331"/>
      <c r="J146" s="331"/>
      <c r="K146" s="331"/>
      <c r="L146" s="331"/>
      <c r="M146" s="333"/>
      <c r="N146" s="314" t="s">
        <v>66</v>
      </c>
      <c r="O146" s="315"/>
      <c r="P146" s="315"/>
      <c r="Q146" s="315"/>
      <c r="R146" s="315"/>
      <c r="S146" s="315"/>
      <c r="T146" s="316"/>
      <c r="U146" s="37" t="s">
        <v>65</v>
      </c>
      <c r="V146" s="307">
        <f>IFERROR(SUM(V137:V144),"0")</f>
        <v>0</v>
      </c>
      <c r="W146" s="307">
        <f>IFERROR(SUM(W137:W144),"0")</f>
        <v>0</v>
      </c>
      <c r="X146" s="37"/>
      <c r="Y146" s="308"/>
      <c r="Z146" s="308"/>
    </row>
    <row r="147" spans="1:53" ht="16.5" customHeight="1" x14ac:dyDescent="0.25">
      <c r="A147" s="346" t="s">
        <v>253</v>
      </c>
      <c r="B147" s="331"/>
      <c r="C147" s="331"/>
      <c r="D147" s="331"/>
      <c r="E147" s="331"/>
      <c r="F147" s="331"/>
      <c r="G147" s="331"/>
      <c r="H147" s="331"/>
      <c r="I147" s="331"/>
      <c r="J147" s="331"/>
      <c r="K147" s="331"/>
      <c r="L147" s="331"/>
      <c r="M147" s="331"/>
      <c r="N147" s="331"/>
      <c r="O147" s="331"/>
      <c r="P147" s="331"/>
      <c r="Q147" s="331"/>
      <c r="R147" s="331"/>
      <c r="S147" s="331"/>
      <c r="T147" s="331"/>
      <c r="U147" s="331"/>
      <c r="V147" s="331"/>
      <c r="W147" s="331"/>
      <c r="X147" s="331"/>
      <c r="Y147" s="300"/>
      <c r="Z147" s="300"/>
    </row>
    <row r="148" spans="1:53" ht="14.25" customHeight="1" x14ac:dyDescent="0.25">
      <c r="A148" s="330" t="s">
        <v>101</v>
      </c>
      <c r="B148" s="331"/>
      <c r="C148" s="331"/>
      <c r="D148" s="331"/>
      <c r="E148" s="331"/>
      <c r="F148" s="331"/>
      <c r="G148" s="331"/>
      <c r="H148" s="331"/>
      <c r="I148" s="331"/>
      <c r="J148" s="331"/>
      <c r="K148" s="331"/>
      <c r="L148" s="331"/>
      <c r="M148" s="331"/>
      <c r="N148" s="331"/>
      <c r="O148" s="331"/>
      <c r="P148" s="331"/>
      <c r="Q148" s="331"/>
      <c r="R148" s="331"/>
      <c r="S148" s="331"/>
      <c r="T148" s="331"/>
      <c r="U148" s="331"/>
      <c r="V148" s="331"/>
      <c r="W148" s="331"/>
      <c r="X148" s="331"/>
      <c r="Y148" s="301"/>
      <c r="Z148" s="301"/>
    </row>
    <row r="149" spans="1:53" ht="16.5" customHeight="1" x14ac:dyDescent="0.25">
      <c r="A149" s="54" t="s">
        <v>254</v>
      </c>
      <c r="B149" s="54" t="s">
        <v>255</v>
      </c>
      <c r="C149" s="31">
        <v>4301011450</v>
      </c>
      <c r="D149" s="321">
        <v>4680115881402</v>
      </c>
      <c r="E149" s="313"/>
      <c r="F149" s="304">
        <v>1.35</v>
      </c>
      <c r="G149" s="32">
        <v>8</v>
      </c>
      <c r="H149" s="304">
        <v>10.8</v>
      </c>
      <c r="I149" s="304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2"/>
      <c r="P149" s="312"/>
      <c r="Q149" s="312"/>
      <c r="R149" s="313"/>
      <c r="S149" s="34"/>
      <c r="T149" s="34"/>
      <c r="U149" s="35" t="s">
        <v>65</v>
      </c>
      <c r="V149" s="305">
        <v>0</v>
      </c>
      <c r="W149" s="306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256</v>
      </c>
      <c r="B150" s="54" t="s">
        <v>257</v>
      </c>
      <c r="C150" s="31">
        <v>4301011454</v>
      </c>
      <c r="D150" s="321">
        <v>4680115881396</v>
      </c>
      <c r="E150" s="313"/>
      <c r="F150" s="304">
        <v>0.45</v>
      </c>
      <c r="G150" s="32">
        <v>6</v>
      </c>
      <c r="H150" s="304">
        <v>2.7</v>
      </c>
      <c r="I150" s="304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2"/>
      <c r="P150" s="312"/>
      <c r="Q150" s="312"/>
      <c r="R150" s="313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32"/>
      <c r="B151" s="331"/>
      <c r="C151" s="331"/>
      <c r="D151" s="331"/>
      <c r="E151" s="331"/>
      <c r="F151" s="331"/>
      <c r="G151" s="331"/>
      <c r="H151" s="331"/>
      <c r="I151" s="331"/>
      <c r="J151" s="331"/>
      <c r="K151" s="331"/>
      <c r="L151" s="331"/>
      <c r="M151" s="333"/>
      <c r="N151" s="314" t="s">
        <v>66</v>
      </c>
      <c r="O151" s="315"/>
      <c r="P151" s="315"/>
      <c r="Q151" s="315"/>
      <c r="R151" s="315"/>
      <c r="S151" s="315"/>
      <c r="T151" s="316"/>
      <c r="U151" s="37" t="s">
        <v>67</v>
      </c>
      <c r="V151" s="307">
        <f>IFERROR(V149/H149,"0")+IFERROR(V150/H150,"0")</f>
        <v>0</v>
      </c>
      <c r="W151" s="307">
        <f>IFERROR(W149/H149,"0")+IFERROR(W150/H150,"0")</f>
        <v>0</v>
      </c>
      <c r="X151" s="307">
        <f>IFERROR(IF(X149="",0,X149),"0")+IFERROR(IF(X150="",0,X150),"0")</f>
        <v>0</v>
      </c>
      <c r="Y151" s="308"/>
      <c r="Z151" s="308"/>
    </row>
    <row r="152" spans="1:53" x14ac:dyDescent="0.2">
      <c r="A152" s="331"/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3"/>
      <c r="N152" s="314" t="s">
        <v>66</v>
      </c>
      <c r="O152" s="315"/>
      <c r="P152" s="315"/>
      <c r="Q152" s="315"/>
      <c r="R152" s="315"/>
      <c r="S152" s="315"/>
      <c r="T152" s="316"/>
      <c r="U152" s="37" t="s">
        <v>65</v>
      </c>
      <c r="V152" s="307">
        <f>IFERROR(SUM(V149:V150),"0")</f>
        <v>0</v>
      </c>
      <c r="W152" s="307">
        <f>IFERROR(SUM(W149:W150),"0")</f>
        <v>0</v>
      </c>
      <c r="X152" s="37"/>
      <c r="Y152" s="308"/>
      <c r="Z152" s="308"/>
    </row>
    <row r="153" spans="1:53" ht="14.25" customHeight="1" x14ac:dyDescent="0.25">
      <c r="A153" s="330" t="s">
        <v>95</v>
      </c>
      <c r="B153" s="331"/>
      <c r="C153" s="331"/>
      <c r="D153" s="331"/>
      <c r="E153" s="331"/>
      <c r="F153" s="331"/>
      <c r="G153" s="331"/>
      <c r="H153" s="331"/>
      <c r="I153" s="331"/>
      <c r="J153" s="331"/>
      <c r="K153" s="331"/>
      <c r="L153" s="331"/>
      <c r="M153" s="331"/>
      <c r="N153" s="331"/>
      <c r="O153" s="331"/>
      <c r="P153" s="331"/>
      <c r="Q153" s="331"/>
      <c r="R153" s="331"/>
      <c r="S153" s="331"/>
      <c r="T153" s="331"/>
      <c r="U153" s="331"/>
      <c r="V153" s="331"/>
      <c r="W153" s="331"/>
      <c r="X153" s="331"/>
      <c r="Y153" s="301"/>
      <c r="Z153" s="301"/>
    </row>
    <row r="154" spans="1:53" ht="16.5" customHeight="1" x14ac:dyDescent="0.25">
      <c r="A154" s="54" t="s">
        <v>258</v>
      </c>
      <c r="B154" s="54" t="s">
        <v>259</v>
      </c>
      <c r="C154" s="31">
        <v>4301020262</v>
      </c>
      <c r="D154" s="321">
        <v>4680115882935</v>
      </c>
      <c r="E154" s="313"/>
      <c r="F154" s="304">
        <v>1.35</v>
      </c>
      <c r="G154" s="32">
        <v>8</v>
      </c>
      <c r="H154" s="304">
        <v>10.8</v>
      </c>
      <c r="I154" s="304">
        <v>11.28</v>
      </c>
      <c r="J154" s="32">
        <v>56</v>
      </c>
      <c r="K154" s="32" t="s">
        <v>98</v>
      </c>
      <c r="L154" s="33" t="s">
        <v>117</v>
      </c>
      <c r="M154" s="32">
        <v>50</v>
      </c>
      <c r="N154" s="350" t="s">
        <v>260</v>
      </c>
      <c r="O154" s="312"/>
      <c r="P154" s="312"/>
      <c r="Q154" s="312"/>
      <c r="R154" s="313"/>
      <c r="S154" s="34"/>
      <c r="T154" s="34"/>
      <c r="U154" s="35" t="s">
        <v>65</v>
      </c>
      <c r="V154" s="305">
        <v>0</v>
      </c>
      <c r="W154" s="306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261</v>
      </c>
      <c r="B155" s="54" t="s">
        <v>262</v>
      </c>
      <c r="C155" s="31">
        <v>4301020220</v>
      </c>
      <c r="D155" s="321">
        <v>4680115880764</v>
      </c>
      <c r="E155" s="313"/>
      <c r="F155" s="304">
        <v>0.35</v>
      </c>
      <c r="G155" s="32">
        <v>6</v>
      </c>
      <c r="H155" s="304">
        <v>2.1</v>
      </c>
      <c r="I155" s="304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2"/>
      <c r="P155" s="312"/>
      <c r="Q155" s="312"/>
      <c r="R155" s="313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32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3"/>
      <c r="N156" s="314" t="s">
        <v>66</v>
      </c>
      <c r="O156" s="315"/>
      <c r="P156" s="315"/>
      <c r="Q156" s="315"/>
      <c r="R156" s="315"/>
      <c r="S156" s="315"/>
      <c r="T156" s="316"/>
      <c r="U156" s="37" t="s">
        <v>67</v>
      </c>
      <c r="V156" s="307">
        <f>IFERROR(V154/H154,"0")+IFERROR(V155/H155,"0")</f>
        <v>0</v>
      </c>
      <c r="W156" s="307">
        <f>IFERROR(W154/H154,"0")+IFERROR(W155/H155,"0")</f>
        <v>0</v>
      </c>
      <c r="X156" s="307">
        <f>IFERROR(IF(X154="",0,X154),"0")+IFERROR(IF(X155="",0,X155),"0")</f>
        <v>0</v>
      </c>
      <c r="Y156" s="308"/>
      <c r="Z156" s="308"/>
    </row>
    <row r="157" spans="1:53" x14ac:dyDescent="0.2">
      <c r="A157" s="331"/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3"/>
      <c r="N157" s="314" t="s">
        <v>66</v>
      </c>
      <c r="O157" s="315"/>
      <c r="P157" s="315"/>
      <c r="Q157" s="315"/>
      <c r="R157" s="315"/>
      <c r="S157" s="315"/>
      <c r="T157" s="316"/>
      <c r="U157" s="37" t="s">
        <v>65</v>
      </c>
      <c r="V157" s="307">
        <f>IFERROR(SUM(V154:V155),"0")</f>
        <v>0</v>
      </c>
      <c r="W157" s="307">
        <f>IFERROR(SUM(W154:W155),"0")</f>
        <v>0</v>
      </c>
      <c r="X157" s="37"/>
      <c r="Y157" s="308"/>
      <c r="Z157" s="308"/>
    </row>
    <row r="158" spans="1:53" ht="14.25" customHeight="1" x14ac:dyDescent="0.25">
      <c r="A158" s="330" t="s">
        <v>60</v>
      </c>
      <c r="B158" s="331"/>
      <c r="C158" s="331"/>
      <c r="D158" s="331"/>
      <c r="E158" s="331"/>
      <c r="F158" s="331"/>
      <c r="G158" s="331"/>
      <c r="H158" s="331"/>
      <c r="I158" s="331"/>
      <c r="J158" s="331"/>
      <c r="K158" s="331"/>
      <c r="L158" s="331"/>
      <c r="M158" s="331"/>
      <c r="N158" s="331"/>
      <c r="O158" s="331"/>
      <c r="P158" s="331"/>
      <c r="Q158" s="331"/>
      <c r="R158" s="331"/>
      <c r="S158" s="331"/>
      <c r="T158" s="331"/>
      <c r="U158" s="331"/>
      <c r="V158" s="331"/>
      <c r="W158" s="331"/>
      <c r="X158" s="331"/>
      <c r="Y158" s="301"/>
      <c r="Z158" s="301"/>
    </row>
    <row r="159" spans="1:53" ht="27" customHeight="1" x14ac:dyDescent="0.25">
      <c r="A159" s="54" t="s">
        <v>263</v>
      </c>
      <c r="B159" s="54" t="s">
        <v>264</v>
      </c>
      <c r="C159" s="31">
        <v>4301031224</v>
      </c>
      <c r="D159" s="321">
        <v>4680115882683</v>
      </c>
      <c r="E159" s="313"/>
      <c r="F159" s="304">
        <v>0.9</v>
      </c>
      <c r="G159" s="32">
        <v>6</v>
      </c>
      <c r="H159" s="304">
        <v>5.4</v>
      </c>
      <c r="I159" s="304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2"/>
      <c r="P159" s="312"/>
      <c r="Q159" s="312"/>
      <c r="R159" s="313"/>
      <c r="S159" s="34"/>
      <c r="T159" s="34"/>
      <c r="U159" s="35" t="s">
        <v>65</v>
      </c>
      <c r="V159" s="305">
        <v>0</v>
      </c>
      <c r="W159" s="306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265</v>
      </c>
      <c r="B160" s="54" t="s">
        <v>266</v>
      </c>
      <c r="C160" s="31">
        <v>4301031230</v>
      </c>
      <c r="D160" s="321">
        <v>4680115882690</v>
      </c>
      <c r="E160" s="313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2"/>
      <c r="P160" s="312"/>
      <c r="Q160" s="312"/>
      <c r="R160" s="313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267</v>
      </c>
      <c r="B161" s="54" t="s">
        <v>268</v>
      </c>
      <c r="C161" s="31">
        <v>4301031220</v>
      </c>
      <c r="D161" s="321">
        <v>4680115882669</v>
      </c>
      <c r="E161" s="313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2"/>
      <c r="P161" s="312"/>
      <c r="Q161" s="312"/>
      <c r="R161" s="313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4301031221</v>
      </c>
      <c r="D162" s="321">
        <v>4680115882676</v>
      </c>
      <c r="E162" s="313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2"/>
      <c r="P162" s="312"/>
      <c r="Q162" s="312"/>
      <c r="R162" s="313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32"/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3"/>
      <c r="N163" s="314" t="s">
        <v>66</v>
      </c>
      <c r="O163" s="315"/>
      <c r="P163" s="315"/>
      <c r="Q163" s="315"/>
      <c r="R163" s="315"/>
      <c r="S163" s="315"/>
      <c r="T163" s="316"/>
      <c r="U163" s="37" t="s">
        <v>67</v>
      </c>
      <c r="V163" s="307">
        <f>IFERROR(V159/H159,"0")+IFERROR(V160/H160,"0")+IFERROR(V161/H161,"0")+IFERROR(V162/H162,"0")</f>
        <v>0</v>
      </c>
      <c r="W163" s="307">
        <f>IFERROR(W159/H159,"0")+IFERROR(W160/H160,"0")+IFERROR(W161/H161,"0")+IFERROR(W162/H162,"0")</f>
        <v>0</v>
      </c>
      <c r="X163" s="307">
        <f>IFERROR(IF(X159="",0,X159),"0")+IFERROR(IF(X160="",0,X160),"0")+IFERROR(IF(X161="",0,X161),"0")+IFERROR(IF(X162="",0,X162),"0")</f>
        <v>0</v>
      </c>
      <c r="Y163" s="308"/>
      <c r="Z163" s="308"/>
    </row>
    <row r="164" spans="1:53" x14ac:dyDescent="0.2">
      <c r="A164" s="331"/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3"/>
      <c r="N164" s="314" t="s">
        <v>66</v>
      </c>
      <c r="O164" s="315"/>
      <c r="P164" s="315"/>
      <c r="Q164" s="315"/>
      <c r="R164" s="315"/>
      <c r="S164" s="315"/>
      <c r="T164" s="316"/>
      <c r="U164" s="37" t="s">
        <v>65</v>
      </c>
      <c r="V164" s="307">
        <f>IFERROR(SUM(V159:V162),"0")</f>
        <v>0</v>
      </c>
      <c r="W164" s="307">
        <f>IFERROR(SUM(W159:W162),"0")</f>
        <v>0</v>
      </c>
      <c r="X164" s="37"/>
      <c r="Y164" s="308"/>
      <c r="Z164" s="308"/>
    </row>
    <row r="165" spans="1:53" ht="14.25" customHeight="1" x14ac:dyDescent="0.25">
      <c r="A165" s="330" t="s">
        <v>68</v>
      </c>
      <c r="B165" s="331"/>
      <c r="C165" s="331"/>
      <c r="D165" s="331"/>
      <c r="E165" s="331"/>
      <c r="F165" s="331"/>
      <c r="G165" s="331"/>
      <c r="H165" s="331"/>
      <c r="I165" s="331"/>
      <c r="J165" s="331"/>
      <c r="K165" s="331"/>
      <c r="L165" s="331"/>
      <c r="M165" s="331"/>
      <c r="N165" s="331"/>
      <c r="O165" s="331"/>
      <c r="P165" s="331"/>
      <c r="Q165" s="331"/>
      <c r="R165" s="331"/>
      <c r="S165" s="331"/>
      <c r="T165" s="331"/>
      <c r="U165" s="331"/>
      <c r="V165" s="331"/>
      <c r="W165" s="331"/>
      <c r="X165" s="331"/>
      <c r="Y165" s="301"/>
      <c r="Z165" s="301"/>
    </row>
    <row r="166" spans="1:53" ht="27" customHeight="1" x14ac:dyDescent="0.25">
      <c r="A166" s="54" t="s">
        <v>271</v>
      </c>
      <c r="B166" s="54" t="s">
        <v>272</v>
      </c>
      <c r="C166" s="31">
        <v>4301051409</v>
      </c>
      <c r="D166" s="321">
        <v>4680115881556</v>
      </c>
      <c r="E166" s="313"/>
      <c r="F166" s="304">
        <v>1</v>
      </c>
      <c r="G166" s="32">
        <v>4</v>
      </c>
      <c r="H166" s="304">
        <v>4</v>
      </c>
      <c r="I166" s="304">
        <v>4.4080000000000004</v>
      </c>
      <c r="J166" s="32">
        <v>104</v>
      </c>
      <c r="K166" s="32" t="s">
        <v>98</v>
      </c>
      <c r="L166" s="33" t="s">
        <v>117</v>
      </c>
      <c r="M166" s="32">
        <v>45</v>
      </c>
      <c r="N166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2"/>
      <c r="P166" s="312"/>
      <c r="Q166" s="312"/>
      <c r="R166" s="313"/>
      <c r="S166" s="34"/>
      <c r="T166" s="34"/>
      <c r="U166" s="35" t="s">
        <v>65</v>
      </c>
      <c r="V166" s="305">
        <v>0</v>
      </c>
      <c r="W166" s="306">
        <f t="shared" ref="W166:W182" si="8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273</v>
      </c>
      <c r="B167" s="54" t="s">
        <v>274</v>
      </c>
      <c r="C167" s="31">
        <v>4301051538</v>
      </c>
      <c r="D167" s="321">
        <v>4680115880573</v>
      </c>
      <c r="E167" s="313"/>
      <c r="F167" s="304">
        <v>1.45</v>
      </c>
      <c r="G167" s="32">
        <v>6</v>
      </c>
      <c r="H167" s="304">
        <v>8.6999999999999993</v>
      </c>
      <c r="I167" s="304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26" t="s">
        <v>275</v>
      </c>
      <c r="O167" s="312"/>
      <c r="P167" s="312"/>
      <c r="Q167" s="312"/>
      <c r="R167" s="313"/>
      <c r="S167" s="34"/>
      <c r="T167" s="34"/>
      <c r="U167" s="35" t="s">
        <v>65</v>
      </c>
      <c r="V167" s="305">
        <v>75</v>
      </c>
      <c r="W167" s="306">
        <f t="shared" si="8"/>
        <v>78.3</v>
      </c>
      <c r="X167" s="36">
        <f>IFERROR(IF(W167=0,"",ROUNDUP(W167/H167,0)*0.02175),"")</f>
        <v>0.19574999999999998</v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276</v>
      </c>
      <c r="B168" s="54" t="s">
        <v>277</v>
      </c>
      <c r="C168" s="31">
        <v>4301051408</v>
      </c>
      <c r="D168" s="321">
        <v>4680115881594</v>
      </c>
      <c r="E168" s="313"/>
      <c r="F168" s="304">
        <v>1.35</v>
      </c>
      <c r="G168" s="32">
        <v>6</v>
      </c>
      <c r="H168" s="304">
        <v>8.1</v>
      </c>
      <c r="I168" s="304">
        <v>8.6639999999999997</v>
      </c>
      <c r="J168" s="32">
        <v>56</v>
      </c>
      <c r="K168" s="32" t="s">
        <v>98</v>
      </c>
      <c r="L168" s="33" t="s">
        <v>117</v>
      </c>
      <c r="M168" s="32">
        <v>40</v>
      </c>
      <c r="N168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278</v>
      </c>
      <c r="B169" s="54" t="s">
        <v>279</v>
      </c>
      <c r="C169" s="31">
        <v>4301051505</v>
      </c>
      <c r="D169" s="321">
        <v>4680115881587</v>
      </c>
      <c r="E169" s="313"/>
      <c r="F169" s="304">
        <v>1</v>
      </c>
      <c r="G169" s="32">
        <v>4</v>
      </c>
      <c r="H169" s="304">
        <v>4</v>
      </c>
      <c r="I169" s="304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83" t="s">
        <v>280</v>
      </c>
      <c r="O169" s="312"/>
      <c r="P169" s="312"/>
      <c r="Q169" s="312"/>
      <c r="R169" s="313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281</v>
      </c>
      <c r="B170" s="54" t="s">
        <v>282</v>
      </c>
      <c r="C170" s="31">
        <v>4301051380</v>
      </c>
      <c r="D170" s="321">
        <v>4680115880962</v>
      </c>
      <c r="E170" s="313"/>
      <c r="F170" s="304">
        <v>1.3</v>
      </c>
      <c r="G170" s="32">
        <v>6</v>
      </c>
      <c r="H170" s="304">
        <v>7.8</v>
      </c>
      <c r="I170" s="304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2"/>
      <c r="P170" s="312"/>
      <c r="Q170" s="312"/>
      <c r="R170" s="313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283</v>
      </c>
      <c r="B171" s="54" t="s">
        <v>284</v>
      </c>
      <c r="C171" s="31">
        <v>4301051411</v>
      </c>
      <c r="D171" s="321">
        <v>4680115881617</v>
      </c>
      <c r="E171" s="313"/>
      <c r="F171" s="304">
        <v>1.35</v>
      </c>
      <c r="G171" s="32">
        <v>6</v>
      </c>
      <c r="H171" s="304">
        <v>8.1</v>
      </c>
      <c r="I171" s="304">
        <v>8.6460000000000008</v>
      </c>
      <c r="J171" s="32">
        <v>56</v>
      </c>
      <c r="K171" s="32" t="s">
        <v>98</v>
      </c>
      <c r="L171" s="33" t="s">
        <v>117</v>
      </c>
      <c r="M171" s="32">
        <v>40</v>
      </c>
      <c r="N171" s="4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2"/>
      <c r="P171" s="312"/>
      <c r="Q171" s="312"/>
      <c r="R171" s="313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285</v>
      </c>
      <c r="B172" s="54" t="s">
        <v>286</v>
      </c>
      <c r="C172" s="31">
        <v>4301051487</v>
      </c>
      <c r="D172" s="321">
        <v>4680115881228</v>
      </c>
      <c r="E172" s="313"/>
      <c r="F172" s="304">
        <v>0.4</v>
      </c>
      <c r="G172" s="32">
        <v>6</v>
      </c>
      <c r="H172" s="304">
        <v>2.4</v>
      </c>
      <c r="I172" s="304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28" t="s">
        <v>287</v>
      </c>
      <c r="O172" s="312"/>
      <c r="P172" s="312"/>
      <c r="Q172" s="312"/>
      <c r="R172" s="313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4301051506</v>
      </c>
      <c r="D173" s="321">
        <v>4680115881037</v>
      </c>
      <c r="E173" s="313"/>
      <c r="F173" s="304">
        <v>0.84</v>
      </c>
      <c r="G173" s="32">
        <v>4</v>
      </c>
      <c r="H173" s="304">
        <v>3.36</v>
      </c>
      <c r="I173" s="304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86" t="s">
        <v>290</v>
      </c>
      <c r="O173" s="312"/>
      <c r="P173" s="312"/>
      <c r="Q173" s="312"/>
      <c r="R173" s="313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4301051384</v>
      </c>
      <c r="D174" s="321">
        <v>4680115881211</v>
      </c>
      <c r="E174" s="313"/>
      <c r="F174" s="304">
        <v>0.4</v>
      </c>
      <c r="G174" s="32">
        <v>6</v>
      </c>
      <c r="H174" s="304">
        <v>2.4</v>
      </c>
      <c r="I174" s="304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2"/>
      <c r="P174" s="312"/>
      <c r="Q174" s="312"/>
      <c r="R174" s="313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293</v>
      </c>
      <c r="B175" s="54" t="s">
        <v>294</v>
      </c>
      <c r="C175" s="31">
        <v>4301051378</v>
      </c>
      <c r="D175" s="321">
        <v>4680115881020</v>
      </c>
      <c r="E175" s="313"/>
      <c r="F175" s="304">
        <v>0.84</v>
      </c>
      <c r="G175" s="32">
        <v>4</v>
      </c>
      <c r="H175" s="304">
        <v>3.36</v>
      </c>
      <c r="I175" s="304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2"/>
      <c r="P175" s="312"/>
      <c r="Q175" s="312"/>
      <c r="R175" s="313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4301051407</v>
      </c>
      <c r="D176" s="321">
        <v>4680115882195</v>
      </c>
      <c r="E176" s="313"/>
      <c r="F176" s="304">
        <v>0.4</v>
      </c>
      <c r="G176" s="32">
        <v>6</v>
      </c>
      <c r="H176" s="304">
        <v>2.4</v>
      </c>
      <c r="I176" s="304">
        <v>2.69</v>
      </c>
      <c r="J176" s="32">
        <v>156</v>
      </c>
      <c r="K176" s="32" t="s">
        <v>63</v>
      </c>
      <c r="L176" s="33" t="s">
        <v>117</v>
      </c>
      <c r="M176" s="32">
        <v>40</v>
      </c>
      <c r="N176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2"/>
      <c r="P176" s="312"/>
      <c r="Q176" s="312"/>
      <c r="R176" s="313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 t="shared" ref="X176:X182" si="9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4301051479</v>
      </c>
      <c r="D177" s="321">
        <v>4680115882607</v>
      </c>
      <c r="E177" s="313"/>
      <c r="F177" s="304">
        <v>0.3</v>
      </c>
      <c r="G177" s="32">
        <v>6</v>
      </c>
      <c r="H177" s="304">
        <v>1.8</v>
      </c>
      <c r="I177" s="304">
        <v>2.0720000000000001</v>
      </c>
      <c r="J177" s="32">
        <v>156</v>
      </c>
      <c r="K177" s="32" t="s">
        <v>63</v>
      </c>
      <c r="L177" s="33" t="s">
        <v>117</v>
      </c>
      <c r="M177" s="32">
        <v>45</v>
      </c>
      <c r="N177" s="42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2"/>
      <c r="P177" s="312"/>
      <c r="Q177" s="312"/>
      <c r="R177" s="313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si="9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4301051468</v>
      </c>
      <c r="D178" s="321">
        <v>4680115880092</v>
      </c>
      <c r="E178" s="313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117</v>
      </c>
      <c r="M178" s="32">
        <v>45</v>
      </c>
      <c r="N178" s="5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2"/>
      <c r="P178" s="312"/>
      <c r="Q178" s="312"/>
      <c r="R178" s="313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4301051469</v>
      </c>
      <c r="D179" s="321">
        <v>4680115880221</v>
      </c>
      <c r="E179" s="313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4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2"/>
      <c r="P179" s="312"/>
      <c r="Q179" s="312"/>
      <c r="R179" s="313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303</v>
      </c>
      <c r="B180" s="54" t="s">
        <v>304</v>
      </c>
      <c r="C180" s="31">
        <v>4301051523</v>
      </c>
      <c r="D180" s="321">
        <v>4680115882942</v>
      </c>
      <c r="E180" s="313"/>
      <c r="F180" s="304">
        <v>0.3</v>
      </c>
      <c r="G180" s="32">
        <v>6</v>
      </c>
      <c r="H180" s="304">
        <v>1.8</v>
      </c>
      <c r="I180" s="304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2"/>
      <c r="P180" s="312"/>
      <c r="Q180" s="312"/>
      <c r="R180" s="313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305</v>
      </c>
      <c r="B181" s="54" t="s">
        <v>306</v>
      </c>
      <c r="C181" s="31">
        <v>4301051326</v>
      </c>
      <c r="D181" s="321">
        <v>4680115880504</v>
      </c>
      <c r="E181" s="313"/>
      <c r="F181" s="304">
        <v>0.4</v>
      </c>
      <c r="G181" s="32">
        <v>6</v>
      </c>
      <c r="H181" s="304">
        <v>2.4</v>
      </c>
      <c r="I181" s="304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4301051410</v>
      </c>
      <c r="D182" s="321">
        <v>4680115882164</v>
      </c>
      <c r="E182" s="313"/>
      <c r="F182" s="304">
        <v>0.4</v>
      </c>
      <c r="G182" s="32">
        <v>6</v>
      </c>
      <c r="H182" s="304">
        <v>2.4</v>
      </c>
      <c r="I182" s="304">
        <v>2.6779999999999999</v>
      </c>
      <c r="J182" s="32">
        <v>156</v>
      </c>
      <c r="K182" s="32" t="s">
        <v>63</v>
      </c>
      <c r="L182" s="33" t="s">
        <v>117</v>
      </c>
      <c r="M182" s="32">
        <v>40</v>
      </c>
      <c r="N182" s="3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x14ac:dyDescent="0.2">
      <c r="A183" s="332"/>
      <c r="B183" s="331"/>
      <c r="C183" s="331"/>
      <c r="D183" s="331"/>
      <c r="E183" s="331"/>
      <c r="F183" s="331"/>
      <c r="G183" s="331"/>
      <c r="H183" s="331"/>
      <c r="I183" s="331"/>
      <c r="J183" s="331"/>
      <c r="K183" s="331"/>
      <c r="L183" s="331"/>
      <c r="M183" s="333"/>
      <c r="N183" s="314" t="s">
        <v>66</v>
      </c>
      <c r="O183" s="315"/>
      <c r="P183" s="315"/>
      <c r="Q183" s="315"/>
      <c r="R183" s="315"/>
      <c r="S183" s="315"/>
      <c r="T183" s="316"/>
      <c r="U183" s="37" t="s">
        <v>67</v>
      </c>
      <c r="V183" s="307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8.6206896551724146</v>
      </c>
      <c r="W183" s="307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9</v>
      </c>
      <c r="X183" s="307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0.19574999999999998</v>
      </c>
      <c r="Y183" s="308"/>
      <c r="Z183" s="308"/>
    </row>
    <row r="184" spans="1:53" x14ac:dyDescent="0.2">
      <c r="A184" s="331"/>
      <c r="B184" s="331"/>
      <c r="C184" s="331"/>
      <c r="D184" s="331"/>
      <c r="E184" s="331"/>
      <c r="F184" s="331"/>
      <c r="G184" s="331"/>
      <c r="H184" s="331"/>
      <c r="I184" s="331"/>
      <c r="J184" s="331"/>
      <c r="K184" s="331"/>
      <c r="L184" s="331"/>
      <c r="M184" s="333"/>
      <c r="N184" s="314" t="s">
        <v>66</v>
      </c>
      <c r="O184" s="315"/>
      <c r="P184" s="315"/>
      <c r="Q184" s="315"/>
      <c r="R184" s="315"/>
      <c r="S184" s="315"/>
      <c r="T184" s="316"/>
      <c r="U184" s="37" t="s">
        <v>65</v>
      </c>
      <c r="V184" s="307">
        <f>IFERROR(SUM(V166:V182),"0")</f>
        <v>75</v>
      </c>
      <c r="W184" s="307">
        <f>IFERROR(SUM(W166:W182),"0")</f>
        <v>78.3</v>
      </c>
      <c r="X184" s="37"/>
      <c r="Y184" s="308"/>
      <c r="Z184" s="308"/>
    </row>
    <row r="185" spans="1:53" ht="14.25" customHeight="1" x14ac:dyDescent="0.25">
      <c r="A185" s="330" t="s">
        <v>207</v>
      </c>
      <c r="B185" s="331"/>
      <c r="C185" s="331"/>
      <c r="D185" s="331"/>
      <c r="E185" s="331"/>
      <c r="F185" s="331"/>
      <c r="G185" s="331"/>
      <c r="H185" s="331"/>
      <c r="I185" s="331"/>
      <c r="J185" s="331"/>
      <c r="K185" s="331"/>
      <c r="L185" s="331"/>
      <c r="M185" s="331"/>
      <c r="N185" s="331"/>
      <c r="O185" s="331"/>
      <c r="P185" s="331"/>
      <c r="Q185" s="331"/>
      <c r="R185" s="331"/>
      <c r="S185" s="331"/>
      <c r="T185" s="331"/>
      <c r="U185" s="331"/>
      <c r="V185" s="331"/>
      <c r="W185" s="331"/>
      <c r="X185" s="331"/>
      <c r="Y185" s="301"/>
      <c r="Z185" s="301"/>
    </row>
    <row r="186" spans="1:53" ht="16.5" customHeight="1" x14ac:dyDescent="0.25">
      <c r="A186" s="54" t="s">
        <v>309</v>
      </c>
      <c r="B186" s="54" t="s">
        <v>310</v>
      </c>
      <c r="C186" s="31">
        <v>4301060338</v>
      </c>
      <c r="D186" s="321">
        <v>4680115880801</v>
      </c>
      <c r="E186" s="313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12"/>
      <c r="P186" s="312"/>
      <c r="Q186" s="312"/>
      <c r="R186" s="313"/>
      <c r="S186" s="34"/>
      <c r="T186" s="34"/>
      <c r="U186" s="35" t="s">
        <v>65</v>
      </c>
      <c r="V186" s="305">
        <v>0</v>
      </c>
      <c r="W186" s="306">
        <f>IFERROR(IF(V186="",0,CEILING((V186/$H186),1)*$H186),"")</f>
        <v>0</v>
      </c>
      <c r="X186" s="36" t="str">
        <f>IFERROR(IF(W186=0,"",ROUNDUP(W186/H186,0)*0.00753),"")</f>
        <v/>
      </c>
      <c r="Y186" s="56"/>
      <c r="Z186" s="57"/>
      <c r="AD186" s="58"/>
      <c r="BA186" s="157" t="s">
        <v>1</v>
      </c>
    </row>
    <row r="187" spans="1:53" ht="27" customHeight="1" x14ac:dyDescent="0.25">
      <c r="A187" s="54" t="s">
        <v>311</v>
      </c>
      <c r="B187" s="54" t="s">
        <v>312</v>
      </c>
      <c r="C187" s="31">
        <v>4301060339</v>
      </c>
      <c r="D187" s="321">
        <v>4680115880818</v>
      </c>
      <c r="E187" s="313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x14ac:dyDescent="0.2">
      <c r="A188" s="332"/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3"/>
      <c r="N188" s="314" t="s">
        <v>66</v>
      </c>
      <c r="O188" s="315"/>
      <c r="P188" s="315"/>
      <c r="Q188" s="315"/>
      <c r="R188" s="315"/>
      <c r="S188" s="315"/>
      <c r="T188" s="316"/>
      <c r="U188" s="37" t="s">
        <v>67</v>
      </c>
      <c r="V188" s="307">
        <f>IFERROR(V186/H186,"0")+IFERROR(V187/H187,"0")</f>
        <v>0</v>
      </c>
      <c r="W188" s="307">
        <f>IFERROR(W186/H186,"0")+IFERROR(W187/H187,"0")</f>
        <v>0</v>
      </c>
      <c r="X188" s="307">
        <f>IFERROR(IF(X186="",0,X186),"0")+IFERROR(IF(X187="",0,X187),"0")</f>
        <v>0</v>
      </c>
      <c r="Y188" s="308"/>
      <c r="Z188" s="308"/>
    </row>
    <row r="189" spans="1:53" x14ac:dyDescent="0.2">
      <c r="A189" s="331"/>
      <c r="B189" s="331"/>
      <c r="C189" s="331"/>
      <c r="D189" s="331"/>
      <c r="E189" s="331"/>
      <c r="F189" s="331"/>
      <c r="G189" s="331"/>
      <c r="H189" s="331"/>
      <c r="I189" s="331"/>
      <c r="J189" s="331"/>
      <c r="K189" s="331"/>
      <c r="L189" s="331"/>
      <c r="M189" s="333"/>
      <c r="N189" s="314" t="s">
        <v>66</v>
      </c>
      <c r="O189" s="315"/>
      <c r="P189" s="315"/>
      <c r="Q189" s="315"/>
      <c r="R189" s="315"/>
      <c r="S189" s="315"/>
      <c r="T189" s="316"/>
      <c r="U189" s="37" t="s">
        <v>65</v>
      </c>
      <c r="V189" s="307">
        <f>IFERROR(SUM(V186:V187),"0")</f>
        <v>0</v>
      </c>
      <c r="W189" s="307">
        <f>IFERROR(SUM(W186:W187),"0")</f>
        <v>0</v>
      </c>
      <c r="X189" s="37"/>
      <c r="Y189" s="308"/>
      <c r="Z189" s="308"/>
    </row>
    <row r="190" spans="1:53" ht="16.5" customHeight="1" x14ac:dyDescent="0.25">
      <c r="A190" s="346" t="s">
        <v>313</v>
      </c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  <c r="T190" s="331"/>
      <c r="U190" s="331"/>
      <c r="V190" s="331"/>
      <c r="W190" s="331"/>
      <c r="X190" s="331"/>
      <c r="Y190" s="300"/>
      <c r="Z190" s="300"/>
    </row>
    <row r="191" spans="1:53" ht="14.25" customHeight="1" x14ac:dyDescent="0.25">
      <c r="A191" s="330" t="s">
        <v>101</v>
      </c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1"/>
      <c r="N191" s="331"/>
      <c r="O191" s="331"/>
      <c r="P191" s="331"/>
      <c r="Q191" s="331"/>
      <c r="R191" s="331"/>
      <c r="S191" s="331"/>
      <c r="T191" s="331"/>
      <c r="U191" s="331"/>
      <c r="V191" s="331"/>
      <c r="W191" s="331"/>
      <c r="X191" s="331"/>
      <c r="Y191" s="301"/>
      <c r="Z191" s="301"/>
    </row>
    <row r="192" spans="1:53" ht="27" customHeight="1" x14ac:dyDescent="0.25">
      <c r="A192" s="54" t="s">
        <v>314</v>
      </c>
      <c r="B192" s="54" t="s">
        <v>315</v>
      </c>
      <c r="C192" s="31">
        <v>4301011346</v>
      </c>
      <c r="D192" s="321">
        <v>4607091387445</v>
      </c>
      <c r="E192" s="313"/>
      <c r="F192" s="304">
        <v>0.9</v>
      </c>
      <c r="G192" s="32">
        <v>10</v>
      </c>
      <c r="H192" s="304">
        <v>9</v>
      </c>
      <c r="I192" s="304">
        <v>9.6300000000000008</v>
      </c>
      <c r="J192" s="32">
        <v>56</v>
      </c>
      <c r="K192" s="32" t="s">
        <v>98</v>
      </c>
      <c r="L192" s="33" t="s">
        <v>99</v>
      </c>
      <c r="M192" s="32">
        <v>31</v>
      </c>
      <c r="N192" s="5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12"/>
      <c r="P192" s="312"/>
      <c r="Q192" s="312"/>
      <c r="R192" s="313"/>
      <c r="S192" s="34"/>
      <c r="T192" s="34"/>
      <c r="U192" s="35" t="s">
        <v>65</v>
      </c>
      <c r="V192" s="305">
        <v>0</v>
      </c>
      <c r="W192" s="306">
        <f t="shared" ref="W192:W205" si="10">IFERROR(IF(V192="",0,CEILING((V192/$H192),1)*$H192),"")</f>
        <v>0</v>
      </c>
      <c r="X192" s="36" t="str">
        <f>IFERROR(IF(W192=0,"",ROUNDUP(W192/H192,0)*0.02175),"")</f>
        <v/>
      </c>
      <c r="Y192" s="56"/>
      <c r="Z192" s="57"/>
      <c r="AD192" s="58"/>
      <c r="BA192" s="159" t="s">
        <v>1</v>
      </c>
    </row>
    <row r="193" spans="1:53" ht="27" customHeight="1" x14ac:dyDescent="0.25">
      <c r="A193" s="54" t="s">
        <v>316</v>
      </c>
      <c r="B193" s="54" t="s">
        <v>317</v>
      </c>
      <c r="C193" s="31">
        <v>4301011362</v>
      </c>
      <c r="D193" s="321">
        <v>4607091386004</v>
      </c>
      <c r="E193" s="313"/>
      <c r="F193" s="304">
        <v>1.35</v>
      </c>
      <c r="G193" s="32">
        <v>8</v>
      </c>
      <c r="H193" s="304">
        <v>10.8</v>
      </c>
      <c r="I193" s="304">
        <v>11.28</v>
      </c>
      <c r="J193" s="32">
        <v>48</v>
      </c>
      <c r="K193" s="32" t="s">
        <v>98</v>
      </c>
      <c r="L193" s="33" t="s">
        <v>105</v>
      </c>
      <c r="M193" s="32">
        <v>55</v>
      </c>
      <c r="N193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5">
        <v>0</v>
      </c>
      <c r="W193" s="306">
        <f t="shared" si="10"/>
        <v>0</v>
      </c>
      <c r="X193" s="36" t="str">
        <f>IFERROR(IF(W193=0,"",ROUNDUP(W193/H193,0)*0.02039),"")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316</v>
      </c>
      <c r="B194" s="54" t="s">
        <v>318</v>
      </c>
      <c r="C194" s="31">
        <v>4301011308</v>
      </c>
      <c r="D194" s="321">
        <v>4607091386004</v>
      </c>
      <c r="E194" s="313"/>
      <c r="F194" s="304">
        <v>1.35</v>
      </c>
      <c r="G194" s="32">
        <v>8</v>
      </c>
      <c r="H194" s="304">
        <v>10.8</v>
      </c>
      <c r="I194" s="304">
        <v>11.28</v>
      </c>
      <c r="J194" s="32">
        <v>56</v>
      </c>
      <c r="K194" s="32" t="s">
        <v>98</v>
      </c>
      <c r="L194" s="33" t="s">
        <v>99</v>
      </c>
      <c r="M194" s="32">
        <v>55</v>
      </c>
      <c r="N194" s="4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2"/>
      <c r="P194" s="312"/>
      <c r="Q194" s="312"/>
      <c r="R194" s="313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319</v>
      </c>
      <c r="B195" s="54" t="s">
        <v>320</v>
      </c>
      <c r="C195" s="31">
        <v>4301011347</v>
      </c>
      <c r="D195" s="321">
        <v>4607091386073</v>
      </c>
      <c r="E195" s="313"/>
      <c r="F195" s="304">
        <v>0.9</v>
      </c>
      <c r="G195" s="32">
        <v>10</v>
      </c>
      <c r="H195" s="304">
        <v>9</v>
      </c>
      <c r="I195" s="304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12"/>
      <c r="P195" s="312"/>
      <c r="Q195" s="312"/>
      <c r="R195" s="313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321</v>
      </c>
      <c r="B196" s="54" t="s">
        <v>322</v>
      </c>
      <c r="C196" s="31">
        <v>4301010928</v>
      </c>
      <c r="D196" s="321">
        <v>4607091387322</v>
      </c>
      <c r="E196" s="313"/>
      <c r="F196" s="304">
        <v>1.35</v>
      </c>
      <c r="G196" s="32">
        <v>8</v>
      </c>
      <c r="H196" s="304">
        <v>10.8</v>
      </c>
      <c r="I196" s="304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4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12"/>
      <c r="P196" s="312"/>
      <c r="Q196" s="312"/>
      <c r="R196" s="313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321</v>
      </c>
      <c r="B197" s="54" t="s">
        <v>323</v>
      </c>
      <c r="C197" s="31">
        <v>4301011395</v>
      </c>
      <c r="D197" s="321">
        <v>4607091387322</v>
      </c>
      <c r="E197" s="313"/>
      <c r="F197" s="304">
        <v>1.35</v>
      </c>
      <c r="G197" s="32">
        <v>8</v>
      </c>
      <c r="H197" s="304">
        <v>10.8</v>
      </c>
      <c r="I197" s="304">
        <v>11.28</v>
      </c>
      <c r="J197" s="32">
        <v>48</v>
      </c>
      <c r="K197" s="32" t="s">
        <v>98</v>
      </c>
      <c r="L197" s="33" t="s">
        <v>105</v>
      </c>
      <c r="M197" s="32">
        <v>55</v>
      </c>
      <c r="N197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2"/>
      <c r="P197" s="312"/>
      <c r="Q197" s="312"/>
      <c r="R197" s="313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325</v>
      </c>
      <c r="C198" s="31">
        <v>4301011311</v>
      </c>
      <c r="D198" s="321">
        <v>4607091387377</v>
      </c>
      <c r="E198" s="313"/>
      <c r="F198" s="304">
        <v>1.35</v>
      </c>
      <c r="G198" s="32">
        <v>8</v>
      </c>
      <c r="H198" s="304">
        <v>10.8</v>
      </c>
      <c r="I198" s="304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4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4301010945</v>
      </c>
      <c r="D199" s="321">
        <v>4607091387353</v>
      </c>
      <c r="E199" s="313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4301011328</v>
      </c>
      <c r="D200" s="321">
        <v>4607091386011</v>
      </c>
      <c r="E200" s="313"/>
      <c r="F200" s="304">
        <v>0.5</v>
      </c>
      <c r="G200" s="32">
        <v>10</v>
      </c>
      <c r="H200" s="304">
        <v>5</v>
      </c>
      <c r="I200" s="304">
        <v>5.21</v>
      </c>
      <c r="J200" s="32">
        <v>120</v>
      </c>
      <c r="K200" s="32" t="s">
        <v>63</v>
      </c>
      <c r="L200" s="33" t="s">
        <v>64</v>
      </c>
      <c r="M200" s="32">
        <v>55</v>
      </c>
      <c r="N200" s="4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 t="shared" ref="X200:X205" si="11">IFERROR(IF(W200=0,"",ROUNDUP(W200/H200,0)*0.00937),"")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4301011329</v>
      </c>
      <c r="D201" s="321">
        <v>4607091387308</v>
      </c>
      <c r="E201" s="313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4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si="11"/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4301011049</v>
      </c>
      <c r="D202" s="321">
        <v>4607091387339</v>
      </c>
      <c r="E202" s="313"/>
      <c r="F202" s="304">
        <v>0.5</v>
      </c>
      <c r="G202" s="32">
        <v>10</v>
      </c>
      <c r="H202" s="304">
        <v>5</v>
      </c>
      <c r="I202" s="304">
        <v>5.24</v>
      </c>
      <c r="J202" s="32">
        <v>120</v>
      </c>
      <c r="K202" s="32" t="s">
        <v>63</v>
      </c>
      <c r="L202" s="33" t="s">
        <v>99</v>
      </c>
      <c r="M202" s="32">
        <v>55</v>
      </c>
      <c r="N202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4301011433</v>
      </c>
      <c r="D203" s="321">
        <v>4680115882638</v>
      </c>
      <c r="E203" s="313"/>
      <c r="F203" s="304">
        <v>0.4</v>
      </c>
      <c r="G203" s="32">
        <v>10</v>
      </c>
      <c r="H203" s="304">
        <v>4</v>
      </c>
      <c r="I203" s="304">
        <v>4.24</v>
      </c>
      <c r="J203" s="32">
        <v>120</v>
      </c>
      <c r="K203" s="32" t="s">
        <v>63</v>
      </c>
      <c r="L203" s="33" t="s">
        <v>99</v>
      </c>
      <c r="M203" s="32">
        <v>90</v>
      </c>
      <c r="N203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12"/>
      <c r="P203" s="312"/>
      <c r="Q203" s="312"/>
      <c r="R203" s="313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4301011573</v>
      </c>
      <c r="D204" s="321">
        <v>4680115881938</v>
      </c>
      <c r="E204" s="313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3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12"/>
      <c r="P204" s="312"/>
      <c r="Q204" s="312"/>
      <c r="R204" s="313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4301010944</v>
      </c>
      <c r="D205" s="321">
        <v>4607091387346</v>
      </c>
      <c r="E205" s="313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55</v>
      </c>
      <c r="N205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x14ac:dyDescent="0.2">
      <c r="A206" s="332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3"/>
      <c r="N206" s="314" t="s">
        <v>66</v>
      </c>
      <c r="O206" s="315"/>
      <c r="P206" s="315"/>
      <c r="Q206" s="315"/>
      <c r="R206" s="315"/>
      <c r="S206" s="315"/>
      <c r="T206" s="316"/>
      <c r="U206" s="37" t="s">
        <v>67</v>
      </c>
      <c r="V206" s="307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307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308"/>
      <c r="Z206" s="308"/>
    </row>
    <row r="207" spans="1:53" x14ac:dyDescent="0.2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3"/>
      <c r="N207" s="314" t="s">
        <v>66</v>
      </c>
      <c r="O207" s="315"/>
      <c r="P207" s="315"/>
      <c r="Q207" s="315"/>
      <c r="R207" s="315"/>
      <c r="S207" s="315"/>
      <c r="T207" s="316"/>
      <c r="U207" s="37" t="s">
        <v>65</v>
      </c>
      <c r="V207" s="307">
        <f>IFERROR(SUM(V192:V205),"0")</f>
        <v>0</v>
      </c>
      <c r="W207" s="307">
        <f>IFERROR(SUM(W192:W205),"0")</f>
        <v>0</v>
      </c>
      <c r="X207" s="37"/>
      <c r="Y207" s="308"/>
      <c r="Z207" s="308"/>
    </row>
    <row r="208" spans="1:53" ht="14.25" customHeight="1" x14ac:dyDescent="0.25">
      <c r="A208" s="330" t="s">
        <v>95</v>
      </c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331"/>
      <c r="Y208" s="301"/>
      <c r="Z208" s="301"/>
    </row>
    <row r="209" spans="1:53" ht="27" customHeight="1" x14ac:dyDescent="0.25">
      <c r="A209" s="54" t="s">
        <v>340</v>
      </c>
      <c r="B209" s="54" t="s">
        <v>341</v>
      </c>
      <c r="C209" s="31">
        <v>4301020254</v>
      </c>
      <c r="D209" s="321">
        <v>4680115881914</v>
      </c>
      <c r="E209" s="313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5">
        <v>0</v>
      </c>
      <c r="W209" s="306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/>
      <c r="AD209" s="58"/>
      <c r="BA209" s="173" t="s">
        <v>1</v>
      </c>
    </row>
    <row r="210" spans="1:53" x14ac:dyDescent="0.2">
      <c r="A210" s="332"/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3"/>
      <c r="N210" s="314" t="s">
        <v>66</v>
      </c>
      <c r="O210" s="315"/>
      <c r="P210" s="315"/>
      <c r="Q210" s="315"/>
      <c r="R210" s="315"/>
      <c r="S210" s="315"/>
      <c r="T210" s="316"/>
      <c r="U210" s="37" t="s">
        <v>67</v>
      </c>
      <c r="V210" s="307">
        <f>IFERROR(V209/H209,"0")</f>
        <v>0</v>
      </c>
      <c r="W210" s="307">
        <f>IFERROR(W209/H209,"0")</f>
        <v>0</v>
      </c>
      <c r="X210" s="307">
        <f>IFERROR(IF(X209="",0,X209),"0")</f>
        <v>0</v>
      </c>
      <c r="Y210" s="308"/>
      <c r="Z210" s="308"/>
    </row>
    <row r="211" spans="1:53" x14ac:dyDescent="0.2">
      <c r="A211" s="331"/>
      <c r="B211" s="331"/>
      <c r="C211" s="331"/>
      <c r="D211" s="331"/>
      <c r="E211" s="331"/>
      <c r="F211" s="331"/>
      <c r="G211" s="331"/>
      <c r="H211" s="331"/>
      <c r="I211" s="331"/>
      <c r="J211" s="331"/>
      <c r="K211" s="331"/>
      <c r="L211" s="331"/>
      <c r="M211" s="333"/>
      <c r="N211" s="314" t="s">
        <v>66</v>
      </c>
      <c r="O211" s="315"/>
      <c r="P211" s="315"/>
      <c r="Q211" s="315"/>
      <c r="R211" s="315"/>
      <c r="S211" s="315"/>
      <c r="T211" s="316"/>
      <c r="U211" s="37" t="s">
        <v>65</v>
      </c>
      <c r="V211" s="307">
        <f>IFERROR(SUM(V209:V209),"0")</f>
        <v>0</v>
      </c>
      <c r="W211" s="307">
        <f>IFERROR(SUM(W209:W209),"0")</f>
        <v>0</v>
      </c>
      <c r="X211" s="37"/>
      <c r="Y211" s="308"/>
      <c r="Z211" s="308"/>
    </row>
    <row r="212" spans="1:53" ht="14.25" customHeight="1" x14ac:dyDescent="0.25">
      <c r="A212" s="330" t="s">
        <v>60</v>
      </c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  <c r="L212" s="331"/>
      <c r="M212" s="331"/>
      <c r="N212" s="331"/>
      <c r="O212" s="331"/>
      <c r="P212" s="331"/>
      <c r="Q212" s="331"/>
      <c r="R212" s="331"/>
      <c r="S212" s="331"/>
      <c r="T212" s="331"/>
      <c r="U212" s="331"/>
      <c r="V212" s="331"/>
      <c r="W212" s="331"/>
      <c r="X212" s="331"/>
      <c r="Y212" s="301"/>
      <c r="Z212" s="301"/>
    </row>
    <row r="213" spans="1:53" ht="27" customHeight="1" x14ac:dyDescent="0.25">
      <c r="A213" s="54" t="s">
        <v>342</v>
      </c>
      <c r="B213" s="54" t="s">
        <v>343</v>
      </c>
      <c r="C213" s="31">
        <v>4301030878</v>
      </c>
      <c r="D213" s="321">
        <v>4607091387193</v>
      </c>
      <c r="E213" s="313"/>
      <c r="F213" s="304">
        <v>0.7</v>
      </c>
      <c r="G213" s="32">
        <v>6</v>
      </c>
      <c r="H213" s="304">
        <v>4.2</v>
      </c>
      <c r="I213" s="304">
        <v>4.46</v>
      </c>
      <c r="J213" s="32">
        <v>156</v>
      </c>
      <c r="K213" s="32" t="s">
        <v>63</v>
      </c>
      <c r="L213" s="33" t="s">
        <v>64</v>
      </c>
      <c r="M213" s="32">
        <v>35</v>
      </c>
      <c r="N213" s="5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12"/>
      <c r="P213" s="312"/>
      <c r="Q213" s="312"/>
      <c r="R213" s="313"/>
      <c r="S213" s="34"/>
      <c r="T213" s="34"/>
      <c r="U213" s="35" t="s">
        <v>65</v>
      </c>
      <c r="V213" s="305">
        <v>0</v>
      </c>
      <c r="W213" s="306">
        <f>IFERROR(IF(V213="",0,CEILING((V213/$H213),1)*$H213),"")</f>
        <v>0</v>
      </c>
      <c r="X213" s="36" t="str">
        <f>IFERROR(IF(W213=0,"",ROUNDUP(W213/H213,0)*0.00753),"")</f>
        <v/>
      </c>
      <c r="Y213" s="56"/>
      <c r="Z213" s="57"/>
      <c r="AD213" s="58"/>
      <c r="BA213" s="174" t="s">
        <v>1</v>
      </c>
    </row>
    <row r="214" spans="1:53" ht="27" customHeight="1" x14ac:dyDescent="0.25">
      <c r="A214" s="54" t="s">
        <v>344</v>
      </c>
      <c r="B214" s="54" t="s">
        <v>345</v>
      </c>
      <c r="C214" s="31">
        <v>4301031153</v>
      </c>
      <c r="D214" s="321">
        <v>4607091387230</v>
      </c>
      <c r="E214" s="313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40</v>
      </c>
      <c r="N214" s="4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12"/>
      <c r="P214" s="312"/>
      <c r="Q214" s="312"/>
      <c r="R214" s="313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346</v>
      </c>
      <c r="B215" s="54" t="s">
        <v>347</v>
      </c>
      <c r="C215" s="31">
        <v>4301031152</v>
      </c>
      <c r="D215" s="321">
        <v>4607091387285</v>
      </c>
      <c r="E215" s="313"/>
      <c r="F215" s="304">
        <v>0.35</v>
      </c>
      <c r="G215" s="32">
        <v>6</v>
      </c>
      <c r="H215" s="304">
        <v>2.1</v>
      </c>
      <c r="I215" s="304">
        <v>2.23</v>
      </c>
      <c r="J215" s="32">
        <v>234</v>
      </c>
      <c r="K215" s="32" t="s">
        <v>161</v>
      </c>
      <c r="L215" s="33" t="s">
        <v>64</v>
      </c>
      <c r="M215" s="32">
        <v>40</v>
      </c>
      <c r="N215" s="4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12"/>
      <c r="P215" s="312"/>
      <c r="Q215" s="312"/>
      <c r="R215" s="313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4301031151</v>
      </c>
      <c r="D216" s="321">
        <v>4607091389845</v>
      </c>
      <c r="E216" s="313"/>
      <c r="F216" s="304">
        <v>0.35</v>
      </c>
      <c r="G216" s="32">
        <v>6</v>
      </c>
      <c r="H216" s="304">
        <v>2.1</v>
      </c>
      <c r="I216" s="304">
        <v>2.2000000000000002</v>
      </c>
      <c r="J216" s="32">
        <v>234</v>
      </c>
      <c r="K216" s="32" t="s">
        <v>161</v>
      </c>
      <c r="L216" s="33" t="s">
        <v>64</v>
      </c>
      <c r="M216" s="32">
        <v>40</v>
      </c>
      <c r="N216" s="44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12"/>
      <c r="P216" s="312"/>
      <c r="Q216" s="312"/>
      <c r="R216" s="313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x14ac:dyDescent="0.2">
      <c r="A217" s="332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3"/>
      <c r="N217" s="314" t="s">
        <v>66</v>
      </c>
      <c r="O217" s="315"/>
      <c r="P217" s="315"/>
      <c r="Q217" s="315"/>
      <c r="R217" s="315"/>
      <c r="S217" s="315"/>
      <c r="T217" s="316"/>
      <c r="U217" s="37" t="s">
        <v>67</v>
      </c>
      <c r="V217" s="307">
        <f>IFERROR(V213/H213,"0")+IFERROR(V214/H214,"0")+IFERROR(V215/H215,"0")+IFERROR(V216/H216,"0")</f>
        <v>0</v>
      </c>
      <c r="W217" s="307">
        <f>IFERROR(W213/H213,"0")+IFERROR(W214/H214,"0")+IFERROR(W215/H215,"0")+IFERROR(W216/H216,"0")</f>
        <v>0</v>
      </c>
      <c r="X217" s="307">
        <f>IFERROR(IF(X213="",0,X213),"0")+IFERROR(IF(X214="",0,X214),"0")+IFERROR(IF(X215="",0,X215),"0")+IFERROR(IF(X216="",0,X216),"0")</f>
        <v>0</v>
      </c>
      <c r="Y217" s="308"/>
      <c r="Z217" s="308"/>
    </row>
    <row r="218" spans="1:53" x14ac:dyDescent="0.2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  <c r="L218" s="331"/>
      <c r="M218" s="333"/>
      <c r="N218" s="314" t="s">
        <v>66</v>
      </c>
      <c r="O218" s="315"/>
      <c r="P218" s="315"/>
      <c r="Q218" s="315"/>
      <c r="R218" s="315"/>
      <c r="S218" s="315"/>
      <c r="T218" s="316"/>
      <c r="U218" s="37" t="s">
        <v>65</v>
      </c>
      <c r="V218" s="307">
        <f>IFERROR(SUM(V213:V216),"0")</f>
        <v>0</v>
      </c>
      <c r="W218" s="307">
        <f>IFERROR(SUM(W213:W216),"0")</f>
        <v>0</v>
      </c>
      <c r="X218" s="37"/>
      <c r="Y218" s="308"/>
      <c r="Z218" s="308"/>
    </row>
    <row r="219" spans="1:53" ht="14.25" customHeight="1" x14ac:dyDescent="0.25">
      <c r="A219" s="330" t="s">
        <v>68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331"/>
      <c r="Y219" s="301"/>
      <c r="Z219" s="301"/>
    </row>
    <row r="220" spans="1:53" ht="16.5" customHeight="1" x14ac:dyDescent="0.25">
      <c r="A220" s="54" t="s">
        <v>350</v>
      </c>
      <c r="B220" s="54" t="s">
        <v>351</v>
      </c>
      <c r="C220" s="31">
        <v>4301051100</v>
      </c>
      <c r="D220" s="321">
        <v>4607091387766</v>
      </c>
      <c r="E220" s="313"/>
      <c r="F220" s="304">
        <v>1.35</v>
      </c>
      <c r="G220" s="32">
        <v>6</v>
      </c>
      <c r="H220" s="304">
        <v>8.1</v>
      </c>
      <c r="I220" s="304">
        <v>8.6579999999999995</v>
      </c>
      <c r="J220" s="32">
        <v>56</v>
      </c>
      <c r="K220" s="32" t="s">
        <v>98</v>
      </c>
      <c r="L220" s="33" t="s">
        <v>117</v>
      </c>
      <c r="M220" s="32">
        <v>40</v>
      </c>
      <c r="N220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12"/>
      <c r="P220" s="312"/>
      <c r="Q220" s="312"/>
      <c r="R220" s="313"/>
      <c r="S220" s="34"/>
      <c r="T220" s="34"/>
      <c r="U220" s="35" t="s">
        <v>65</v>
      </c>
      <c r="V220" s="305">
        <v>0</v>
      </c>
      <c r="W220" s="306">
        <f t="shared" ref="W220:W228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8" t="s">
        <v>1</v>
      </c>
    </row>
    <row r="221" spans="1:53" ht="27" customHeight="1" x14ac:dyDescent="0.25">
      <c r="A221" s="54" t="s">
        <v>352</v>
      </c>
      <c r="B221" s="54" t="s">
        <v>353</v>
      </c>
      <c r="C221" s="31">
        <v>4301051116</v>
      </c>
      <c r="D221" s="321">
        <v>4607091387957</v>
      </c>
      <c r="E221" s="313"/>
      <c r="F221" s="304">
        <v>1.3</v>
      </c>
      <c r="G221" s="32">
        <v>6</v>
      </c>
      <c r="H221" s="304">
        <v>7.8</v>
      </c>
      <c r="I221" s="304">
        <v>8.3640000000000008</v>
      </c>
      <c r="J221" s="32">
        <v>56</v>
      </c>
      <c r="K221" s="32" t="s">
        <v>98</v>
      </c>
      <c r="L221" s="33" t="s">
        <v>64</v>
      </c>
      <c r="M221" s="32">
        <v>40</v>
      </c>
      <c r="N22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5">
        <v>0</v>
      </c>
      <c r="W221" s="30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354</v>
      </c>
      <c r="B222" s="54" t="s">
        <v>355</v>
      </c>
      <c r="C222" s="31">
        <v>4301051115</v>
      </c>
      <c r="D222" s="321">
        <v>4607091387964</v>
      </c>
      <c r="E222" s="313"/>
      <c r="F222" s="304">
        <v>1.35</v>
      </c>
      <c r="G222" s="32">
        <v>6</v>
      </c>
      <c r="H222" s="304">
        <v>8.1</v>
      </c>
      <c r="I222" s="304">
        <v>8.6460000000000008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5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4301051461</v>
      </c>
      <c r="D223" s="321">
        <v>4680115883604</v>
      </c>
      <c r="E223" s="313"/>
      <c r="F223" s="304">
        <v>0.35</v>
      </c>
      <c r="G223" s="32">
        <v>6</v>
      </c>
      <c r="H223" s="304">
        <v>2.1</v>
      </c>
      <c r="I223" s="304">
        <v>2.3719999999999999</v>
      </c>
      <c r="J223" s="32">
        <v>156</v>
      </c>
      <c r="K223" s="32" t="s">
        <v>63</v>
      </c>
      <c r="L223" s="33" t="s">
        <v>117</v>
      </c>
      <c r="M223" s="32">
        <v>45</v>
      </c>
      <c r="N223" s="537" t="s">
        <v>358</v>
      </c>
      <c r="O223" s="312"/>
      <c r="P223" s="312"/>
      <c r="Q223" s="312"/>
      <c r="R223" s="313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IFERROR(IF(W223=0,"",ROUNDUP(W223/H223,0)*0.00753),"")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359</v>
      </c>
      <c r="B224" s="54" t="s">
        <v>360</v>
      </c>
      <c r="C224" s="31">
        <v>4301051485</v>
      </c>
      <c r="D224" s="321">
        <v>4680115883567</v>
      </c>
      <c r="E224" s="313"/>
      <c r="F224" s="304">
        <v>0.35</v>
      </c>
      <c r="G224" s="32">
        <v>6</v>
      </c>
      <c r="H224" s="304">
        <v>2.1</v>
      </c>
      <c r="I224" s="304">
        <v>2.36</v>
      </c>
      <c r="J224" s="32">
        <v>156</v>
      </c>
      <c r="K224" s="32" t="s">
        <v>63</v>
      </c>
      <c r="L224" s="33" t="s">
        <v>64</v>
      </c>
      <c r="M224" s="32">
        <v>40</v>
      </c>
      <c r="N224" s="377" t="s">
        <v>361</v>
      </c>
      <c r="O224" s="312"/>
      <c r="P224" s="312"/>
      <c r="Q224" s="312"/>
      <c r="R224" s="313"/>
      <c r="S224" s="34"/>
      <c r="T224" s="34"/>
      <c r="U224" s="35" t="s">
        <v>65</v>
      </c>
      <c r="V224" s="305">
        <v>25</v>
      </c>
      <c r="W224" s="306">
        <f t="shared" si="12"/>
        <v>25.200000000000003</v>
      </c>
      <c r="X224" s="36">
        <f>IFERROR(IF(W224=0,"",ROUNDUP(W224/H224,0)*0.00753),"")</f>
        <v>9.0359999999999996E-2</v>
      </c>
      <c r="Y224" s="56"/>
      <c r="Z224" s="57"/>
      <c r="AD224" s="58"/>
      <c r="BA224" s="182" t="s">
        <v>1</v>
      </c>
    </row>
    <row r="225" spans="1:53" ht="16.5" customHeight="1" x14ac:dyDescent="0.25">
      <c r="A225" s="54" t="s">
        <v>362</v>
      </c>
      <c r="B225" s="54" t="s">
        <v>363</v>
      </c>
      <c r="C225" s="31">
        <v>4301051134</v>
      </c>
      <c r="D225" s="321">
        <v>4607091381672</v>
      </c>
      <c r="E225" s="313"/>
      <c r="F225" s="304">
        <v>0.6</v>
      </c>
      <c r="G225" s="32">
        <v>6</v>
      </c>
      <c r="H225" s="304">
        <v>3.6</v>
      </c>
      <c r="I225" s="304">
        <v>3.8759999999999999</v>
      </c>
      <c r="J225" s="32">
        <v>120</v>
      </c>
      <c r="K225" s="32" t="s">
        <v>63</v>
      </c>
      <c r="L225" s="33" t="s">
        <v>64</v>
      </c>
      <c r="M225" s="32">
        <v>40</v>
      </c>
      <c r="N225" s="4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12"/>
      <c r="P225" s="312"/>
      <c r="Q225" s="312"/>
      <c r="R225" s="313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364</v>
      </c>
      <c r="B226" s="54" t="s">
        <v>365</v>
      </c>
      <c r="C226" s="31">
        <v>4301051130</v>
      </c>
      <c r="D226" s="321">
        <v>4607091387537</v>
      </c>
      <c r="E226" s="313"/>
      <c r="F226" s="304">
        <v>0.45</v>
      </c>
      <c r="G226" s="32">
        <v>6</v>
      </c>
      <c r="H226" s="304">
        <v>2.7</v>
      </c>
      <c r="I226" s="304">
        <v>2.99</v>
      </c>
      <c r="J226" s="32">
        <v>156</v>
      </c>
      <c r="K226" s="32" t="s">
        <v>63</v>
      </c>
      <c r="L226" s="33" t="s">
        <v>64</v>
      </c>
      <c r="M226" s="32">
        <v>40</v>
      </c>
      <c r="N226" s="5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12"/>
      <c r="P226" s="312"/>
      <c r="Q226" s="312"/>
      <c r="R226" s="313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366</v>
      </c>
      <c r="B227" s="54" t="s">
        <v>367</v>
      </c>
      <c r="C227" s="31">
        <v>4301051132</v>
      </c>
      <c r="D227" s="321">
        <v>4607091387513</v>
      </c>
      <c r="E227" s="313"/>
      <c r="F227" s="304">
        <v>0.45</v>
      </c>
      <c r="G227" s="32">
        <v>6</v>
      </c>
      <c r="H227" s="304">
        <v>2.7</v>
      </c>
      <c r="I227" s="304">
        <v>2.9780000000000002</v>
      </c>
      <c r="J227" s="32">
        <v>156</v>
      </c>
      <c r="K227" s="32" t="s">
        <v>63</v>
      </c>
      <c r="L227" s="33" t="s">
        <v>64</v>
      </c>
      <c r="M227" s="32">
        <v>40</v>
      </c>
      <c r="N227" s="3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12"/>
      <c r="P227" s="312"/>
      <c r="Q227" s="312"/>
      <c r="R227" s="313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4301051277</v>
      </c>
      <c r="D228" s="321">
        <v>4680115880511</v>
      </c>
      <c r="E228" s="313"/>
      <c r="F228" s="304">
        <v>0.33</v>
      </c>
      <c r="G228" s="32">
        <v>6</v>
      </c>
      <c r="H228" s="304">
        <v>1.98</v>
      </c>
      <c r="I228" s="304">
        <v>2.1800000000000002</v>
      </c>
      <c r="J228" s="32">
        <v>156</v>
      </c>
      <c r="K228" s="32" t="s">
        <v>63</v>
      </c>
      <c r="L228" s="33" t="s">
        <v>117</v>
      </c>
      <c r="M228" s="32">
        <v>40</v>
      </c>
      <c r="N228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x14ac:dyDescent="0.2">
      <c r="A229" s="332"/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3"/>
      <c r="N229" s="314" t="s">
        <v>66</v>
      </c>
      <c r="O229" s="315"/>
      <c r="P229" s="315"/>
      <c r="Q229" s="315"/>
      <c r="R229" s="315"/>
      <c r="S229" s="315"/>
      <c r="T229" s="316"/>
      <c r="U229" s="37" t="s">
        <v>67</v>
      </c>
      <c r="V229" s="307">
        <f>IFERROR(V220/H220,"0")+IFERROR(V221/H221,"0")+IFERROR(V222/H222,"0")+IFERROR(V223/H223,"0")+IFERROR(V224/H224,"0")+IFERROR(V225/H225,"0")+IFERROR(V226/H226,"0")+IFERROR(V227/H227,"0")+IFERROR(V228/H228,"0")</f>
        <v>11.904761904761905</v>
      </c>
      <c r="W229" s="307">
        <f>IFERROR(W220/H220,"0")+IFERROR(W221/H221,"0")+IFERROR(W222/H222,"0")+IFERROR(W223/H223,"0")+IFERROR(W224/H224,"0")+IFERROR(W225/H225,"0")+IFERROR(W226/H226,"0")+IFERROR(W227/H227,"0")+IFERROR(W228/H228,"0")</f>
        <v>12</v>
      </c>
      <c r="X229" s="30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9.0359999999999996E-2</v>
      </c>
      <c r="Y229" s="308"/>
      <c r="Z229" s="308"/>
    </row>
    <row r="230" spans="1:53" x14ac:dyDescent="0.2">
      <c r="A230" s="331"/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33"/>
      <c r="N230" s="314" t="s">
        <v>66</v>
      </c>
      <c r="O230" s="315"/>
      <c r="P230" s="315"/>
      <c r="Q230" s="315"/>
      <c r="R230" s="315"/>
      <c r="S230" s="315"/>
      <c r="T230" s="316"/>
      <c r="U230" s="37" t="s">
        <v>65</v>
      </c>
      <c r="V230" s="307">
        <f>IFERROR(SUM(V220:V228),"0")</f>
        <v>25</v>
      </c>
      <c r="W230" s="307">
        <f>IFERROR(SUM(W220:W228),"0")</f>
        <v>25.200000000000003</v>
      </c>
      <c r="X230" s="37"/>
      <c r="Y230" s="308"/>
      <c r="Z230" s="308"/>
    </row>
    <row r="231" spans="1:53" ht="14.25" customHeight="1" x14ac:dyDescent="0.25">
      <c r="A231" s="330" t="s">
        <v>207</v>
      </c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  <c r="V231" s="331"/>
      <c r="W231" s="331"/>
      <c r="X231" s="331"/>
      <c r="Y231" s="301"/>
      <c r="Z231" s="301"/>
    </row>
    <row r="232" spans="1:53" ht="16.5" customHeight="1" x14ac:dyDescent="0.25">
      <c r="A232" s="54" t="s">
        <v>370</v>
      </c>
      <c r="B232" s="54" t="s">
        <v>371</v>
      </c>
      <c r="C232" s="31">
        <v>4301060326</v>
      </c>
      <c r="D232" s="321">
        <v>4607091380880</v>
      </c>
      <c r="E232" s="313"/>
      <c r="F232" s="304">
        <v>1.4</v>
      </c>
      <c r="G232" s="32">
        <v>6</v>
      </c>
      <c r="H232" s="304">
        <v>8.4</v>
      </c>
      <c r="I232" s="304">
        <v>8.9640000000000004</v>
      </c>
      <c r="J232" s="32">
        <v>56</v>
      </c>
      <c r="K232" s="32" t="s">
        <v>98</v>
      </c>
      <c r="L232" s="33" t="s">
        <v>64</v>
      </c>
      <c r="M232" s="32">
        <v>30</v>
      </c>
      <c r="N232" s="4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5">
        <v>0</v>
      </c>
      <c r="W232" s="306">
        <f>IFERROR(IF(V232="",0,CEILING((V232/$H232),1)*$H232),"")</f>
        <v>0</v>
      </c>
      <c r="X232" s="36" t="str">
        <f>IFERROR(IF(W232=0,"",ROUNDUP(W232/H232,0)*0.02175),"")</f>
        <v/>
      </c>
      <c r="Y232" s="56"/>
      <c r="Z232" s="57"/>
      <c r="AD232" s="58"/>
      <c r="BA232" s="187" t="s">
        <v>1</v>
      </c>
    </row>
    <row r="233" spans="1:53" ht="27" customHeight="1" x14ac:dyDescent="0.25">
      <c r="A233" s="54" t="s">
        <v>372</v>
      </c>
      <c r="B233" s="54" t="s">
        <v>373</v>
      </c>
      <c r="C233" s="31">
        <v>4301060308</v>
      </c>
      <c r="D233" s="321">
        <v>4607091384482</v>
      </c>
      <c r="E233" s="313"/>
      <c r="F233" s="304">
        <v>1.3</v>
      </c>
      <c r="G233" s="32">
        <v>6</v>
      </c>
      <c r="H233" s="304">
        <v>7.8</v>
      </c>
      <c r="I233" s="304">
        <v>8.3640000000000008</v>
      </c>
      <c r="J233" s="32">
        <v>56</v>
      </c>
      <c r="K233" s="32" t="s">
        <v>98</v>
      </c>
      <c r="L233" s="33" t="s">
        <v>64</v>
      </c>
      <c r="M233" s="32">
        <v>30</v>
      </c>
      <c r="N233" s="3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16.5" customHeight="1" x14ac:dyDescent="0.25">
      <c r="A234" s="54" t="s">
        <v>374</v>
      </c>
      <c r="B234" s="54" t="s">
        <v>375</v>
      </c>
      <c r="C234" s="31">
        <v>4301060325</v>
      </c>
      <c r="D234" s="321">
        <v>4607091380897</v>
      </c>
      <c r="E234" s="313"/>
      <c r="F234" s="304">
        <v>1.4</v>
      </c>
      <c r="G234" s="32">
        <v>6</v>
      </c>
      <c r="H234" s="304">
        <v>8.4</v>
      </c>
      <c r="I234" s="304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12"/>
      <c r="P234" s="312"/>
      <c r="Q234" s="312"/>
      <c r="R234" s="313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x14ac:dyDescent="0.2">
      <c r="A235" s="332"/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3"/>
      <c r="N235" s="314" t="s">
        <v>66</v>
      </c>
      <c r="O235" s="315"/>
      <c r="P235" s="315"/>
      <c r="Q235" s="315"/>
      <c r="R235" s="315"/>
      <c r="S235" s="315"/>
      <c r="T235" s="316"/>
      <c r="U235" s="37" t="s">
        <v>67</v>
      </c>
      <c r="V235" s="307">
        <f>IFERROR(V232/H232,"0")+IFERROR(V233/H233,"0")+IFERROR(V234/H234,"0")</f>
        <v>0</v>
      </c>
      <c r="W235" s="307">
        <f>IFERROR(W232/H232,"0")+IFERROR(W233/H233,"0")+IFERROR(W234/H234,"0")</f>
        <v>0</v>
      </c>
      <c r="X235" s="307">
        <f>IFERROR(IF(X232="",0,X232),"0")+IFERROR(IF(X233="",0,X233),"0")+IFERROR(IF(X234="",0,X234),"0")</f>
        <v>0</v>
      </c>
      <c r="Y235" s="308"/>
      <c r="Z235" s="308"/>
    </row>
    <row r="236" spans="1:53" x14ac:dyDescent="0.2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3"/>
      <c r="N236" s="314" t="s">
        <v>66</v>
      </c>
      <c r="O236" s="315"/>
      <c r="P236" s="315"/>
      <c r="Q236" s="315"/>
      <c r="R236" s="315"/>
      <c r="S236" s="315"/>
      <c r="T236" s="316"/>
      <c r="U236" s="37" t="s">
        <v>65</v>
      </c>
      <c r="V236" s="307">
        <f>IFERROR(SUM(V232:V234),"0")</f>
        <v>0</v>
      </c>
      <c r="W236" s="307">
        <f>IFERROR(SUM(W232:W234),"0")</f>
        <v>0</v>
      </c>
      <c r="X236" s="37"/>
      <c r="Y236" s="308"/>
      <c r="Z236" s="308"/>
    </row>
    <row r="237" spans="1:53" ht="14.25" customHeight="1" x14ac:dyDescent="0.25">
      <c r="A237" s="330" t="s">
        <v>81</v>
      </c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1"/>
      <c r="N237" s="331"/>
      <c r="O237" s="331"/>
      <c r="P237" s="331"/>
      <c r="Q237" s="331"/>
      <c r="R237" s="331"/>
      <c r="S237" s="331"/>
      <c r="T237" s="331"/>
      <c r="U237" s="331"/>
      <c r="V237" s="331"/>
      <c r="W237" s="331"/>
      <c r="X237" s="331"/>
      <c r="Y237" s="301"/>
      <c r="Z237" s="301"/>
    </row>
    <row r="238" spans="1:53" ht="16.5" customHeight="1" x14ac:dyDescent="0.25">
      <c r="A238" s="54" t="s">
        <v>376</v>
      </c>
      <c r="B238" s="54" t="s">
        <v>377</v>
      </c>
      <c r="C238" s="31">
        <v>4301030232</v>
      </c>
      <c r="D238" s="321">
        <v>4607091388374</v>
      </c>
      <c r="E238" s="313"/>
      <c r="F238" s="304">
        <v>0.38</v>
      </c>
      <c r="G238" s="32">
        <v>8</v>
      </c>
      <c r="H238" s="304">
        <v>3.04</v>
      </c>
      <c r="I238" s="304">
        <v>3.28</v>
      </c>
      <c r="J238" s="32">
        <v>156</v>
      </c>
      <c r="K238" s="32" t="s">
        <v>63</v>
      </c>
      <c r="L238" s="33" t="s">
        <v>84</v>
      </c>
      <c r="M238" s="32">
        <v>180</v>
      </c>
      <c r="N238" s="465" t="s">
        <v>378</v>
      </c>
      <c r="O238" s="312"/>
      <c r="P238" s="312"/>
      <c r="Q238" s="312"/>
      <c r="R238" s="313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0" t="s">
        <v>1</v>
      </c>
    </row>
    <row r="239" spans="1:53" ht="27" customHeight="1" x14ac:dyDescent="0.25">
      <c r="A239" s="54" t="s">
        <v>379</v>
      </c>
      <c r="B239" s="54" t="s">
        <v>380</v>
      </c>
      <c r="C239" s="31">
        <v>4301030235</v>
      </c>
      <c r="D239" s="321">
        <v>4607091388381</v>
      </c>
      <c r="E239" s="313"/>
      <c r="F239" s="304">
        <v>0.38</v>
      </c>
      <c r="G239" s="32">
        <v>8</v>
      </c>
      <c r="H239" s="304">
        <v>3.04</v>
      </c>
      <c r="I239" s="304">
        <v>3.32</v>
      </c>
      <c r="J239" s="32">
        <v>156</v>
      </c>
      <c r="K239" s="32" t="s">
        <v>63</v>
      </c>
      <c r="L239" s="33" t="s">
        <v>84</v>
      </c>
      <c r="M239" s="32">
        <v>180</v>
      </c>
      <c r="N239" s="416" t="s">
        <v>381</v>
      </c>
      <c r="O239" s="312"/>
      <c r="P239" s="312"/>
      <c r="Q239" s="312"/>
      <c r="R239" s="313"/>
      <c r="S239" s="34"/>
      <c r="T239" s="34"/>
      <c r="U239" s="35" t="s">
        <v>65</v>
      </c>
      <c r="V239" s="305">
        <v>6</v>
      </c>
      <c r="W239" s="306">
        <f>IFERROR(IF(V239="",0,CEILING((V239/$H239),1)*$H239),"")</f>
        <v>6.08</v>
      </c>
      <c r="X239" s="36">
        <f>IFERROR(IF(W239=0,"",ROUNDUP(W239/H239,0)*0.00753),"")</f>
        <v>1.506E-2</v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4301030233</v>
      </c>
      <c r="D240" s="321">
        <v>4607091388404</v>
      </c>
      <c r="E240" s="313"/>
      <c r="F240" s="304">
        <v>0.17</v>
      </c>
      <c r="G240" s="32">
        <v>15</v>
      </c>
      <c r="H240" s="304">
        <v>2.5499999999999998</v>
      </c>
      <c r="I240" s="304">
        <v>2.9</v>
      </c>
      <c r="J240" s="32">
        <v>156</v>
      </c>
      <c r="K240" s="32" t="s">
        <v>63</v>
      </c>
      <c r="L240" s="33" t="s">
        <v>84</v>
      </c>
      <c r="M240" s="32">
        <v>180</v>
      </c>
      <c r="N240" s="4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12"/>
      <c r="P240" s="312"/>
      <c r="Q240" s="312"/>
      <c r="R240" s="313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x14ac:dyDescent="0.2">
      <c r="A241" s="332"/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3"/>
      <c r="N241" s="314" t="s">
        <v>66</v>
      </c>
      <c r="O241" s="315"/>
      <c r="P241" s="315"/>
      <c r="Q241" s="315"/>
      <c r="R241" s="315"/>
      <c r="S241" s="315"/>
      <c r="T241" s="316"/>
      <c r="U241" s="37" t="s">
        <v>67</v>
      </c>
      <c r="V241" s="307">
        <f>IFERROR(V238/H238,"0")+IFERROR(V239/H239,"0")+IFERROR(V240/H240,"0")</f>
        <v>1.9736842105263157</v>
      </c>
      <c r="W241" s="307">
        <f>IFERROR(W238/H238,"0")+IFERROR(W239/H239,"0")+IFERROR(W240/H240,"0")</f>
        <v>2</v>
      </c>
      <c r="X241" s="307">
        <f>IFERROR(IF(X238="",0,X238),"0")+IFERROR(IF(X239="",0,X239),"0")+IFERROR(IF(X240="",0,X240),"0")</f>
        <v>1.506E-2</v>
      </c>
      <c r="Y241" s="308"/>
      <c r="Z241" s="308"/>
    </row>
    <row r="242" spans="1:53" x14ac:dyDescent="0.2">
      <c r="A242" s="331"/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3"/>
      <c r="N242" s="314" t="s">
        <v>66</v>
      </c>
      <c r="O242" s="315"/>
      <c r="P242" s="315"/>
      <c r="Q242" s="315"/>
      <c r="R242" s="315"/>
      <c r="S242" s="315"/>
      <c r="T242" s="316"/>
      <c r="U242" s="37" t="s">
        <v>65</v>
      </c>
      <c r="V242" s="307">
        <f>IFERROR(SUM(V238:V240),"0")</f>
        <v>6</v>
      </c>
      <c r="W242" s="307">
        <f>IFERROR(SUM(W238:W240),"0")</f>
        <v>6.08</v>
      </c>
      <c r="X242" s="37"/>
      <c r="Y242" s="308"/>
      <c r="Z242" s="308"/>
    </row>
    <row r="243" spans="1:53" ht="14.25" customHeight="1" x14ac:dyDescent="0.25">
      <c r="A243" s="330" t="s">
        <v>384</v>
      </c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1"/>
      <c r="N243" s="331"/>
      <c r="O243" s="331"/>
      <c r="P243" s="331"/>
      <c r="Q243" s="331"/>
      <c r="R243" s="331"/>
      <c r="S243" s="331"/>
      <c r="T243" s="331"/>
      <c r="U243" s="331"/>
      <c r="V243" s="331"/>
      <c r="W243" s="331"/>
      <c r="X243" s="331"/>
      <c r="Y243" s="301"/>
      <c r="Z243" s="301"/>
    </row>
    <row r="244" spans="1:53" ht="16.5" customHeight="1" x14ac:dyDescent="0.25">
      <c r="A244" s="54" t="s">
        <v>385</v>
      </c>
      <c r="B244" s="54" t="s">
        <v>386</v>
      </c>
      <c r="C244" s="31">
        <v>4301180007</v>
      </c>
      <c r="D244" s="321">
        <v>4680115881808</v>
      </c>
      <c r="E244" s="313"/>
      <c r="F244" s="304">
        <v>0.1</v>
      </c>
      <c r="G244" s="32">
        <v>20</v>
      </c>
      <c r="H244" s="304">
        <v>2</v>
      </c>
      <c r="I244" s="304">
        <v>2.2400000000000002</v>
      </c>
      <c r="J244" s="32">
        <v>238</v>
      </c>
      <c r="K244" s="32" t="s">
        <v>387</v>
      </c>
      <c r="L244" s="33" t="s">
        <v>388</v>
      </c>
      <c r="M244" s="32">
        <v>730</v>
      </c>
      <c r="N244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12"/>
      <c r="P244" s="312"/>
      <c r="Q244" s="312"/>
      <c r="R244" s="313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IFERROR(IF(W244=0,"",ROUNDUP(W244/H244,0)*0.00474),"")</f>
        <v/>
      </c>
      <c r="Y244" s="56"/>
      <c r="Z244" s="57"/>
      <c r="AD244" s="58"/>
      <c r="BA244" s="193" t="s">
        <v>1</v>
      </c>
    </row>
    <row r="245" spans="1:53" ht="27" customHeight="1" x14ac:dyDescent="0.25">
      <c r="A245" s="54" t="s">
        <v>389</v>
      </c>
      <c r="B245" s="54" t="s">
        <v>390</v>
      </c>
      <c r="C245" s="31">
        <v>4301180006</v>
      </c>
      <c r="D245" s="321">
        <v>4680115881822</v>
      </c>
      <c r="E245" s="313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387</v>
      </c>
      <c r="L245" s="33" t="s">
        <v>388</v>
      </c>
      <c r="M245" s="32">
        <v>730</v>
      </c>
      <c r="N24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12"/>
      <c r="P245" s="312"/>
      <c r="Q245" s="312"/>
      <c r="R245" s="313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4301180001</v>
      </c>
      <c r="D246" s="321">
        <v>4680115880016</v>
      </c>
      <c r="E246" s="313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387</v>
      </c>
      <c r="L246" s="33" t="s">
        <v>388</v>
      </c>
      <c r="M246" s="32">
        <v>730</v>
      </c>
      <c r="N246" s="3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12"/>
      <c r="P246" s="312"/>
      <c r="Q246" s="312"/>
      <c r="R246" s="313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x14ac:dyDescent="0.2">
      <c r="A247" s="332"/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3"/>
      <c r="N247" s="314" t="s">
        <v>66</v>
      </c>
      <c r="O247" s="315"/>
      <c r="P247" s="315"/>
      <c r="Q247" s="315"/>
      <c r="R247" s="315"/>
      <c r="S247" s="315"/>
      <c r="T247" s="316"/>
      <c r="U247" s="37" t="s">
        <v>67</v>
      </c>
      <c r="V247" s="307">
        <f>IFERROR(V244/H244,"0")+IFERROR(V245/H245,"0")+IFERROR(V246/H246,"0")</f>
        <v>0</v>
      </c>
      <c r="W247" s="307">
        <f>IFERROR(W244/H244,"0")+IFERROR(W245/H245,"0")+IFERROR(W246/H246,"0")</f>
        <v>0</v>
      </c>
      <c r="X247" s="307">
        <f>IFERROR(IF(X244="",0,X244),"0")+IFERROR(IF(X245="",0,X245),"0")+IFERROR(IF(X246="",0,X246),"0")</f>
        <v>0</v>
      </c>
      <c r="Y247" s="308"/>
      <c r="Z247" s="308"/>
    </row>
    <row r="248" spans="1:53" x14ac:dyDescent="0.2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3"/>
      <c r="N248" s="314" t="s">
        <v>66</v>
      </c>
      <c r="O248" s="315"/>
      <c r="P248" s="315"/>
      <c r="Q248" s="315"/>
      <c r="R248" s="315"/>
      <c r="S248" s="315"/>
      <c r="T248" s="316"/>
      <c r="U248" s="37" t="s">
        <v>65</v>
      </c>
      <c r="V248" s="307">
        <f>IFERROR(SUM(V244:V246),"0")</f>
        <v>0</v>
      </c>
      <c r="W248" s="307">
        <f>IFERROR(SUM(W244:W246),"0")</f>
        <v>0</v>
      </c>
      <c r="X248" s="37"/>
      <c r="Y248" s="308"/>
      <c r="Z248" s="308"/>
    </row>
    <row r="249" spans="1:53" ht="16.5" customHeight="1" x14ac:dyDescent="0.25">
      <c r="A249" s="346" t="s">
        <v>393</v>
      </c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1"/>
      <c r="N249" s="331"/>
      <c r="O249" s="331"/>
      <c r="P249" s="331"/>
      <c r="Q249" s="331"/>
      <c r="R249" s="331"/>
      <c r="S249" s="331"/>
      <c r="T249" s="331"/>
      <c r="U249" s="331"/>
      <c r="V249" s="331"/>
      <c r="W249" s="331"/>
      <c r="X249" s="331"/>
      <c r="Y249" s="300"/>
      <c r="Z249" s="300"/>
    </row>
    <row r="250" spans="1:53" ht="14.25" customHeight="1" x14ac:dyDescent="0.25">
      <c r="A250" s="330" t="s">
        <v>101</v>
      </c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331"/>
      <c r="Y250" s="301"/>
      <c r="Z250" s="301"/>
    </row>
    <row r="251" spans="1:53" ht="27" customHeight="1" x14ac:dyDescent="0.25">
      <c r="A251" s="54" t="s">
        <v>394</v>
      </c>
      <c r="B251" s="54" t="s">
        <v>395</v>
      </c>
      <c r="C251" s="31">
        <v>4301011315</v>
      </c>
      <c r="D251" s="321">
        <v>4607091387421</v>
      </c>
      <c r="E251" s="313"/>
      <c r="F251" s="304">
        <v>1.35</v>
      </c>
      <c r="G251" s="32">
        <v>8</v>
      </c>
      <c r="H251" s="304">
        <v>10.8</v>
      </c>
      <c r="I251" s="304">
        <v>11.28</v>
      </c>
      <c r="J251" s="32">
        <v>56</v>
      </c>
      <c r="K251" s="32" t="s">
        <v>98</v>
      </c>
      <c r="L251" s="33" t="s">
        <v>99</v>
      </c>
      <c r="M251" s="32">
        <v>55</v>
      </c>
      <c r="N251" s="37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12"/>
      <c r="P251" s="312"/>
      <c r="Q251" s="312"/>
      <c r="R251" s="313"/>
      <c r="S251" s="34"/>
      <c r="T251" s="34"/>
      <c r="U251" s="35" t="s">
        <v>65</v>
      </c>
      <c r="V251" s="305">
        <v>0</v>
      </c>
      <c r="W251" s="306">
        <f t="shared" ref="W251:W257" si="13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394</v>
      </c>
      <c r="B252" s="54" t="s">
        <v>396</v>
      </c>
      <c r="C252" s="31">
        <v>4301011121</v>
      </c>
      <c r="D252" s="321">
        <v>4607091387421</v>
      </c>
      <c r="E252" s="313"/>
      <c r="F252" s="304">
        <v>1.35</v>
      </c>
      <c r="G252" s="32">
        <v>8</v>
      </c>
      <c r="H252" s="304">
        <v>10.8</v>
      </c>
      <c r="I252" s="304">
        <v>11.28</v>
      </c>
      <c r="J252" s="32">
        <v>48</v>
      </c>
      <c r="K252" s="32" t="s">
        <v>98</v>
      </c>
      <c r="L252" s="33" t="s">
        <v>105</v>
      </c>
      <c r="M252" s="32">
        <v>55</v>
      </c>
      <c r="N252" s="6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5">
        <v>0</v>
      </c>
      <c r="W252" s="306">
        <f t="shared" si="13"/>
        <v>0</v>
      </c>
      <c r="X252" s="36" t="str">
        <f>IFERROR(IF(W252=0,"",ROUNDUP(W252/H252,0)*0.02039),"")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397</v>
      </c>
      <c r="B253" s="54" t="s">
        <v>398</v>
      </c>
      <c r="C253" s="31">
        <v>4301011619</v>
      </c>
      <c r="D253" s="321">
        <v>4607091387452</v>
      </c>
      <c r="E253" s="313"/>
      <c r="F253" s="304">
        <v>1.45</v>
      </c>
      <c r="G253" s="32">
        <v>8</v>
      </c>
      <c r="H253" s="304">
        <v>11.6</v>
      </c>
      <c r="I253" s="304">
        <v>12.08</v>
      </c>
      <c r="J253" s="32">
        <v>56</v>
      </c>
      <c r="K253" s="32" t="s">
        <v>98</v>
      </c>
      <c r="L253" s="33" t="s">
        <v>99</v>
      </c>
      <c r="M253" s="32">
        <v>55</v>
      </c>
      <c r="N253" s="380" t="s">
        <v>399</v>
      </c>
      <c r="O253" s="312"/>
      <c r="P253" s="312"/>
      <c r="Q253" s="312"/>
      <c r="R253" s="313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397</v>
      </c>
      <c r="B254" s="54" t="s">
        <v>400</v>
      </c>
      <c r="C254" s="31">
        <v>4301011396</v>
      </c>
      <c r="D254" s="321">
        <v>4607091387452</v>
      </c>
      <c r="E254" s="313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4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2"/>
      <c r="P254" s="312"/>
      <c r="Q254" s="312"/>
      <c r="R254" s="313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4301011313</v>
      </c>
      <c r="D255" s="321">
        <v>4607091385984</v>
      </c>
      <c r="E255" s="313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12"/>
      <c r="P255" s="312"/>
      <c r="Q255" s="312"/>
      <c r="R255" s="313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403</v>
      </c>
      <c r="B256" s="54" t="s">
        <v>404</v>
      </c>
      <c r="C256" s="31">
        <v>4301011316</v>
      </c>
      <c r="D256" s="321">
        <v>4607091387438</v>
      </c>
      <c r="E256" s="313"/>
      <c r="F256" s="304">
        <v>0.5</v>
      </c>
      <c r="G256" s="32">
        <v>10</v>
      </c>
      <c r="H256" s="304">
        <v>5</v>
      </c>
      <c r="I256" s="304">
        <v>5.24</v>
      </c>
      <c r="J256" s="32">
        <v>120</v>
      </c>
      <c r="K256" s="32" t="s">
        <v>63</v>
      </c>
      <c r="L256" s="33" t="s">
        <v>99</v>
      </c>
      <c r="M256" s="32">
        <v>55</v>
      </c>
      <c r="N256" s="4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12"/>
      <c r="P256" s="312"/>
      <c r="Q256" s="312"/>
      <c r="R256" s="313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IFERROR(IF(W256=0,"",ROUNDUP(W256/H256,0)*0.00937),"")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4301011318</v>
      </c>
      <c r="D257" s="321">
        <v>4607091387469</v>
      </c>
      <c r="E257" s="313"/>
      <c r="F257" s="304">
        <v>0.5</v>
      </c>
      <c r="G257" s="32">
        <v>10</v>
      </c>
      <c r="H257" s="304">
        <v>5</v>
      </c>
      <c r="I257" s="304">
        <v>5.21</v>
      </c>
      <c r="J257" s="32">
        <v>120</v>
      </c>
      <c r="K257" s="32" t="s">
        <v>63</v>
      </c>
      <c r="L257" s="33" t="s">
        <v>64</v>
      </c>
      <c r="M257" s="32">
        <v>55</v>
      </c>
      <c r="N257" s="60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x14ac:dyDescent="0.2">
      <c r="A258" s="332"/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3"/>
      <c r="N258" s="314" t="s">
        <v>66</v>
      </c>
      <c r="O258" s="315"/>
      <c r="P258" s="315"/>
      <c r="Q258" s="315"/>
      <c r="R258" s="315"/>
      <c r="S258" s="315"/>
      <c r="T258" s="316"/>
      <c r="U258" s="37" t="s">
        <v>67</v>
      </c>
      <c r="V258" s="307">
        <f>IFERROR(V251/H251,"0")+IFERROR(V252/H252,"0")+IFERROR(V253/H253,"0")+IFERROR(V254/H254,"0")+IFERROR(V255/H255,"0")+IFERROR(V256/H256,"0")+IFERROR(V257/H257,"0")</f>
        <v>0</v>
      </c>
      <c r="W258" s="307">
        <f>IFERROR(W251/H251,"0")+IFERROR(W252/H252,"0")+IFERROR(W253/H253,"0")+IFERROR(W254/H254,"0")+IFERROR(W255/H255,"0")+IFERROR(W256/H256,"0")+IFERROR(W257/H257,"0")</f>
        <v>0</v>
      </c>
      <c r="X258" s="307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308"/>
      <c r="Z258" s="308"/>
    </row>
    <row r="259" spans="1:53" x14ac:dyDescent="0.2">
      <c r="A259" s="331"/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3"/>
      <c r="N259" s="314" t="s">
        <v>66</v>
      </c>
      <c r="O259" s="315"/>
      <c r="P259" s="315"/>
      <c r="Q259" s="315"/>
      <c r="R259" s="315"/>
      <c r="S259" s="315"/>
      <c r="T259" s="316"/>
      <c r="U259" s="37" t="s">
        <v>65</v>
      </c>
      <c r="V259" s="307">
        <f>IFERROR(SUM(V251:V257),"0")</f>
        <v>0</v>
      </c>
      <c r="W259" s="307">
        <f>IFERROR(SUM(W251:W257),"0")</f>
        <v>0</v>
      </c>
      <c r="X259" s="37"/>
      <c r="Y259" s="308"/>
      <c r="Z259" s="308"/>
    </row>
    <row r="260" spans="1:53" ht="14.25" customHeight="1" x14ac:dyDescent="0.25">
      <c r="A260" s="330" t="s">
        <v>60</v>
      </c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1"/>
      <c r="N260" s="331"/>
      <c r="O260" s="331"/>
      <c r="P260" s="331"/>
      <c r="Q260" s="331"/>
      <c r="R260" s="331"/>
      <c r="S260" s="331"/>
      <c r="T260" s="331"/>
      <c r="U260" s="331"/>
      <c r="V260" s="331"/>
      <c r="W260" s="331"/>
      <c r="X260" s="331"/>
      <c r="Y260" s="301"/>
      <c r="Z260" s="301"/>
    </row>
    <row r="261" spans="1:53" ht="27" customHeight="1" x14ac:dyDescent="0.25">
      <c r="A261" s="54" t="s">
        <v>407</v>
      </c>
      <c r="B261" s="54" t="s">
        <v>408</v>
      </c>
      <c r="C261" s="31">
        <v>4301031154</v>
      </c>
      <c r="D261" s="321">
        <v>4607091387292</v>
      </c>
      <c r="E261" s="313"/>
      <c r="F261" s="304">
        <v>0.73</v>
      </c>
      <c r="G261" s="32">
        <v>6</v>
      </c>
      <c r="H261" s="304">
        <v>4.38</v>
      </c>
      <c r="I261" s="304">
        <v>4.6399999999999997</v>
      </c>
      <c r="J261" s="32">
        <v>156</v>
      </c>
      <c r="K261" s="32" t="s">
        <v>63</v>
      </c>
      <c r="L261" s="33" t="s">
        <v>64</v>
      </c>
      <c r="M261" s="32">
        <v>45</v>
      </c>
      <c r="N261" s="3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5">
        <v>0</v>
      </c>
      <c r="W261" s="306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3" t="s">
        <v>1</v>
      </c>
    </row>
    <row r="262" spans="1:53" ht="27" customHeight="1" x14ac:dyDescent="0.25">
      <c r="A262" s="54" t="s">
        <v>409</v>
      </c>
      <c r="B262" s="54" t="s">
        <v>410</v>
      </c>
      <c r="C262" s="31">
        <v>4301031155</v>
      </c>
      <c r="D262" s="321">
        <v>4607091387315</v>
      </c>
      <c r="E262" s="313"/>
      <c r="F262" s="304">
        <v>0.7</v>
      </c>
      <c r="G262" s="32">
        <v>4</v>
      </c>
      <c r="H262" s="304">
        <v>2.8</v>
      </c>
      <c r="I262" s="304">
        <v>3.048</v>
      </c>
      <c r="J262" s="32">
        <v>156</v>
      </c>
      <c r="K262" s="32" t="s">
        <v>63</v>
      </c>
      <c r="L262" s="33" t="s">
        <v>64</v>
      </c>
      <c r="M262" s="32">
        <v>45</v>
      </c>
      <c r="N262" s="6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x14ac:dyDescent="0.2">
      <c r="A263" s="332"/>
      <c r="B263" s="331"/>
      <c r="C263" s="331"/>
      <c r="D263" s="331"/>
      <c r="E263" s="331"/>
      <c r="F263" s="331"/>
      <c r="G263" s="331"/>
      <c r="H263" s="331"/>
      <c r="I263" s="331"/>
      <c r="J263" s="331"/>
      <c r="K263" s="331"/>
      <c r="L263" s="331"/>
      <c r="M263" s="333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07">
        <f>IFERROR(V261/H261,"0")+IFERROR(V262/H262,"0")</f>
        <v>0</v>
      </c>
      <c r="W263" s="307">
        <f>IFERROR(W261/H261,"0")+IFERROR(W262/H262,"0")</f>
        <v>0</v>
      </c>
      <c r="X263" s="307">
        <f>IFERROR(IF(X261="",0,X261),"0")+IFERROR(IF(X262="",0,X262),"0")</f>
        <v>0</v>
      </c>
      <c r="Y263" s="308"/>
      <c r="Z263" s="308"/>
    </row>
    <row r="264" spans="1:53" x14ac:dyDescent="0.2">
      <c r="A264" s="331"/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3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07">
        <f>IFERROR(SUM(V261:V262),"0")</f>
        <v>0</v>
      </c>
      <c r="W264" s="307">
        <f>IFERROR(SUM(W261:W262),"0")</f>
        <v>0</v>
      </c>
      <c r="X264" s="37"/>
      <c r="Y264" s="308"/>
      <c r="Z264" s="308"/>
    </row>
    <row r="265" spans="1:53" ht="16.5" customHeight="1" x14ac:dyDescent="0.25">
      <c r="A265" s="346" t="s">
        <v>411</v>
      </c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1"/>
      <c r="N265" s="331"/>
      <c r="O265" s="331"/>
      <c r="P265" s="331"/>
      <c r="Q265" s="331"/>
      <c r="R265" s="331"/>
      <c r="S265" s="331"/>
      <c r="T265" s="331"/>
      <c r="U265" s="331"/>
      <c r="V265" s="331"/>
      <c r="W265" s="331"/>
      <c r="X265" s="331"/>
      <c r="Y265" s="300"/>
      <c r="Z265" s="300"/>
    </row>
    <row r="266" spans="1:53" ht="14.25" customHeight="1" x14ac:dyDescent="0.25">
      <c r="A266" s="330" t="s">
        <v>60</v>
      </c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  <c r="T266" s="331"/>
      <c r="U266" s="331"/>
      <c r="V266" s="331"/>
      <c r="W266" s="331"/>
      <c r="X266" s="331"/>
      <c r="Y266" s="301"/>
      <c r="Z266" s="301"/>
    </row>
    <row r="267" spans="1:53" ht="27" customHeight="1" x14ac:dyDescent="0.25">
      <c r="A267" s="54" t="s">
        <v>412</v>
      </c>
      <c r="B267" s="54" t="s">
        <v>413</v>
      </c>
      <c r="C267" s="31">
        <v>4301031066</v>
      </c>
      <c r="D267" s="321">
        <v>4607091383836</v>
      </c>
      <c r="E267" s="313"/>
      <c r="F267" s="304">
        <v>0.3</v>
      </c>
      <c r="G267" s="32">
        <v>6</v>
      </c>
      <c r="H267" s="304">
        <v>1.8</v>
      </c>
      <c r="I267" s="304">
        <v>2.048</v>
      </c>
      <c r="J267" s="32">
        <v>156</v>
      </c>
      <c r="K267" s="32" t="s">
        <v>63</v>
      </c>
      <c r="L267" s="33" t="s">
        <v>64</v>
      </c>
      <c r="M267" s="32">
        <v>40</v>
      </c>
      <c r="N267" s="6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5">
        <v>4.5</v>
      </c>
      <c r="W267" s="306">
        <f>IFERROR(IF(V267="",0,CEILING((V267/$H267),1)*$H267),"")</f>
        <v>5.4</v>
      </c>
      <c r="X267" s="36">
        <f>IFERROR(IF(W267=0,"",ROUNDUP(W267/H267,0)*0.00753),"")</f>
        <v>2.2589999999999999E-2</v>
      </c>
      <c r="Y267" s="56"/>
      <c r="Z267" s="57"/>
      <c r="AD267" s="58"/>
      <c r="BA267" s="205" t="s">
        <v>1</v>
      </c>
    </row>
    <row r="268" spans="1:53" x14ac:dyDescent="0.2">
      <c r="A268" s="332"/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3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07">
        <f>IFERROR(V267/H267,"0")</f>
        <v>2.5</v>
      </c>
      <c r="W268" s="307">
        <f>IFERROR(W267/H267,"0")</f>
        <v>3</v>
      </c>
      <c r="X268" s="307">
        <f>IFERROR(IF(X267="",0,X267),"0")</f>
        <v>2.2589999999999999E-2</v>
      </c>
      <c r="Y268" s="308"/>
      <c r="Z268" s="308"/>
    </row>
    <row r="269" spans="1:53" x14ac:dyDescent="0.2">
      <c r="A269" s="331"/>
      <c r="B269" s="331"/>
      <c r="C269" s="331"/>
      <c r="D269" s="331"/>
      <c r="E269" s="331"/>
      <c r="F269" s="331"/>
      <c r="G269" s="331"/>
      <c r="H269" s="331"/>
      <c r="I269" s="331"/>
      <c r="J269" s="331"/>
      <c r="K269" s="331"/>
      <c r="L269" s="331"/>
      <c r="M269" s="333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07">
        <f>IFERROR(SUM(V267:V267),"0")</f>
        <v>4.5</v>
      </c>
      <c r="W269" s="307">
        <f>IFERROR(SUM(W267:W267),"0")</f>
        <v>5.4</v>
      </c>
      <c r="X269" s="37"/>
      <c r="Y269" s="308"/>
      <c r="Z269" s="308"/>
    </row>
    <row r="270" spans="1:53" ht="14.25" customHeight="1" x14ac:dyDescent="0.25">
      <c r="A270" s="330" t="s">
        <v>68</v>
      </c>
      <c r="B270" s="331"/>
      <c r="C270" s="331"/>
      <c r="D270" s="331"/>
      <c r="E270" s="331"/>
      <c r="F270" s="331"/>
      <c r="G270" s="331"/>
      <c r="H270" s="331"/>
      <c r="I270" s="331"/>
      <c r="J270" s="331"/>
      <c r="K270" s="331"/>
      <c r="L270" s="331"/>
      <c r="M270" s="331"/>
      <c r="N270" s="331"/>
      <c r="O270" s="331"/>
      <c r="P270" s="331"/>
      <c r="Q270" s="331"/>
      <c r="R270" s="331"/>
      <c r="S270" s="331"/>
      <c r="T270" s="331"/>
      <c r="U270" s="331"/>
      <c r="V270" s="331"/>
      <c r="W270" s="331"/>
      <c r="X270" s="331"/>
      <c r="Y270" s="301"/>
      <c r="Z270" s="301"/>
    </row>
    <row r="271" spans="1:53" ht="27" customHeight="1" x14ac:dyDescent="0.25">
      <c r="A271" s="54" t="s">
        <v>414</v>
      </c>
      <c r="B271" s="54" t="s">
        <v>415</v>
      </c>
      <c r="C271" s="31">
        <v>4301051142</v>
      </c>
      <c r="D271" s="321">
        <v>4607091387919</v>
      </c>
      <c r="E271" s="313"/>
      <c r="F271" s="304">
        <v>1.35</v>
      </c>
      <c r="G271" s="32">
        <v>6</v>
      </c>
      <c r="H271" s="304">
        <v>8.1</v>
      </c>
      <c r="I271" s="304">
        <v>8.6639999999999997</v>
      </c>
      <c r="J271" s="32">
        <v>56</v>
      </c>
      <c r="K271" s="32" t="s">
        <v>98</v>
      </c>
      <c r="L271" s="33" t="s">
        <v>64</v>
      </c>
      <c r="M271" s="32">
        <v>45</v>
      </c>
      <c r="N271" s="5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12"/>
      <c r="P271" s="312"/>
      <c r="Q271" s="312"/>
      <c r="R271" s="313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06" t="s">
        <v>1</v>
      </c>
    </row>
    <row r="272" spans="1:53" ht="27" customHeight="1" x14ac:dyDescent="0.25">
      <c r="A272" s="54" t="s">
        <v>416</v>
      </c>
      <c r="B272" s="54" t="s">
        <v>417</v>
      </c>
      <c r="C272" s="31">
        <v>4301051109</v>
      </c>
      <c r="D272" s="321">
        <v>4607091383942</v>
      </c>
      <c r="E272" s="313"/>
      <c r="F272" s="304">
        <v>0.42</v>
      </c>
      <c r="G272" s="32">
        <v>6</v>
      </c>
      <c r="H272" s="304">
        <v>2.52</v>
      </c>
      <c r="I272" s="304">
        <v>2.7919999999999998</v>
      </c>
      <c r="J272" s="32">
        <v>156</v>
      </c>
      <c r="K272" s="32" t="s">
        <v>63</v>
      </c>
      <c r="L272" s="33" t="s">
        <v>117</v>
      </c>
      <c r="M272" s="32">
        <v>45</v>
      </c>
      <c r="N272" s="33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12"/>
      <c r="P272" s="312"/>
      <c r="Q272" s="312"/>
      <c r="R272" s="313"/>
      <c r="S272" s="34"/>
      <c r="T272" s="34"/>
      <c r="U272" s="35" t="s">
        <v>65</v>
      </c>
      <c r="V272" s="305">
        <v>107</v>
      </c>
      <c r="W272" s="306">
        <f>IFERROR(IF(V272="",0,CEILING((V272/$H272),1)*$H272),"")</f>
        <v>108.36</v>
      </c>
      <c r="X272" s="36">
        <f>IFERROR(IF(W272=0,"",ROUNDUP(W272/H272,0)*0.00753),"")</f>
        <v>0.32379000000000002</v>
      </c>
      <c r="Y272" s="56"/>
      <c r="Z272" s="57"/>
      <c r="AD272" s="58"/>
      <c r="BA272" s="207" t="s">
        <v>1</v>
      </c>
    </row>
    <row r="273" spans="1:53" x14ac:dyDescent="0.2">
      <c r="A273" s="332"/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3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IFERROR(V271/H271,"0")+IFERROR(V272/H272,"0")</f>
        <v>42.460317460317462</v>
      </c>
      <c r="W273" s="307">
        <f>IFERROR(W271/H271,"0")+IFERROR(W272/H272,"0")</f>
        <v>43</v>
      </c>
      <c r="X273" s="307">
        <f>IFERROR(IF(X271="",0,X271),"0")+IFERROR(IF(X272="",0,X272),"0")</f>
        <v>0.32379000000000002</v>
      </c>
      <c r="Y273" s="308"/>
      <c r="Z273" s="308"/>
    </row>
    <row r="274" spans="1:53" x14ac:dyDescent="0.2">
      <c r="A274" s="331"/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3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IFERROR(SUM(V271:V272),"0")</f>
        <v>107</v>
      </c>
      <c r="W274" s="307">
        <f>IFERROR(SUM(W271:W272),"0")</f>
        <v>108.36</v>
      </c>
      <c r="X274" s="37"/>
      <c r="Y274" s="308"/>
      <c r="Z274" s="308"/>
    </row>
    <row r="275" spans="1:53" ht="14.25" customHeight="1" x14ac:dyDescent="0.25">
      <c r="A275" s="330" t="s">
        <v>207</v>
      </c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1"/>
      <c r="N275" s="331"/>
      <c r="O275" s="331"/>
      <c r="P275" s="331"/>
      <c r="Q275" s="331"/>
      <c r="R275" s="331"/>
      <c r="S275" s="331"/>
      <c r="T275" s="331"/>
      <c r="U275" s="331"/>
      <c r="V275" s="331"/>
      <c r="W275" s="331"/>
      <c r="X275" s="331"/>
      <c r="Y275" s="301"/>
      <c r="Z275" s="301"/>
    </row>
    <row r="276" spans="1:53" ht="27" customHeight="1" x14ac:dyDescent="0.25">
      <c r="A276" s="54" t="s">
        <v>418</v>
      </c>
      <c r="B276" s="54" t="s">
        <v>419</v>
      </c>
      <c r="C276" s="31">
        <v>4301060324</v>
      </c>
      <c r="D276" s="321">
        <v>4607091388831</v>
      </c>
      <c r="E276" s="313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2"/>
      <c r="P276" s="312"/>
      <c r="Q276" s="312"/>
      <c r="R276" s="313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32"/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3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31"/>
      <c r="B278" s="331"/>
      <c r="C278" s="331"/>
      <c r="D278" s="331"/>
      <c r="E278" s="331"/>
      <c r="F278" s="331"/>
      <c r="G278" s="331"/>
      <c r="H278" s="331"/>
      <c r="I278" s="331"/>
      <c r="J278" s="331"/>
      <c r="K278" s="331"/>
      <c r="L278" s="331"/>
      <c r="M278" s="333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30" t="s">
        <v>81</v>
      </c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31"/>
      <c r="P279" s="331"/>
      <c r="Q279" s="331"/>
      <c r="R279" s="331"/>
      <c r="S279" s="331"/>
      <c r="T279" s="331"/>
      <c r="U279" s="331"/>
      <c r="V279" s="331"/>
      <c r="W279" s="331"/>
      <c r="X279" s="331"/>
      <c r="Y279" s="301"/>
      <c r="Z279" s="301"/>
    </row>
    <row r="280" spans="1:53" ht="27" customHeight="1" x14ac:dyDescent="0.25">
      <c r="A280" s="54" t="s">
        <v>420</v>
      </c>
      <c r="B280" s="54" t="s">
        <v>421</v>
      </c>
      <c r="C280" s="31">
        <v>4301032015</v>
      </c>
      <c r="D280" s="321">
        <v>4607091383102</v>
      </c>
      <c r="E280" s="313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4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2"/>
      <c r="P280" s="312"/>
      <c r="Q280" s="312"/>
      <c r="R280" s="313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32"/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3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31"/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3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9" t="s">
        <v>422</v>
      </c>
      <c r="B283" s="360"/>
      <c r="C283" s="360"/>
      <c r="D283" s="360"/>
      <c r="E283" s="360"/>
      <c r="F283" s="360"/>
      <c r="G283" s="360"/>
      <c r="H283" s="360"/>
      <c r="I283" s="360"/>
      <c r="J283" s="360"/>
      <c r="K283" s="360"/>
      <c r="L283" s="360"/>
      <c r="M283" s="360"/>
      <c r="N283" s="360"/>
      <c r="O283" s="360"/>
      <c r="P283" s="360"/>
      <c r="Q283" s="360"/>
      <c r="R283" s="360"/>
      <c r="S283" s="360"/>
      <c r="T283" s="360"/>
      <c r="U283" s="360"/>
      <c r="V283" s="360"/>
      <c r="W283" s="360"/>
      <c r="X283" s="360"/>
      <c r="Y283" s="48"/>
      <c r="Z283" s="48"/>
    </row>
    <row r="284" spans="1:53" ht="16.5" customHeight="1" x14ac:dyDescent="0.25">
      <c r="A284" s="346" t="s">
        <v>423</v>
      </c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331"/>
      <c r="Y284" s="300"/>
      <c r="Z284" s="300"/>
    </row>
    <row r="285" spans="1:53" ht="14.25" customHeight="1" x14ac:dyDescent="0.25">
      <c r="A285" s="330" t="s">
        <v>101</v>
      </c>
      <c r="B285" s="331"/>
      <c r="C285" s="331"/>
      <c r="D285" s="331"/>
      <c r="E285" s="331"/>
      <c r="F285" s="331"/>
      <c r="G285" s="331"/>
      <c r="H285" s="331"/>
      <c r="I285" s="331"/>
      <c r="J285" s="331"/>
      <c r="K285" s="331"/>
      <c r="L285" s="331"/>
      <c r="M285" s="331"/>
      <c r="N285" s="331"/>
      <c r="O285" s="331"/>
      <c r="P285" s="331"/>
      <c r="Q285" s="331"/>
      <c r="R285" s="331"/>
      <c r="S285" s="331"/>
      <c r="T285" s="331"/>
      <c r="U285" s="331"/>
      <c r="V285" s="331"/>
      <c r="W285" s="331"/>
      <c r="X285" s="331"/>
      <c r="Y285" s="301"/>
      <c r="Z285" s="301"/>
    </row>
    <row r="286" spans="1:53" ht="27" customHeight="1" x14ac:dyDescent="0.25">
      <c r="A286" s="54" t="s">
        <v>424</v>
      </c>
      <c r="B286" s="54" t="s">
        <v>425</v>
      </c>
      <c r="C286" s="31">
        <v>4301011339</v>
      </c>
      <c r="D286" s="321">
        <v>4607091383997</v>
      </c>
      <c r="E286" s="313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5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2"/>
      <c r="P286" s="312"/>
      <c r="Q286" s="312"/>
      <c r="R286" s="313"/>
      <c r="S286" s="34"/>
      <c r="T286" s="34"/>
      <c r="U286" s="35" t="s">
        <v>65</v>
      </c>
      <c r="V286" s="305">
        <v>1000</v>
      </c>
      <c r="W286" s="306">
        <f t="shared" ref="W286:W293" si="14">IFERROR(IF(V286="",0,CEILING((V286/$H286),1)*$H286),"")</f>
        <v>1005</v>
      </c>
      <c r="X286" s="36">
        <f>IFERROR(IF(W286=0,"",ROUNDUP(W286/H286,0)*0.02175),"")</f>
        <v>1.4572499999999999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4301011239</v>
      </c>
      <c r="D287" s="321">
        <v>4607091383997</v>
      </c>
      <c r="E287" s="313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4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2"/>
      <c r="P287" s="312"/>
      <c r="Q287" s="312"/>
      <c r="R287" s="313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4301011326</v>
      </c>
      <c r="D288" s="321">
        <v>4607091384130</v>
      </c>
      <c r="E288" s="313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4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2"/>
      <c r="P288" s="312"/>
      <c r="Q288" s="312"/>
      <c r="R288" s="313"/>
      <c r="S288" s="34"/>
      <c r="T288" s="34"/>
      <c r="U288" s="35" t="s">
        <v>65</v>
      </c>
      <c r="V288" s="305">
        <v>1380</v>
      </c>
      <c r="W288" s="306">
        <f t="shared" si="14"/>
        <v>1380</v>
      </c>
      <c r="X288" s="36">
        <f>IFERROR(IF(W288=0,"",ROUNDUP(W288/H288,0)*0.02175),"")</f>
        <v>2.0009999999999999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4301011240</v>
      </c>
      <c r="D289" s="321">
        <v>4607091384130</v>
      </c>
      <c r="E289" s="313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2"/>
      <c r="P289" s="312"/>
      <c r="Q289" s="312"/>
      <c r="R289" s="313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430</v>
      </c>
      <c r="B290" s="54" t="s">
        <v>431</v>
      </c>
      <c r="C290" s="31">
        <v>4301011330</v>
      </c>
      <c r="D290" s="321">
        <v>4607091384147</v>
      </c>
      <c r="E290" s="313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2"/>
      <c r="P290" s="312"/>
      <c r="Q290" s="312"/>
      <c r="R290" s="313"/>
      <c r="S290" s="34"/>
      <c r="T290" s="34"/>
      <c r="U290" s="35" t="s">
        <v>65</v>
      </c>
      <c r="V290" s="305">
        <v>1000</v>
      </c>
      <c r="W290" s="306">
        <f t="shared" si="14"/>
        <v>1005</v>
      </c>
      <c r="X290" s="36">
        <f>IFERROR(IF(W290=0,"",ROUNDUP(W290/H290,0)*0.02175),"")</f>
        <v>1.4572499999999999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430</v>
      </c>
      <c r="B291" s="54" t="s">
        <v>432</v>
      </c>
      <c r="C291" s="31">
        <v>4301011238</v>
      </c>
      <c r="D291" s="321">
        <v>4607091384147</v>
      </c>
      <c r="E291" s="313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387" t="s">
        <v>433</v>
      </c>
      <c r="O291" s="312"/>
      <c r="P291" s="312"/>
      <c r="Q291" s="312"/>
      <c r="R291" s="313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4301011327</v>
      </c>
      <c r="D292" s="321">
        <v>4607091384154</v>
      </c>
      <c r="E292" s="313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5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2"/>
      <c r="P292" s="312"/>
      <c r="Q292" s="312"/>
      <c r="R292" s="313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4301011332</v>
      </c>
      <c r="D293" s="321">
        <v>4607091384161</v>
      </c>
      <c r="E293" s="313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3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32"/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3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225.33333333333337</v>
      </c>
      <c r="W294" s="307">
        <f>IFERROR(W286/H286,"0")+IFERROR(W287/H287,"0")+IFERROR(W288/H288,"0")+IFERROR(W289/H289,"0")+IFERROR(W290/H290,"0")+IFERROR(W291/H291,"0")+IFERROR(W292/H292,"0")+IFERROR(W293/H293,"0")</f>
        <v>226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4.9154999999999998</v>
      </c>
      <c r="Y294" s="308"/>
      <c r="Z294" s="308"/>
    </row>
    <row r="295" spans="1:53" x14ac:dyDescent="0.2">
      <c r="A295" s="331"/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3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3380</v>
      </c>
      <c r="W295" s="307">
        <f>IFERROR(SUM(W286:W293),"0")</f>
        <v>3390</v>
      </c>
      <c r="X295" s="37"/>
      <c r="Y295" s="308"/>
      <c r="Z295" s="308"/>
    </row>
    <row r="296" spans="1:53" ht="14.25" customHeight="1" x14ac:dyDescent="0.25">
      <c r="A296" s="330" t="s">
        <v>95</v>
      </c>
      <c r="B296" s="331"/>
      <c r="C296" s="331"/>
      <c r="D296" s="331"/>
      <c r="E296" s="331"/>
      <c r="F296" s="331"/>
      <c r="G296" s="331"/>
      <c r="H296" s="331"/>
      <c r="I296" s="331"/>
      <c r="J296" s="331"/>
      <c r="K296" s="331"/>
      <c r="L296" s="331"/>
      <c r="M296" s="331"/>
      <c r="N296" s="331"/>
      <c r="O296" s="331"/>
      <c r="P296" s="331"/>
      <c r="Q296" s="331"/>
      <c r="R296" s="331"/>
      <c r="S296" s="331"/>
      <c r="T296" s="331"/>
      <c r="U296" s="331"/>
      <c r="V296" s="331"/>
      <c r="W296" s="331"/>
      <c r="X296" s="331"/>
      <c r="Y296" s="301"/>
      <c r="Z296" s="301"/>
    </row>
    <row r="297" spans="1:53" ht="27" customHeight="1" x14ac:dyDescent="0.25">
      <c r="A297" s="54" t="s">
        <v>438</v>
      </c>
      <c r="B297" s="54" t="s">
        <v>439</v>
      </c>
      <c r="C297" s="31">
        <v>4301020178</v>
      </c>
      <c r="D297" s="321">
        <v>4607091383980</v>
      </c>
      <c r="E297" s="313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3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2"/>
      <c r="P297" s="312"/>
      <c r="Q297" s="312"/>
      <c r="R297" s="313"/>
      <c r="S297" s="34"/>
      <c r="T297" s="34"/>
      <c r="U297" s="35" t="s">
        <v>65</v>
      </c>
      <c r="V297" s="305">
        <v>1015</v>
      </c>
      <c r="W297" s="306">
        <f>IFERROR(IF(V297="",0,CEILING((V297/$H297),1)*$H297),"")</f>
        <v>1020</v>
      </c>
      <c r="X297" s="36">
        <f>IFERROR(IF(W297=0,"",ROUNDUP(W297/H297,0)*0.02175),"")</f>
        <v>1.4789999999999999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440</v>
      </c>
      <c r="B298" s="54" t="s">
        <v>441</v>
      </c>
      <c r="C298" s="31">
        <v>4301020270</v>
      </c>
      <c r="D298" s="321">
        <v>4680115883314</v>
      </c>
      <c r="E298" s="313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555" t="s">
        <v>442</v>
      </c>
      <c r="O298" s="312"/>
      <c r="P298" s="312"/>
      <c r="Q298" s="312"/>
      <c r="R298" s="313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443</v>
      </c>
      <c r="B299" s="54" t="s">
        <v>444</v>
      </c>
      <c r="C299" s="31">
        <v>4301020179</v>
      </c>
      <c r="D299" s="321">
        <v>4607091384178</v>
      </c>
      <c r="E299" s="313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3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32"/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3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67.666666666666671</v>
      </c>
      <c r="W300" s="307">
        <f>IFERROR(W297/H297,"0")+IFERROR(W298/H298,"0")+IFERROR(W299/H299,"0")</f>
        <v>68</v>
      </c>
      <c r="X300" s="307">
        <f>IFERROR(IF(X297="",0,X297),"0")+IFERROR(IF(X298="",0,X298),"0")+IFERROR(IF(X299="",0,X299),"0")</f>
        <v>1.4789999999999999</v>
      </c>
      <c r="Y300" s="308"/>
      <c r="Z300" s="308"/>
    </row>
    <row r="301" spans="1:53" x14ac:dyDescent="0.2">
      <c r="A301" s="331"/>
      <c r="B301" s="331"/>
      <c r="C301" s="331"/>
      <c r="D301" s="331"/>
      <c r="E301" s="331"/>
      <c r="F301" s="331"/>
      <c r="G301" s="331"/>
      <c r="H301" s="331"/>
      <c r="I301" s="331"/>
      <c r="J301" s="331"/>
      <c r="K301" s="331"/>
      <c r="L301" s="331"/>
      <c r="M301" s="333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1015</v>
      </c>
      <c r="W301" s="307">
        <f>IFERROR(SUM(W297:W299),"0")</f>
        <v>1020</v>
      </c>
      <c r="X301" s="37"/>
      <c r="Y301" s="308"/>
      <c r="Z301" s="308"/>
    </row>
    <row r="302" spans="1:53" ht="14.25" customHeight="1" x14ac:dyDescent="0.25">
      <c r="A302" s="330" t="s">
        <v>68</v>
      </c>
      <c r="B302" s="331"/>
      <c r="C302" s="331"/>
      <c r="D302" s="331"/>
      <c r="E302" s="331"/>
      <c r="F302" s="331"/>
      <c r="G302" s="331"/>
      <c r="H302" s="331"/>
      <c r="I302" s="331"/>
      <c r="J302" s="331"/>
      <c r="K302" s="331"/>
      <c r="L302" s="331"/>
      <c r="M302" s="331"/>
      <c r="N302" s="331"/>
      <c r="O302" s="331"/>
      <c r="P302" s="331"/>
      <c r="Q302" s="331"/>
      <c r="R302" s="331"/>
      <c r="S302" s="331"/>
      <c r="T302" s="331"/>
      <c r="U302" s="331"/>
      <c r="V302" s="331"/>
      <c r="W302" s="331"/>
      <c r="X302" s="331"/>
      <c r="Y302" s="301"/>
      <c r="Z302" s="301"/>
    </row>
    <row r="303" spans="1:53" ht="27" customHeight="1" x14ac:dyDescent="0.25">
      <c r="A303" s="54" t="s">
        <v>445</v>
      </c>
      <c r="B303" s="54" t="s">
        <v>446</v>
      </c>
      <c r="C303" s="31">
        <v>4301051298</v>
      </c>
      <c r="D303" s="321">
        <v>4607091384260</v>
      </c>
      <c r="E303" s="313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3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2"/>
      <c r="P303" s="312"/>
      <c r="Q303" s="312"/>
      <c r="R303" s="313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32"/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3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31"/>
      <c r="B305" s="331"/>
      <c r="C305" s="331"/>
      <c r="D305" s="331"/>
      <c r="E305" s="331"/>
      <c r="F305" s="331"/>
      <c r="G305" s="331"/>
      <c r="H305" s="331"/>
      <c r="I305" s="331"/>
      <c r="J305" s="331"/>
      <c r="K305" s="331"/>
      <c r="L305" s="331"/>
      <c r="M305" s="333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30" t="s">
        <v>207</v>
      </c>
      <c r="B306" s="331"/>
      <c r="C306" s="331"/>
      <c r="D306" s="331"/>
      <c r="E306" s="331"/>
      <c r="F306" s="331"/>
      <c r="G306" s="331"/>
      <c r="H306" s="331"/>
      <c r="I306" s="331"/>
      <c r="J306" s="331"/>
      <c r="K306" s="331"/>
      <c r="L306" s="331"/>
      <c r="M306" s="331"/>
      <c r="N306" s="331"/>
      <c r="O306" s="331"/>
      <c r="P306" s="331"/>
      <c r="Q306" s="331"/>
      <c r="R306" s="331"/>
      <c r="S306" s="331"/>
      <c r="T306" s="331"/>
      <c r="U306" s="331"/>
      <c r="V306" s="331"/>
      <c r="W306" s="331"/>
      <c r="X306" s="331"/>
      <c r="Y306" s="301"/>
      <c r="Z306" s="301"/>
    </row>
    <row r="307" spans="1:53" ht="16.5" customHeight="1" x14ac:dyDescent="0.25">
      <c r="A307" s="54" t="s">
        <v>447</v>
      </c>
      <c r="B307" s="54" t="s">
        <v>448</v>
      </c>
      <c r="C307" s="31">
        <v>4301060314</v>
      </c>
      <c r="D307" s="321">
        <v>4607091384673</v>
      </c>
      <c r="E307" s="313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2"/>
      <c r="P307" s="312"/>
      <c r="Q307" s="312"/>
      <c r="R307" s="313"/>
      <c r="S307" s="34"/>
      <c r="T307" s="34"/>
      <c r="U307" s="35" t="s">
        <v>65</v>
      </c>
      <c r="V307" s="305">
        <v>144</v>
      </c>
      <c r="W307" s="306">
        <f>IFERROR(IF(V307="",0,CEILING((V307/$H307),1)*$H307),"")</f>
        <v>148.19999999999999</v>
      </c>
      <c r="X307" s="36">
        <f>IFERROR(IF(W307=0,"",ROUNDUP(W307/H307,0)*0.02175),"")</f>
        <v>0.41324999999999995</v>
      </c>
      <c r="Y307" s="56"/>
      <c r="Z307" s="57"/>
      <c r="AD307" s="58"/>
      <c r="BA307" s="222" t="s">
        <v>1</v>
      </c>
    </row>
    <row r="308" spans="1:53" x14ac:dyDescent="0.2">
      <c r="A308" s="332"/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3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18.461538461538463</v>
      </c>
      <c r="W308" s="307">
        <f>IFERROR(W307/H307,"0")</f>
        <v>19</v>
      </c>
      <c r="X308" s="307">
        <f>IFERROR(IF(X307="",0,X307),"0")</f>
        <v>0.41324999999999995</v>
      </c>
      <c r="Y308" s="308"/>
      <c r="Z308" s="308"/>
    </row>
    <row r="309" spans="1:53" x14ac:dyDescent="0.2">
      <c r="A309" s="331"/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3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144</v>
      </c>
      <c r="W309" s="307">
        <f>IFERROR(SUM(W307:W307),"0")</f>
        <v>148.19999999999999</v>
      </c>
      <c r="X309" s="37"/>
      <c r="Y309" s="308"/>
      <c r="Z309" s="308"/>
    </row>
    <row r="310" spans="1:53" ht="16.5" customHeight="1" x14ac:dyDescent="0.25">
      <c r="A310" s="346" t="s">
        <v>449</v>
      </c>
      <c r="B310" s="331"/>
      <c r="C310" s="331"/>
      <c r="D310" s="331"/>
      <c r="E310" s="331"/>
      <c r="F310" s="331"/>
      <c r="G310" s="331"/>
      <c r="H310" s="331"/>
      <c r="I310" s="331"/>
      <c r="J310" s="331"/>
      <c r="K310" s="331"/>
      <c r="L310" s="331"/>
      <c r="M310" s="331"/>
      <c r="N310" s="331"/>
      <c r="O310" s="331"/>
      <c r="P310" s="331"/>
      <c r="Q310" s="331"/>
      <c r="R310" s="331"/>
      <c r="S310" s="331"/>
      <c r="T310" s="331"/>
      <c r="U310" s="331"/>
      <c r="V310" s="331"/>
      <c r="W310" s="331"/>
      <c r="X310" s="331"/>
      <c r="Y310" s="300"/>
      <c r="Z310" s="300"/>
    </row>
    <row r="311" spans="1:53" ht="14.25" customHeight="1" x14ac:dyDescent="0.25">
      <c r="A311" s="330" t="s">
        <v>101</v>
      </c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31"/>
      <c r="O311" s="331"/>
      <c r="P311" s="331"/>
      <c r="Q311" s="331"/>
      <c r="R311" s="331"/>
      <c r="S311" s="331"/>
      <c r="T311" s="331"/>
      <c r="U311" s="331"/>
      <c r="V311" s="331"/>
      <c r="W311" s="331"/>
      <c r="X311" s="331"/>
      <c r="Y311" s="301"/>
      <c r="Z311" s="301"/>
    </row>
    <row r="312" spans="1:53" ht="27" customHeight="1" x14ac:dyDescent="0.25">
      <c r="A312" s="54" t="s">
        <v>450</v>
      </c>
      <c r="B312" s="54" t="s">
        <v>451</v>
      </c>
      <c r="C312" s="31">
        <v>4301011324</v>
      </c>
      <c r="D312" s="321">
        <v>4607091384185</v>
      </c>
      <c r="E312" s="313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3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2"/>
      <c r="P312" s="312"/>
      <c r="Q312" s="312"/>
      <c r="R312" s="313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452</v>
      </c>
      <c r="B313" s="54" t="s">
        <v>453</v>
      </c>
      <c r="C313" s="31">
        <v>4301011312</v>
      </c>
      <c r="D313" s="321">
        <v>4607091384192</v>
      </c>
      <c r="E313" s="313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3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2"/>
      <c r="P313" s="312"/>
      <c r="Q313" s="312"/>
      <c r="R313" s="313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454</v>
      </c>
      <c r="B314" s="54" t="s">
        <v>455</v>
      </c>
      <c r="C314" s="31">
        <v>4301011483</v>
      </c>
      <c r="D314" s="321">
        <v>4680115881907</v>
      </c>
      <c r="E314" s="313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2"/>
      <c r="P314" s="312"/>
      <c r="Q314" s="312"/>
      <c r="R314" s="313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4301011303</v>
      </c>
      <c r="D315" s="321">
        <v>4607091384680</v>
      </c>
      <c r="E315" s="313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6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2"/>
      <c r="P315" s="312"/>
      <c r="Q315" s="312"/>
      <c r="R315" s="313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32"/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3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31"/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3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30" t="s">
        <v>60</v>
      </c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31"/>
      <c r="N318" s="331"/>
      <c r="O318" s="331"/>
      <c r="P318" s="331"/>
      <c r="Q318" s="331"/>
      <c r="R318" s="331"/>
      <c r="S318" s="331"/>
      <c r="T318" s="331"/>
      <c r="U318" s="331"/>
      <c r="V318" s="331"/>
      <c r="W318" s="331"/>
      <c r="X318" s="331"/>
      <c r="Y318" s="301"/>
      <c r="Z318" s="301"/>
    </row>
    <row r="319" spans="1:53" ht="27" customHeight="1" x14ac:dyDescent="0.25">
      <c r="A319" s="54" t="s">
        <v>458</v>
      </c>
      <c r="B319" s="54" t="s">
        <v>459</v>
      </c>
      <c r="C319" s="31">
        <v>4301031139</v>
      </c>
      <c r="D319" s="321">
        <v>4607091384802</v>
      </c>
      <c r="E319" s="313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2"/>
      <c r="P319" s="312"/>
      <c r="Q319" s="312"/>
      <c r="R319" s="313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460</v>
      </c>
      <c r="B320" s="54" t="s">
        <v>461</v>
      </c>
      <c r="C320" s="31">
        <v>4301031140</v>
      </c>
      <c r="D320" s="321">
        <v>4607091384826</v>
      </c>
      <c r="E320" s="313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2"/>
      <c r="P320" s="312"/>
      <c r="Q320" s="312"/>
      <c r="R320" s="313"/>
      <c r="S320" s="34"/>
      <c r="T320" s="34"/>
      <c r="U320" s="35" t="s">
        <v>65</v>
      </c>
      <c r="V320" s="305">
        <v>3.5</v>
      </c>
      <c r="W320" s="306">
        <f>IFERROR(IF(V320="",0,CEILING((V320/$H320),1)*$H320),"")</f>
        <v>5.6</v>
      </c>
      <c r="X320" s="36">
        <f>IFERROR(IF(W320=0,"",ROUNDUP(W320/H320,0)*0.00502),"")</f>
        <v>1.004E-2</v>
      </c>
      <c r="Y320" s="56"/>
      <c r="Z320" s="57"/>
      <c r="AD320" s="58"/>
      <c r="BA320" s="228" t="s">
        <v>1</v>
      </c>
    </row>
    <row r="321" spans="1:53" x14ac:dyDescent="0.2">
      <c r="A321" s="332"/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3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1.25</v>
      </c>
      <c r="W321" s="307">
        <f>IFERROR(W319/H319,"0")+IFERROR(W320/H320,"0")</f>
        <v>2</v>
      </c>
      <c r="X321" s="307">
        <f>IFERROR(IF(X319="",0,X319),"0")+IFERROR(IF(X320="",0,X320),"0")</f>
        <v>1.004E-2</v>
      </c>
      <c r="Y321" s="308"/>
      <c r="Z321" s="308"/>
    </row>
    <row r="322" spans="1:53" x14ac:dyDescent="0.2">
      <c r="A322" s="331"/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3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3.5</v>
      </c>
      <c r="W322" s="307">
        <f>IFERROR(SUM(W319:W320),"0")</f>
        <v>5.6</v>
      </c>
      <c r="X322" s="37"/>
      <c r="Y322" s="308"/>
      <c r="Z322" s="308"/>
    </row>
    <row r="323" spans="1:53" ht="14.25" customHeight="1" x14ac:dyDescent="0.25">
      <c r="A323" s="330" t="s">
        <v>68</v>
      </c>
      <c r="B323" s="331"/>
      <c r="C323" s="331"/>
      <c r="D323" s="331"/>
      <c r="E323" s="331"/>
      <c r="F323" s="331"/>
      <c r="G323" s="331"/>
      <c r="H323" s="331"/>
      <c r="I323" s="331"/>
      <c r="J323" s="331"/>
      <c r="K323" s="331"/>
      <c r="L323" s="331"/>
      <c r="M323" s="331"/>
      <c r="N323" s="331"/>
      <c r="O323" s="331"/>
      <c r="P323" s="331"/>
      <c r="Q323" s="331"/>
      <c r="R323" s="331"/>
      <c r="S323" s="331"/>
      <c r="T323" s="331"/>
      <c r="U323" s="331"/>
      <c r="V323" s="331"/>
      <c r="W323" s="331"/>
      <c r="X323" s="331"/>
      <c r="Y323" s="301"/>
      <c r="Z323" s="301"/>
    </row>
    <row r="324" spans="1:53" ht="27" customHeight="1" x14ac:dyDescent="0.25">
      <c r="A324" s="54" t="s">
        <v>462</v>
      </c>
      <c r="B324" s="54" t="s">
        <v>463</v>
      </c>
      <c r="C324" s="31">
        <v>4301051303</v>
      </c>
      <c r="D324" s="321">
        <v>4607091384246</v>
      </c>
      <c r="E324" s="313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2"/>
      <c r="P324" s="312"/>
      <c r="Q324" s="312"/>
      <c r="R324" s="313"/>
      <c r="S324" s="34"/>
      <c r="T324" s="34"/>
      <c r="U324" s="35" t="s">
        <v>65</v>
      </c>
      <c r="V324" s="305">
        <v>281</v>
      </c>
      <c r="W324" s="306">
        <f>IFERROR(IF(V324="",0,CEILING((V324/$H324),1)*$H324),"")</f>
        <v>288.59999999999997</v>
      </c>
      <c r="X324" s="36">
        <f>IFERROR(IF(W324=0,"",ROUNDUP(W324/H324,0)*0.02175),"")</f>
        <v>0.80474999999999997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464</v>
      </c>
      <c r="B325" s="54" t="s">
        <v>465</v>
      </c>
      <c r="C325" s="31">
        <v>4301051445</v>
      </c>
      <c r="D325" s="321">
        <v>4680115881976</v>
      </c>
      <c r="E325" s="313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3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2"/>
      <c r="P325" s="312"/>
      <c r="Q325" s="312"/>
      <c r="R325" s="313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466</v>
      </c>
      <c r="B326" s="54" t="s">
        <v>467</v>
      </c>
      <c r="C326" s="31">
        <v>4301051297</v>
      </c>
      <c r="D326" s="321">
        <v>4607091384253</v>
      </c>
      <c r="E326" s="313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5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4301051444</v>
      </c>
      <c r="D327" s="321">
        <v>4680115881969</v>
      </c>
      <c r="E327" s="313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2"/>
      <c r="P327" s="312"/>
      <c r="Q327" s="312"/>
      <c r="R327" s="313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32"/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3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36.025641025641029</v>
      </c>
      <c r="W328" s="307">
        <f>IFERROR(W324/H324,"0")+IFERROR(W325/H325,"0")+IFERROR(W326/H326,"0")+IFERROR(W327/H327,"0")</f>
        <v>37</v>
      </c>
      <c r="X328" s="307">
        <f>IFERROR(IF(X324="",0,X324),"0")+IFERROR(IF(X325="",0,X325),"0")+IFERROR(IF(X326="",0,X326),"0")+IFERROR(IF(X327="",0,X327),"0")</f>
        <v>0.80474999999999997</v>
      </c>
      <c r="Y328" s="308"/>
      <c r="Z328" s="308"/>
    </row>
    <row r="329" spans="1:53" x14ac:dyDescent="0.2">
      <c r="A329" s="331"/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3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281</v>
      </c>
      <c r="W329" s="307">
        <f>IFERROR(SUM(W324:W327),"0")</f>
        <v>288.59999999999997</v>
      </c>
      <c r="X329" s="37"/>
      <c r="Y329" s="308"/>
      <c r="Z329" s="308"/>
    </row>
    <row r="330" spans="1:53" ht="14.25" customHeight="1" x14ac:dyDescent="0.25">
      <c r="A330" s="330" t="s">
        <v>207</v>
      </c>
      <c r="B330" s="331"/>
      <c r="C330" s="331"/>
      <c r="D330" s="331"/>
      <c r="E330" s="331"/>
      <c r="F330" s="331"/>
      <c r="G330" s="331"/>
      <c r="H330" s="331"/>
      <c r="I330" s="331"/>
      <c r="J330" s="331"/>
      <c r="K330" s="331"/>
      <c r="L330" s="331"/>
      <c r="M330" s="331"/>
      <c r="N330" s="331"/>
      <c r="O330" s="331"/>
      <c r="P330" s="331"/>
      <c r="Q330" s="331"/>
      <c r="R330" s="331"/>
      <c r="S330" s="331"/>
      <c r="T330" s="331"/>
      <c r="U330" s="331"/>
      <c r="V330" s="331"/>
      <c r="W330" s="331"/>
      <c r="X330" s="331"/>
      <c r="Y330" s="301"/>
      <c r="Z330" s="301"/>
    </row>
    <row r="331" spans="1:53" ht="27" customHeight="1" x14ac:dyDescent="0.25">
      <c r="A331" s="54" t="s">
        <v>470</v>
      </c>
      <c r="B331" s="54" t="s">
        <v>471</v>
      </c>
      <c r="C331" s="31">
        <v>4301060322</v>
      </c>
      <c r="D331" s="321">
        <v>4607091389357</v>
      </c>
      <c r="E331" s="313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2"/>
      <c r="P331" s="312"/>
      <c r="Q331" s="312"/>
      <c r="R331" s="313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32"/>
      <c r="B332" s="331"/>
      <c r="C332" s="331"/>
      <c r="D332" s="331"/>
      <c r="E332" s="331"/>
      <c r="F332" s="331"/>
      <c r="G332" s="331"/>
      <c r="H332" s="331"/>
      <c r="I332" s="331"/>
      <c r="J332" s="331"/>
      <c r="K332" s="331"/>
      <c r="L332" s="331"/>
      <c r="M332" s="333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31"/>
      <c r="B333" s="331"/>
      <c r="C333" s="331"/>
      <c r="D333" s="331"/>
      <c r="E333" s="331"/>
      <c r="F333" s="331"/>
      <c r="G333" s="331"/>
      <c r="H333" s="331"/>
      <c r="I333" s="331"/>
      <c r="J333" s="331"/>
      <c r="K333" s="331"/>
      <c r="L333" s="331"/>
      <c r="M333" s="333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9" t="s">
        <v>472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48"/>
      <c r="Z334" s="48"/>
    </row>
    <row r="335" spans="1:53" ht="16.5" customHeight="1" x14ac:dyDescent="0.25">
      <c r="A335" s="346" t="s">
        <v>473</v>
      </c>
      <c r="B335" s="331"/>
      <c r="C335" s="331"/>
      <c r="D335" s="331"/>
      <c r="E335" s="331"/>
      <c r="F335" s="331"/>
      <c r="G335" s="331"/>
      <c r="H335" s="331"/>
      <c r="I335" s="331"/>
      <c r="J335" s="331"/>
      <c r="K335" s="331"/>
      <c r="L335" s="331"/>
      <c r="M335" s="331"/>
      <c r="N335" s="331"/>
      <c r="O335" s="331"/>
      <c r="P335" s="331"/>
      <c r="Q335" s="331"/>
      <c r="R335" s="331"/>
      <c r="S335" s="331"/>
      <c r="T335" s="331"/>
      <c r="U335" s="331"/>
      <c r="V335" s="331"/>
      <c r="W335" s="331"/>
      <c r="X335" s="331"/>
      <c r="Y335" s="300"/>
      <c r="Z335" s="300"/>
    </row>
    <row r="336" spans="1:53" ht="14.25" customHeight="1" x14ac:dyDescent="0.25">
      <c r="A336" s="330" t="s">
        <v>101</v>
      </c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  <c r="T336" s="331"/>
      <c r="U336" s="331"/>
      <c r="V336" s="331"/>
      <c r="W336" s="331"/>
      <c r="X336" s="331"/>
      <c r="Y336" s="301"/>
      <c r="Z336" s="301"/>
    </row>
    <row r="337" spans="1:53" ht="27" customHeight="1" x14ac:dyDescent="0.25">
      <c r="A337" s="54" t="s">
        <v>474</v>
      </c>
      <c r="B337" s="54" t="s">
        <v>475</v>
      </c>
      <c r="C337" s="31">
        <v>4301011428</v>
      </c>
      <c r="D337" s="321">
        <v>4607091389708</v>
      </c>
      <c r="E337" s="313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2"/>
      <c r="P337" s="312"/>
      <c r="Q337" s="312"/>
      <c r="R337" s="313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4301011427</v>
      </c>
      <c r="D338" s="321">
        <v>4607091389692</v>
      </c>
      <c r="E338" s="313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31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2"/>
      <c r="P338" s="312"/>
      <c r="Q338" s="312"/>
      <c r="R338" s="313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32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3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31"/>
      <c r="B340" s="331"/>
      <c r="C340" s="331"/>
      <c r="D340" s="331"/>
      <c r="E340" s="331"/>
      <c r="F340" s="331"/>
      <c r="G340" s="331"/>
      <c r="H340" s="331"/>
      <c r="I340" s="331"/>
      <c r="J340" s="331"/>
      <c r="K340" s="331"/>
      <c r="L340" s="331"/>
      <c r="M340" s="333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30" t="s">
        <v>60</v>
      </c>
      <c r="B341" s="331"/>
      <c r="C341" s="331"/>
      <c r="D341" s="331"/>
      <c r="E341" s="331"/>
      <c r="F341" s="331"/>
      <c r="G341" s="331"/>
      <c r="H341" s="331"/>
      <c r="I341" s="331"/>
      <c r="J341" s="331"/>
      <c r="K341" s="331"/>
      <c r="L341" s="331"/>
      <c r="M341" s="331"/>
      <c r="N341" s="331"/>
      <c r="O341" s="331"/>
      <c r="P341" s="331"/>
      <c r="Q341" s="331"/>
      <c r="R341" s="331"/>
      <c r="S341" s="331"/>
      <c r="T341" s="331"/>
      <c r="U341" s="331"/>
      <c r="V341" s="331"/>
      <c r="W341" s="331"/>
      <c r="X341" s="331"/>
      <c r="Y341" s="301"/>
      <c r="Z341" s="301"/>
    </row>
    <row r="342" spans="1:53" ht="27" customHeight="1" x14ac:dyDescent="0.25">
      <c r="A342" s="54" t="s">
        <v>478</v>
      </c>
      <c r="B342" s="54" t="s">
        <v>479</v>
      </c>
      <c r="C342" s="31">
        <v>4301031177</v>
      </c>
      <c r="D342" s="321">
        <v>4607091389753</v>
      </c>
      <c r="E342" s="313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2"/>
      <c r="P342" s="312"/>
      <c r="Q342" s="312"/>
      <c r="R342" s="313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4301031174</v>
      </c>
      <c r="D343" s="321">
        <v>4607091389760</v>
      </c>
      <c r="E343" s="313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482</v>
      </c>
      <c r="B344" s="54" t="s">
        <v>483</v>
      </c>
      <c r="C344" s="31">
        <v>4301031175</v>
      </c>
      <c r="D344" s="321">
        <v>4607091389746</v>
      </c>
      <c r="E344" s="313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5">
        <v>166</v>
      </c>
      <c r="W344" s="306">
        <f t="shared" si="15"/>
        <v>168</v>
      </c>
      <c r="X344" s="36">
        <f>IFERROR(IF(W344=0,"",ROUNDUP(W344/H344,0)*0.00753),"")</f>
        <v>0.30120000000000002</v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484</v>
      </c>
      <c r="B345" s="54" t="s">
        <v>485</v>
      </c>
      <c r="C345" s="31">
        <v>4301031236</v>
      </c>
      <c r="D345" s="321">
        <v>4680115882928</v>
      </c>
      <c r="E345" s="313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4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2"/>
      <c r="P345" s="312"/>
      <c r="Q345" s="312"/>
      <c r="R345" s="313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4301031257</v>
      </c>
      <c r="D346" s="321">
        <v>4680115883147</v>
      </c>
      <c r="E346" s="313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2"/>
      <c r="P346" s="312"/>
      <c r="Q346" s="312"/>
      <c r="R346" s="313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488</v>
      </c>
      <c r="B347" s="54" t="s">
        <v>489</v>
      </c>
      <c r="C347" s="31">
        <v>4301031178</v>
      </c>
      <c r="D347" s="321">
        <v>4607091384338</v>
      </c>
      <c r="E347" s="313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6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2"/>
      <c r="P347" s="312"/>
      <c r="Q347" s="312"/>
      <c r="R347" s="313"/>
      <c r="S347" s="34"/>
      <c r="T347" s="34"/>
      <c r="U347" s="35" t="s">
        <v>65</v>
      </c>
      <c r="V347" s="305">
        <v>8</v>
      </c>
      <c r="W347" s="306">
        <f t="shared" si="15"/>
        <v>8.4</v>
      </c>
      <c r="X347" s="36">
        <f t="shared" si="16"/>
        <v>2.0080000000000001E-2</v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490</v>
      </c>
      <c r="B348" s="54" t="s">
        <v>491</v>
      </c>
      <c r="C348" s="31">
        <v>4301031254</v>
      </c>
      <c r="D348" s="321">
        <v>4680115883154</v>
      </c>
      <c r="E348" s="313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4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2"/>
      <c r="P348" s="312"/>
      <c r="Q348" s="312"/>
      <c r="R348" s="313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492</v>
      </c>
      <c r="B349" s="54" t="s">
        <v>493</v>
      </c>
      <c r="C349" s="31">
        <v>4301031171</v>
      </c>
      <c r="D349" s="321">
        <v>4607091389524</v>
      </c>
      <c r="E349" s="313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494</v>
      </c>
      <c r="B350" s="54" t="s">
        <v>495</v>
      </c>
      <c r="C350" s="31">
        <v>4301031258</v>
      </c>
      <c r="D350" s="321">
        <v>4680115883161</v>
      </c>
      <c r="E350" s="313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5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2"/>
      <c r="P350" s="312"/>
      <c r="Q350" s="312"/>
      <c r="R350" s="313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4301031170</v>
      </c>
      <c r="D351" s="321">
        <v>4607091384345</v>
      </c>
      <c r="E351" s="313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2"/>
      <c r="P351" s="312"/>
      <c r="Q351" s="312"/>
      <c r="R351" s="313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4301031256</v>
      </c>
      <c r="D352" s="321">
        <v>4680115883178</v>
      </c>
      <c r="E352" s="313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5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4301031172</v>
      </c>
      <c r="D353" s="321">
        <v>4607091389531</v>
      </c>
      <c r="E353" s="313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4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4301031255</v>
      </c>
      <c r="D354" s="321">
        <v>4680115883185</v>
      </c>
      <c r="E354" s="313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401" t="s">
        <v>504</v>
      </c>
      <c r="O354" s="312"/>
      <c r="P354" s="312"/>
      <c r="Q354" s="312"/>
      <c r="R354" s="313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32"/>
      <c r="B355" s="331"/>
      <c r="C355" s="331"/>
      <c r="D355" s="331"/>
      <c r="E355" s="331"/>
      <c r="F355" s="331"/>
      <c r="G355" s="331"/>
      <c r="H355" s="331"/>
      <c r="I355" s="331"/>
      <c r="J355" s="331"/>
      <c r="K355" s="331"/>
      <c r="L355" s="331"/>
      <c r="M355" s="333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43.333333333333336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44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0.32128000000000001</v>
      </c>
      <c r="Y355" s="308"/>
      <c r="Z355" s="308"/>
    </row>
    <row r="356" spans="1:53" x14ac:dyDescent="0.2">
      <c r="A356" s="331"/>
      <c r="B356" s="331"/>
      <c r="C356" s="331"/>
      <c r="D356" s="331"/>
      <c r="E356" s="331"/>
      <c r="F356" s="331"/>
      <c r="G356" s="331"/>
      <c r="H356" s="331"/>
      <c r="I356" s="331"/>
      <c r="J356" s="331"/>
      <c r="K356" s="331"/>
      <c r="L356" s="331"/>
      <c r="M356" s="333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174</v>
      </c>
      <c r="W356" s="307">
        <f>IFERROR(SUM(W342:W354),"0")</f>
        <v>176.4</v>
      </c>
      <c r="X356" s="37"/>
      <c r="Y356" s="308"/>
      <c r="Z356" s="308"/>
    </row>
    <row r="357" spans="1:53" ht="14.25" customHeight="1" x14ac:dyDescent="0.25">
      <c r="A357" s="330" t="s">
        <v>68</v>
      </c>
      <c r="B357" s="331"/>
      <c r="C357" s="331"/>
      <c r="D357" s="331"/>
      <c r="E357" s="331"/>
      <c r="F357" s="331"/>
      <c r="G357" s="331"/>
      <c r="H357" s="331"/>
      <c r="I357" s="331"/>
      <c r="J357" s="331"/>
      <c r="K357" s="331"/>
      <c r="L357" s="331"/>
      <c r="M357" s="331"/>
      <c r="N357" s="331"/>
      <c r="O357" s="331"/>
      <c r="P357" s="331"/>
      <c r="Q357" s="331"/>
      <c r="R357" s="331"/>
      <c r="S357" s="331"/>
      <c r="T357" s="331"/>
      <c r="U357" s="331"/>
      <c r="V357" s="331"/>
      <c r="W357" s="331"/>
      <c r="X357" s="331"/>
      <c r="Y357" s="301"/>
      <c r="Z357" s="301"/>
    </row>
    <row r="358" spans="1:53" ht="27" customHeight="1" x14ac:dyDescent="0.25">
      <c r="A358" s="54" t="s">
        <v>505</v>
      </c>
      <c r="B358" s="54" t="s">
        <v>506</v>
      </c>
      <c r="C358" s="31">
        <v>4301051258</v>
      </c>
      <c r="D358" s="321">
        <v>4607091389685</v>
      </c>
      <c r="E358" s="313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5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2"/>
      <c r="P358" s="312"/>
      <c r="Q358" s="312"/>
      <c r="R358" s="313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4301051431</v>
      </c>
      <c r="D359" s="321">
        <v>4607091389654</v>
      </c>
      <c r="E359" s="313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4301051284</v>
      </c>
      <c r="D360" s="321">
        <v>4607091384352</v>
      </c>
      <c r="E360" s="313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5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2"/>
      <c r="P360" s="312"/>
      <c r="Q360" s="312"/>
      <c r="R360" s="313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4301051257</v>
      </c>
      <c r="D361" s="321">
        <v>4607091389661</v>
      </c>
      <c r="E361" s="313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2"/>
      <c r="P361" s="312"/>
      <c r="Q361" s="312"/>
      <c r="R361" s="313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32"/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3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31"/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3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30" t="s">
        <v>207</v>
      </c>
      <c r="B364" s="331"/>
      <c r="C364" s="331"/>
      <c r="D364" s="331"/>
      <c r="E364" s="331"/>
      <c r="F364" s="331"/>
      <c r="G364" s="331"/>
      <c r="H364" s="331"/>
      <c r="I364" s="331"/>
      <c r="J364" s="331"/>
      <c r="K364" s="331"/>
      <c r="L364" s="331"/>
      <c r="M364" s="331"/>
      <c r="N364" s="331"/>
      <c r="O364" s="331"/>
      <c r="P364" s="331"/>
      <c r="Q364" s="331"/>
      <c r="R364" s="331"/>
      <c r="S364" s="331"/>
      <c r="T364" s="331"/>
      <c r="U364" s="331"/>
      <c r="V364" s="331"/>
      <c r="W364" s="331"/>
      <c r="X364" s="331"/>
      <c r="Y364" s="301"/>
      <c r="Z364" s="301"/>
    </row>
    <row r="365" spans="1:53" ht="27" customHeight="1" x14ac:dyDescent="0.25">
      <c r="A365" s="54" t="s">
        <v>513</v>
      </c>
      <c r="B365" s="54" t="s">
        <v>514</v>
      </c>
      <c r="C365" s="31">
        <v>4301060352</v>
      </c>
      <c r="D365" s="321">
        <v>4680115881648</v>
      </c>
      <c r="E365" s="313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5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2"/>
      <c r="P365" s="312"/>
      <c r="Q365" s="312"/>
      <c r="R365" s="313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32"/>
      <c r="B366" s="331"/>
      <c r="C366" s="331"/>
      <c r="D366" s="331"/>
      <c r="E366" s="331"/>
      <c r="F366" s="331"/>
      <c r="G366" s="331"/>
      <c r="H366" s="331"/>
      <c r="I366" s="331"/>
      <c r="J366" s="331"/>
      <c r="K366" s="331"/>
      <c r="L366" s="331"/>
      <c r="M366" s="333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31"/>
      <c r="B367" s="331"/>
      <c r="C367" s="331"/>
      <c r="D367" s="331"/>
      <c r="E367" s="331"/>
      <c r="F367" s="331"/>
      <c r="G367" s="331"/>
      <c r="H367" s="331"/>
      <c r="I367" s="331"/>
      <c r="J367" s="331"/>
      <c r="K367" s="331"/>
      <c r="L367" s="331"/>
      <c r="M367" s="333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30" t="s">
        <v>81</v>
      </c>
      <c r="B368" s="331"/>
      <c r="C368" s="331"/>
      <c r="D368" s="331"/>
      <c r="E368" s="331"/>
      <c r="F368" s="331"/>
      <c r="G368" s="331"/>
      <c r="H368" s="331"/>
      <c r="I368" s="331"/>
      <c r="J368" s="331"/>
      <c r="K368" s="331"/>
      <c r="L368" s="331"/>
      <c r="M368" s="331"/>
      <c r="N368" s="331"/>
      <c r="O368" s="331"/>
      <c r="P368" s="331"/>
      <c r="Q368" s="331"/>
      <c r="R368" s="331"/>
      <c r="S368" s="331"/>
      <c r="T368" s="331"/>
      <c r="U368" s="331"/>
      <c r="V368" s="331"/>
      <c r="W368" s="331"/>
      <c r="X368" s="331"/>
      <c r="Y368" s="301"/>
      <c r="Z368" s="301"/>
    </row>
    <row r="369" spans="1:53" ht="27" customHeight="1" x14ac:dyDescent="0.25">
      <c r="A369" s="54" t="s">
        <v>515</v>
      </c>
      <c r="B369" s="54" t="s">
        <v>516</v>
      </c>
      <c r="C369" s="31">
        <v>4301032046</v>
      </c>
      <c r="D369" s="321">
        <v>4680115884359</v>
      </c>
      <c r="E369" s="313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517</v>
      </c>
      <c r="L369" s="33" t="s">
        <v>518</v>
      </c>
      <c r="M369" s="32">
        <v>60</v>
      </c>
      <c r="N369" s="405" t="s">
        <v>519</v>
      </c>
      <c r="O369" s="312"/>
      <c r="P369" s="312"/>
      <c r="Q369" s="312"/>
      <c r="R369" s="313"/>
      <c r="S369" s="34" t="s">
        <v>520</v>
      </c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521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21">
        <v>4680115884335</v>
      </c>
      <c r="E370" s="313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517</v>
      </c>
      <c r="L370" s="33" t="s">
        <v>518</v>
      </c>
      <c r="M370" s="32">
        <v>60</v>
      </c>
      <c r="N370" s="356" t="s">
        <v>524</v>
      </c>
      <c r="O370" s="312"/>
      <c r="P370" s="312"/>
      <c r="Q370" s="312"/>
      <c r="R370" s="313"/>
      <c r="S370" s="34" t="s">
        <v>520</v>
      </c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521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21">
        <v>4680115884113</v>
      </c>
      <c r="E371" s="313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517</v>
      </c>
      <c r="L371" s="33" t="s">
        <v>518</v>
      </c>
      <c r="M371" s="32">
        <v>150</v>
      </c>
      <c r="N371" s="516" t="s">
        <v>527</v>
      </c>
      <c r="O371" s="312"/>
      <c r="P371" s="312"/>
      <c r="Q371" s="312"/>
      <c r="R371" s="313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521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21">
        <v>4680115884342</v>
      </c>
      <c r="E372" s="313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517</v>
      </c>
      <c r="L372" s="33" t="s">
        <v>518</v>
      </c>
      <c r="M372" s="32">
        <v>60</v>
      </c>
      <c r="N372" s="540" t="s">
        <v>530</v>
      </c>
      <c r="O372" s="312"/>
      <c r="P372" s="312"/>
      <c r="Q372" s="312"/>
      <c r="R372" s="313"/>
      <c r="S372" s="34" t="s">
        <v>520</v>
      </c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32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3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31"/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3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30" t="s">
        <v>90</v>
      </c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331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21">
        <v>4680115884090</v>
      </c>
      <c r="E376" s="313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517</v>
      </c>
      <c r="L376" s="33" t="s">
        <v>518</v>
      </c>
      <c r="M376" s="32">
        <v>150</v>
      </c>
      <c r="N376" s="521" t="s">
        <v>533</v>
      </c>
      <c r="O376" s="312"/>
      <c r="P376" s="312"/>
      <c r="Q376" s="312"/>
      <c r="R376" s="313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521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21">
        <v>4680115882997</v>
      </c>
      <c r="E377" s="313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517</v>
      </c>
      <c r="L377" s="33" t="s">
        <v>518</v>
      </c>
      <c r="M377" s="32">
        <v>150</v>
      </c>
      <c r="N377" s="388" t="s">
        <v>536</v>
      </c>
      <c r="O377" s="312"/>
      <c r="P377" s="312"/>
      <c r="Q377" s="312"/>
      <c r="R377" s="313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32"/>
      <c r="B378" s="331"/>
      <c r="C378" s="331"/>
      <c r="D378" s="331"/>
      <c r="E378" s="331"/>
      <c r="F378" s="331"/>
      <c r="G378" s="331"/>
      <c r="H378" s="331"/>
      <c r="I378" s="331"/>
      <c r="J378" s="331"/>
      <c r="K378" s="331"/>
      <c r="L378" s="331"/>
      <c r="M378" s="333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31"/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3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46" t="s">
        <v>537</v>
      </c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331"/>
      <c r="Y380" s="300"/>
      <c r="Z380" s="300"/>
    </row>
    <row r="381" spans="1:53" ht="14.25" customHeight="1" x14ac:dyDescent="0.25">
      <c r="A381" s="330" t="s">
        <v>95</v>
      </c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1"/>
      <c r="N381" s="331"/>
      <c r="O381" s="331"/>
      <c r="P381" s="331"/>
      <c r="Q381" s="331"/>
      <c r="R381" s="331"/>
      <c r="S381" s="331"/>
      <c r="T381" s="331"/>
      <c r="U381" s="331"/>
      <c r="V381" s="331"/>
      <c r="W381" s="331"/>
      <c r="X381" s="331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21">
        <v>4607091389388</v>
      </c>
      <c r="E382" s="313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4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2"/>
      <c r="P382" s="312"/>
      <c r="Q382" s="312"/>
      <c r="R382" s="313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21">
        <v>4607091389364</v>
      </c>
      <c r="E383" s="313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52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2"/>
      <c r="P383" s="312"/>
      <c r="Q383" s="312"/>
      <c r="R383" s="313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32"/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3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31"/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3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30" t="s">
        <v>60</v>
      </c>
      <c r="B386" s="331"/>
      <c r="C386" s="331"/>
      <c r="D386" s="331"/>
      <c r="E386" s="331"/>
      <c r="F386" s="331"/>
      <c r="G386" s="331"/>
      <c r="H386" s="331"/>
      <c r="I386" s="331"/>
      <c r="J386" s="331"/>
      <c r="K386" s="331"/>
      <c r="L386" s="331"/>
      <c r="M386" s="331"/>
      <c r="N386" s="331"/>
      <c r="O386" s="331"/>
      <c r="P386" s="331"/>
      <c r="Q386" s="331"/>
      <c r="R386" s="331"/>
      <c r="S386" s="331"/>
      <c r="T386" s="331"/>
      <c r="U386" s="331"/>
      <c r="V386" s="331"/>
      <c r="W386" s="331"/>
      <c r="X386" s="331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21">
        <v>4607091389739</v>
      </c>
      <c r="E387" s="313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2"/>
      <c r="P387" s="312"/>
      <c r="Q387" s="312"/>
      <c r="R387" s="313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21">
        <v>4680115883048</v>
      </c>
      <c r="E388" s="313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3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2"/>
      <c r="P388" s="312"/>
      <c r="Q388" s="312"/>
      <c r="R388" s="313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21">
        <v>4607091389425</v>
      </c>
      <c r="E389" s="313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21">
        <v>4680115882911</v>
      </c>
      <c r="E390" s="313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393" t="s">
        <v>550</v>
      </c>
      <c r="O390" s="312"/>
      <c r="P390" s="312"/>
      <c r="Q390" s="312"/>
      <c r="R390" s="313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21">
        <v>4680115880771</v>
      </c>
      <c r="E391" s="313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62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2"/>
      <c r="P391" s="312"/>
      <c r="Q391" s="312"/>
      <c r="R391" s="313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21">
        <v>4607091389500</v>
      </c>
      <c r="E392" s="313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6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2"/>
      <c r="P392" s="312"/>
      <c r="Q392" s="312"/>
      <c r="R392" s="313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21">
        <v>4680115881983</v>
      </c>
      <c r="E393" s="313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2"/>
      <c r="P393" s="312"/>
      <c r="Q393" s="312"/>
      <c r="R393" s="313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32"/>
      <c r="B394" s="331"/>
      <c r="C394" s="331"/>
      <c r="D394" s="331"/>
      <c r="E394" s="331"/>
      <c r="F394" s="331"/>
      <c r="G394" s="331"/>
      <c r="H394" s="331"/>
      <c r="I394" s="331"/>
      <c r="J394" s="331"/>
      <c r="K394" s="331"/>
      <c r="L394" s="331"/>
      <c r="M394" s="333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31"/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3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30" t="s">
        <v>90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21">
        <v>4680115882980</v>
      </c>
      <c r="E397" s="313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517</v>
      </c>
      <c r="L397" s="33" t="s">
        <v>518</v>
      </c>
      <c r="M397" s="32">
        <v>150</v>
      </c>
      <c r="N397" s="49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2"/>
      <c r="P397" s="312"/>
      <c r="Q397" s="312"/>
      <c r="R397" s="313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32"/>
      <c r="B398" s="331"/>
      <c r="C398" s="331"/>
      <c r="D398" s="331"/>
      <c r="E398" s="331"/>
      <c r="F398" s="331"/>
      <c r="G398" s="331"/>
      <c r="H398" s="331"/>
      <c r="I398" s="331"/>
      <c r="J398" s="331"/>
      <c r="K398" s="331"/>
      <c r="L398" s="331"/>
      <c r="M398" s="333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31"/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3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9" t="s">
        <v>559</v>
      </c>
      <c r="B400" s="360"/>
      <c r="C400" s="360"/>
      <c r="D400" s="360"/>
      <c r="E400" s="360"/>
      <c r="F400" s="360"/>
      <c r="G400" s="360"/>
      <c r="H400" s="360"/>
      <c r="I400" s="360"/>
      <c r="J400" s="360"/>
      <c r="K400" s="360"/>
      <c r="L400" s="360"/>
      <c r="M400" s="360"/>
      <c r="N400" s="360"/>
      <c r="O400" s="360"/>
      <c r="P400" s="360"/>
      <c r="Q400" s="360"/>
      <c r="R400" s="360"/>
      <c r="S400" s="360"/>
      <c r="T400" s="360"/>
      <c r="U400" s="360"/>
      <c r="V400" s="360"/>
      <c r="W400" s="360"/>
      <c r="X400" s="360"/>
      <c r="Y400" s="48"/>
      <c r="Z400" s="48"/>
    </row>
    <row r="401" spans="1:53" ht="16.5" customHeight="1" x14ac:dyDescent="0.25">
      <c r="A401" s="346" t="s">
        <v>559</v>
      </c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1"/>
      <c r="N401" s="331"/>
      <c r="O401" s="331"/>
      <c r="P401" s="331"/>
      <c r="Q401" s="331"/>
      <c r="R401" s="331"/>
      <c r="S401" s="331"/>
      <c r="T401" s="331"/>
      <c r="U401" s="331"/>
      <c r="V401" s="331"/>
      <c r="W401" s="331"/>
      <c r="X401" s="331"/>
      <c r="Y401" s="300"/>
      <c r="Z401" s="300"/>
    </row>
    <row r="402" spans="1:53" ht="14.25" customHeight="1" x14ac:dyDescent="0.25">
      <c r="A402" s="330" t="s">
        <v>101</v>
      </c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1"/>
      <c r="N402" s="331"/>
      <c r="O402" s="331"/>
      <c r="P402" s="331"/>
      <c r="Q402" s="331"/>
      <c r="R402" s="331"/>
      <c r="S402" s="331"/>
      <c r="T402" s="331"/>
      <c r="U402" s="331"/>
      <c r="V402" s="331"/>
      <c r="W402" s="331"/>
      <c r="X402" s="331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21">
        <v>4607091389067</v>
      </c>
      <c r="E403" s="313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5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21">
        <v>4607091383522</v>
      </c>
      <c r="E404" s="313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5">
        <v>200</v>
      </c>
      <c r="W404" s="306">
        <f t="shared" si="18"/>
        <v>200.64000000000001</v>
      </c>
      <c r="X404" s="36">
        <f>IFERROR(IF(W404=0,"",ROUNDUP(W404/H404,0)*0.01196),"")</f>
        <v>0.45448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21">
        <v>4607091384437</v>
      </c>
      <c r="E405" s="313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2"/>
      <c r="P405" s="312"/>
      <c r="Q405" s="312"/>
      <c r="R405" s="313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21">
        <v>4607091389104</v>
      </c>
      <c r="E406" s="313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4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2"/>
      <c r="P406" s="312"/>
      <c r="Q406" s="312"/>
      <c r="R406" s="313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21">
        <v>4680115880603</v>
      </c>
      <c r="E407" s="313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21">
        <v>4607091389999</v>
      </c>
      <c r="E408" s="313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2"/>
      <c r="P408" s="312"/>
      <c r="Q408" s="312"/>
      <c r="R408" s="313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21">
        <v>4680115882782</v>
      </c>
      <c r="E409" s="313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21">
        <v>4607091389098</v>
      </c>
      <c r="E410" s="313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2"/>
      <c r="P410" s="312"/>
      <c r="Q410" s="312"/>
      <c r="R410" s="313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21">
        <v>4607091389982</v>
      </c>
      <c r="E411" s="313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2"/>
      <c r="P411" s="312"/>
      <c r="Q411" s="312"/>
      <c r="R411" s="313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32"/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3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37.878787878787875</v>
      </c>
      <c r="W412" s="307">
        <f>IFERROR(W403/H403,"0")+IFERROR(W404/H404,"0")+IFERROR(W405/H405,"0")+IFERROR(W406/H406,"0")+IFERROR(W407/H407,"0")+IFERROR(W408/H408,"0")+IFERROR(W409/H409,"0")+IFERROR(W410/H410,"0")+IFERROR(W411/H411,"0")</f>
        <v>38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0.45448</v>
      </c>
      <c r="Y412" s="308"/>
      <c r="Z412" s="308"/>
    </row>
    <row r="413" spans="1:53" x14ac:dyDescent="0.2">
      <c r="A413" s="331"/>
      <c r="B413" s="331"/>
      <c r="C413" s="331"/>
      <c r="D413" s="331"/>
      <c r="E413" s="331"/>
      <c r="F413" s="331"/>
      <c r="G413" s="331"/>
      <c r="H413" s="331"/>
      <c r="I413" s="331"/>
      <c r="J413" s="331"/>
      <c r="K413" s="331"/>
      <c r="L413" s="331"/>
      <c r="M413" s="333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200</v>
      </c>
      <c r="W413" s="307">
        <f>IFERROR(SUM(W403:W411),"0")</f>
        <v>200.64000000000001</v>
      </c>
      <c r="X413" s="37"/>
      <c r="Y413" s="308"/>
      <c r="Z413" s="308"/>
    </row>
    <row r="414" spans="1:53" ht="14.25" customHeight="1" x14ac:dyDescent="0.25">
      <c r="A414" s="330" t="s">
        <v>95</v>
      </c>
      <c r="B414" s="331"/>
      <c r="C414" s="331"/>
      <c r="D414" s="331"/>
      <c r="E414" s="331"/>
      <c r="F414" s="331"/>
      <c r="G414" s="331"/>
      <c r="H414" s="331"/>
      <c r="I414" s="331"/>
      <c r="J414" s="331"/>
      <c r="K414" s="331"/>
      <c r="L414" s="331"/>
      <c r="M414" s="331"/>
      <c r="N414" s="331"/>
      <c r="O414" s="331"/>
      <c r="P414" s="331"/>
      <c r="Q414" s="331"/>
      <c r="R414" s="331"/>
      <c r="S414" s="331"/>
      <c r="T414" s="331"/>
      <c r="U414" s="331"/>
      <c r="V414" s="331"/>
      <c r="W414" s="331"/>
      <c r="X414" s="331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21">
        <v>4607091388930</v>
      </c>
      <c r="E415" s="313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2"/>
      <c r="P415" s="312"/>
      <c r="Q415" s="312"/>
      <c r="R415" s="313"/>
      <c r="S415" s="34"/>
      <c r="T415" s="34"/>
      <c r="U415" s="35" t="s">
        <v>65</v>
      </c>
      <c r="V415" s="305">
        <v>467</v>
      </c>
      <c r="W415" s="306">
        <f>IFERROR(IF(V415="",0,CEILING((V415/$H415),1)*$H415),"")</f>
        <v>469.92</v>
      </c>
      <c r="X415" s="36">
        <f>IFERROR(IF(W415=0,"",ROUNDUP(W415/H415,0)*0.01196),"")</f>
        <v>1.0644400000000001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21">
        <v>4680115880054</v>
      </c>
      <c r="E416" s="313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2"/>
      <c r="P416" s="312"/>
      <c r="Q416" s="312"/>
      <c r="R416" s="313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32"/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3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88.446969696969688</v>
      </c>
      <c r="W417" s="307">
        <f>IFERROR(W415/H415,"0")+IFERROR(W416/H416,"0")</f>
        <v>89</v>
      </c>
      <c r="X417" s="307">
        <f>IFERROR(IF(X415="",0,X415),"0")+IFERROR(IF(X416="",0,X416),"0")</f>
        <v>1.0644400000000001</v>
      </c>
      <c r="Y417" s="308"/>
      <c r="Z417" s="308"/>
    </row>
    <row r="418" spans="1:53" x14ac:dyDescent="0.2">
      <c r="A418" s="331"/>
      <c r="B418" s="331"/>
      <c r="C418" s="331"/>
      <c r="D418" s="331"/>
      <c r="E418" s="331"/>
      <c r="F418" s="331"/>
      <c r="G418" s="331"/>
      <c r="H418" s="331"/>
      <c r="I418" s="331"/>
      <c r="J418" s="331"/>
      <c r="K418" s="331"/>
      <c r="L418" s="331"/>
      <c r="M418" s="333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467</v>
      </c>
      <c r="W418" s="307">
        <f>IFERROR(SUM(W415:W416),"0")</f>
        <v>469.92</v>
      </c>
      <c r="X418" s="37"/>
      <c r="Y418" s="308"/>
      <c r="Z418" s="308"/>
    </row>
    <row r="419" spans="1:53" ht="14.25" customHeight="1" x14ac:dyDescent="0.25">
      <c r="A419" s="330" t="s">
        <v>60</v>
      </c>
      <c r="B419" s="331"/>
      <c r="C419" s="331"/>
      <c r="D419" s="331"/>
      <c r="E419" s="331"/>
      <c r="F419" s="331"/>
      <c r="G419" s="331"/>
      <c r="H419" s="331"/>
      <c r="I419" s="331"/>
      <c r="J419" s="331"/>
      <c r="K419" s="331"/>
      <c r="L419" s="331"/>
      <c r="M419" s="331"/>
      <c r="N419" s="331"/>
      <c r="O419" s="331"/>
      <c r="P419" s="331"/>
      <c r="Q419" s="331"/>
      <c r="R419" s="331"/>
      <c r="S419" s="331"/>
      <c r="T419" s="331"/>
      <c r="U419" s="331"/>
      <c r="V419" s="331"/>
      <c r="W419" s="331"/>
      <c r="X419" s="331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21">
        <v>4680115883116</v>
      </c>
      <c r="E420" s="313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3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21">
        <v>4680115883093</v>
      </c>
      <c r="E421" s="313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4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2"/>
      <c r="P421" s="312"/>
      <c r="Q421" s="312"/>
      <c r="R421" s="313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21">
        <v>4680115883109</v>
      </c>
      <c r="E422" s="313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5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2"/>
      <c r="P422" s="312"/>
      <c r="Q422" s="312"/>
      <c r="R422" s="313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21">
        <v>4680115882072</v>
      </c>
      <c r="E423" s="313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45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21">
        <v>4680115882102</v>
      </c>
      <c r="E424" s="313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513" t="s">
        <v>593</v>
      </c>
      <c r="O424" s="312"/>
      <c r="P424" s="312"/>
      <c r="Q424" s="312"/>
      <c r="R424" s="313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21">
        <v>4680115882096</v>
      </c>
      <c r="E425" s="313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403" t="s">
        <v>596</v>
      </c>
      <c r="O425" s="312"/>
      <c r="P425" s="312"/>
      <c r="Q425" s="312"/>
      <c r="R425" s="313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32"/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3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31"/>
      <c r="B427" s="331"/>
      <c r="C427" s="331"/>
      <c r="D427" s="331"/>
      <c r="E427" s="331"/>
      <c r="F427" s="331"/>
      <c r="G427" s="331"/>
      <c r="H427" s="331"/>
      <c r="I427" s="331"/>
      <c r="J427" s="331"/>
      <c r="K427" s="331"/>
      <c r="L427" s="331"/>
      <c r="M427" s="333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30" t="s">
        <v>68</v>
      </c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1"/>
      <c r="N428" s="331"/>
      <c r="O428" s="331"/>
      <c r="P428" s="331"/>
      <c r="Q428" s="331"/>
      <c r="R428" s="331"/>
      <c r="S428" s="331"/>
      <c r="T428" s="331"/>
      <c r="U428" s="331"/>
      <c r="V428" s="331"/>
      <c r="W428" s="331"/>
      <c r="X428" s="331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21">
        <v>4607091383409</v>
      </c>
      <c r="E429" s="313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5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2"/>
      <c r="P429" s="312"/>
      <c r="Q429" s="312"/>
      <c r="R429" s="313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21">
        <v>4607091383416</v>
      </c>
      <c r="E430" s="313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3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2"/>
      <c r="P430" s="312"/>
      <c r="Q430" s="312"/>
      <c r="R430" s="313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32"/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3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31"/>
      <c r="B432" s="331"/>
      <c r="C432" s="331"/>
      <c r="D432" s="331"/>
      <c r="E432" s="331"/>
      <c r="F432" s="331"/>
      <c r="G432" s="331"/>
      <c r="H432" s="331"/>
      <c r="I432" s="331"/>
      <c r="J432" s="331"/>
      <c r="K432" s="331"/>
      <c r="L432" s="331"/>
      <c r="M432" s="333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9" t="s">
        <v>601</v>
      </c>
      <c r="B433" s="360"/>
      <c r="C433" s="360"/>
      <c r="D433" s="360"/>
      <c r="E433" s="360"/>
      <c r="F433" s="360"/>
      <c r="G433" s="360"/>
      <c r="H433" s="360"/>
      <c r="I433" s="360"/>
      <c r="J433" s="360"/>
      <c r="K433" s="360"/>
      <c r="L433" s="360"/>
      <c r="M433" s="360"/>
      <c r="N433" s="360"/>
      <c r="O433" s="360"/>
      <c r="P433" s="360"/>
      <c r="Q433" s="360"/>
      <c r="R433" s="360"/>
      <c r="S433" s="360"/>
      <c r="T433" s="360"/>
      <c r="U433" s="360"/>
      <c r="V433" s="360"/>
      <c r="W433" s="360"/>
      <c r="X433" s="360"/>
      <c r="Y433" s="48"/>
      <c r="Z433" s="48"/>
    </row>
    <row r="434" spans="1:53" ht="16.5" customHeight="1" x14ac:dyDescent="0.25">
      <c r="A434" s="346" t="s">
        <v>602</v>
      </c>
      <c r="B434" s="331"/>
      <c r="C434" s="331"/>
      <c r="D434" s="331"/>
      <c r="E434" s="331"/>
      <c r="F434" s="331"/>
      <c r="G434" s="331"/>
      <c r="H434" s="331"/>
      <c r="I434" s="331"/>
      <c r="J434" s="331"/>
      <c r="K434" s="331"/>
      <c r="L434" s="331"/>
      <c r="M434" s="331"/>
      <c r="N434" s="331"/>
      <c r="O434" s="331"/>
      <c r="P434" s="331"/>
      <c r="Q434" s="331"/>
      <c r="R434" s="331"/>
      <c r="S434" s="331"/>
      <c r="T434" s="331"/>
      <c r="U434" s="331"/>
      <c r="V434" s="331"/>
      <c r="W434" s="331"/>
      <c r="X434" s="331"/>
      <c r="Y434" s="300"/>
      <c r="Z434" s="300"/>
    </row>
    <row r="435" spans="1:53" ht="14.25" customHeight="1" x14ac:dyDescent="0.25">
      <c r="A435" s="330" t="s">
        <v>101</v>
      </c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  <c r="T435" s="331"/>
      <c r="U435" s="331"/>
      <c r="V435" s="331"/>
      <c r="W435" s="331"/>
      <c r="X435" s="331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21">
        <v>4640242180441</v>
      </c>
      <c r="E436" s="313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526" t="s">
        <v>605</v>
      </c>
      <c r="O436" s="312"/>
      <c r="P436" s="312"/>
      <c r="Q436" s="312"/>
      <c r="R436" s="313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21">
        <v>4640242180564</v>
      </c>
      <c r="E437" s="313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527" t="s">
        <v>608</v>
      </c>
      <c r="O437" s="312"/>
      <c r="P437" s="312"/>
      <c r="Q437" s="312"/>
      <c r="R437" s="313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32"/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3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3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30" t="s">
        <v>95</v>
      </c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1"/>
      <c r="N440" s="331"/>
      <c r="O440" s="331"/>
      <c r="P440" s="331"/>
      <c r="Q440" s="331"/>
      <c r="R440" s="331"/>
      <c r="S440" s="331"/>
      <c r="T440" s="331"/>
      <c r="U440" s="331"/>
      <c r="V440" s="331"/>
      <c r="W440" s="331"/>
      <c r="X440" s="331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21">
        <v>4640242180526</v>
      </c>
      <c r="E441" s="313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343" t="s">
        <v>611</v>
      </c>
      <c r="O441" s="312"/>
      <c r="P441" s="312"/>
      <c r="Q441" s="312"/>
      <c r="R441" s="313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21">
        <v>4640242180519</v>
      </c>
      <c r="E442" s="313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409" t="s">
        <v>614</v>
      </c>
      <c r="O442" s="312"/>
      <c r="P442" s="312"/>
      <c r="Q442" s="312"/>
      <c r="R442" s="313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32"/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3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31"/>
      <c r="B444" s="331"/>
      <c r="C444" s="331"/>
      <c r="D444" s="331"/>
      <c r="E444" s="331"/>
      <c r="F444" s="331"/>
      <c r="G444" s="331"/>
      <c r="H444" s="331"/>
      <c r="I444" s="331"/>
      <c r="J444" s="331"/>
      <c r="K444" s="331"/>
      <c r="L444" s="331"/>
      <c r="M444" s="333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30" t="s">
        <v>60</v>
      </c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1"/>
      <c r="N445" s="331"/>
      <c r="O445" s="331"/>
      <c r="P445" s="331"/>
      <c r="Q445" s="331"/>
      <c r="R445" s="331"/>
      <c r="S445" s="331"/>
      <c r="T445" s="331"/>
      <c r="U445" s="331"/>
      <c r="V445" s="331"/>
      <c r="W445" s="331"/>
      <c r="X445" s="331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21">
        <v>4640242180816</v>
      </c>
      <c r="E446" s="313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468" t="s">
        <v>617</v>
      </c>
      <c r="O446" s="312"/>
      <c r="P446" s="312"/>
      <c r="Q446" s="312"/>
      <c r="R446" s="313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21">
        <v>4640242180595</v>
      </c>
      <c r="E447" s="313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522" t="s">
        <v>620</v>
      </c>
      <c r="O447" s="312"/>
      <c r="P447" s="312"/>
      <c r="Q447" s="312"/>
      <c r="R447" s="313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32"/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3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31"/>
      <c r="B449" s="331"/>
      <c r="C449" s="331"/>
      <c r="D449" s="331"/>
      <c r="E449" s="331"/>
      <c r="F449" s="331"/>
      <c r="G449" s="331"/>
      <c r="H449" s="331"/>
      <c r="I449" s="331"/>
      <c r="J449" s="331"/>
      <c r="K449" s="331"/>
      <c r="L449" s="331"/>
      <c r="M449" s="333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30" t="s">
        <v>68</v>
      </c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1"/>
      <c r="N450" s="331"/>
      <c r="O450" s="331"/>
      <c r="P450" s="331"/>
      <c r="Q450" s="331"/>
      <c r="R450" s="331"/>
      <c r="S450" s="331"/>
      <c r="T450" s="331"/>
      <c r="U450" s="331"/>
      <c r="V450" s="331"/>
      <c r="W450" s="331"/>
      <c r="X450" s="331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21">
        <v>4640242180540</v>
      </c>
      <c r="E451" s="313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71" t="s">
        <v>623</v>
      </c>
      <c r="O451" s="312"/>
      <c r="P451" s="312"/>
      <c r="Q451" s="312"/>
      <c r="R451" s="313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21">
        <v>4640242180557</v>
      </c>
      <c r="E452" s="313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98" t="s">
        <v>626</v>
      </c>
      <c r="O452" s="312"/>
      <c r="P452" s="312"/>
      <c r="Q452" s="312"/>
      <c r="R452" s="313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32"/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3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31"/>
      <c r="B454" s="331"/>
      <c r="C454" s="331"/>
      <c r="D454" s="331"/>
      <c r="E454" s="331"/>
      <c r="F454" s="331"/>
      <c r="G454" s="331"/>
      <c r="H454" s="331"/>
      <c r="I454" s="331"/>
      <c r="J454" s="331"/>
      <c r="K454" s="331"/>
      <c r="L454" s="331"/>
      <c r="M454" s="333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46" t="s">
        <v>627</v>
      </c>
      <c r="B455" s="331"/>
      <c r="C455" s="331"/>
      <c r="D455" s="331"/>
      <c r="E455" s="331"/>
      <c r="F455" s="331"/>
      <c r="G455" s="331"/>
      <c r="H455" s="331"/>
      <c r="I455" s="331"/>
      <c r="J455" s="331"/>
      <c r="K455" s="331"/>
      <c r="L455" s="331"/>
      <c r="M455" s="331"/>
      <c r="N455" s="331"/>
      <c r="O455" s="331"/>
      <c r="P455" s="331"/>
      <c r="Q455" s="331"/>
      <c r="R455" s="331"/>
      <c r="S455" s="331"/>
      <c r="T455" s="331"/>
      <c r="U455" s="331"/>
      <c r="V455" s="331"/>
      <c r="W455" s="331"/>
      <c r="X455" s="331"/>
      <c r="Y455" s="300"/>
      <c r="Z455" s="300"/>
    </row>
    <row r="456" spans="1:53" ht="14.25" customHeight="1" x14ac:dyDescent="0.25">
      <c r="A456" s="330" t="s">
        <v>68</v>
      </c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1"/>
      <c r="N456" s="331"/>
      <c r="O456" s="331"/>
      <c r="P456" s="331"/>
      <c r="Q456" s="331"/>
      <c r="R456" s="331"/>
      <c r="S456" s="331"/>
      <c r="T456" s="331"/>
      <c r="U456" s="331"/>
      <c r="V456" s="331"/>
      <c r="W456" s="331"/>
      <c r="X456" s="331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21">
        <v>4680115880870</v>
      </c>
      <c r="E457" s="313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2"/>
      <c r="P457" s="312"/>
      <c r="Q457" s="312"/>
      <c r="R457" s="313"/>
      <c r="S457" s="34"/>
      <c r="T457" s="34"/>
      <c r="U457" s="35" t="s">
        <v>65</v>
      </c>
      <c r="V457" s="305">
        <v>440</v>
      </c>
      <c r="W457" s="306">
        <f>IFERROR(IF(V457="",0,CEILING((V457/$H457),1)*$H457),"")</f>
        <v>444.59999999999997</v>
      </c>
      <c r="X457" s="36">
        <f>IFERROR(IF(W457=0,"",ROUNDUP(W457/H457,0)*0.02175),"")</f>
        <v>1.2397499999999999</v>
      </c>
      <c r="Y457" s="56"/>
      <c r="Z457" s="57"/>
      <c r="AD457" s="58"/>
      <c r="BA457" s="297" t="s">
        <v>1</v>
      </c>
    </row>
    <row r="458" spans="1:53" x14ac:dyDescent="0.2">
      <c r="A458" s="332"/>
      <c r="B458" s="331"/>
      <c r="C458" s="331"/>
      <c r="D458" s="331"/>
      <c r="E458" s="331"/>
      <c r="F458" s="331"/>
      <c r="G458" s="331"/>
      <c r="H458" s="331"/>
      <c r="I458" s="331"/>
      <c r="J458" s="331"/>
      <c r="K458" s="331"/>
      <c r="L458" s="331"/>
      <c r="M458" s="333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56.410256410256409</v>
      </c>
      <c r="W458" s="307">
        <f>IFERROR(W457/H457,"0")</f>
        <v>57</v>
      </c>
      <c r="X458" s="307">
        <f>IFERROR(IF(X457="",0,X457),"0")</f>
        <v>1.2397499999999999</v>
      </c>
      <c r="Y458" s="308"/>
      <c r="Z458" s="308"/>
    </row>
    <row r="459" spans="1:53" x14ac:dyDescent="0.2">
      <c r="A459" s="331"/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3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440</v>
      </c>
      <c r="W459" s="307">
        <f>IFERROR(SUM(W457:W457),"0")</f>
        <v>444.59999999999997</v>
      </c>
      <c r="X459" s="37"/>
      <c r="Y459" s="308"/>
      <c r="Z459" s="308"/>
    </row>
    <row r="460" spans="1:53" ht="15" customHeight="1" x14ac:dyDescent="0.2">
      <c r="A460" s="455"/>
      <c r="B460" s="331"/>
      <c r="C460" s="331"/>
      <c r="D460" s="331"/>
      <c r="E460" s="331"/>
      <c r="F460" s="331"/>
      <c r="G460" s="331"/>
      <c r="H460" s="331"/>
      <c r="I460" s="331"/>
      <c r="J460" s="331"/>
      <c r="K460" s="331"/>
      <c r="L460" s="331"/>
      <c r="M460" s="366"/>
      <c r="N460" s="369" t="s">
        <v>630</v>
      </c>
      <c r="O460" s="358"/>
      <c r="P460" s="358"/>
      <c r="Q460" s="358"/>
      <c r="R460" s="358"/>
      <c r="S460" s="358"/>
      <c r="T460" s="342"/>
      <c r="U460" s="37" t="s">
        <v>65</v>
      </c>
      <c r="V460" s="307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7237</v>
      </c>
      <c r="W460" s="307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7300.0000000000009</v>
      </c>
      <c r="X460" s="37"/>
      <c r="Y460" s="308"/>
      <c r="Z460" s="308"/>
    </row>
    <row r="461" spans="1:53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66"/>
      <c r="N461" s="369" t="s">
        <v>631</v>
      </c>
      <c r="O461" s="358"/>
      <c r="P461" s="358"/>
      <c r="Q461" s="358"/>
      <c r="R461" s="358"/>
      <c r="S461" s="358"/>
      <c r="T461" s="342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7581.8011694459337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7648.58</v>
      </c>
      <c r="X461" s="37"/>
      <c r="Y461" s="308"/>
      <c r="Z461" s="308"/>
    </row>
    <row r="462" spans="1:53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66"/>
      <c r="N462" s="369" t="s">
        <v>632</v>
      </c>
      <c r="O462" s="358"/>
      <c r="P462" s="358"/>
      <c r="Q462" s="358"/>
      <c r="R462" s="358"/>
      <c r="S462" s="358"/>
      <c r="T462" s="342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12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13</v>
      </c>
      <c r="X462" s="37"/>
      <c r="Y462" s="308"/>
      <c r="Z462" s="308"/>
    </row>
    <row r="463" spans="1:53" x14ac:dyDescent="0.2">
      <c r="A463" s="331"/>
      <c r="B463" s="331"/>
      <c r="C463" s="331"/>
      <c r="D463" s="331"/>
      <c r="E463" s="331"/>
      <c r="F463" s="331"/>
      <c r="G463" s="331"/>
      <c r="H463" s="331"/>
      <c r="I463" s="331"/>
      <c r="J463" s="331"/>
      <c r="K463" s="331"/>
      <c r="L463" s="331"/>
      <c r="M463" s="366"/>
      <c r="N463" s="369" t="s">
        <v>634</v>
      </c>
      <c r="O463" s="358"/>
      <c r="P463" s="358"/>
      <c r="Q463" s="358"/>
      <c r="R463" s="358"/>
      <c r="S463" s="358"/>
      <c r="T463" s="342"/>
      <c r="U463" s="37" t="s">
        <v>65</v>
      </c>
      <c r="V463" s="307">
        <f>GrossWeightTotal+PalletQtyTotal*25</f>
        <v>7881.8011694459337</v>
      </c>
      <c r="W463" s="307">
        <f>GrossWeightTotalR+PalletQtyTotalR*25</f>
        <v>7973.58</v>
      </c>
      <c r="X463" s="37"/>
      <c r="Y463" s="308"/>
      <c r="Z463" s="308"/>
    </row>
    <row r="464" spans="1:53" x14ac:dyDescent="0.2">
      <c r="A464" s="331"/>
      <c r="B464" s="331"/>
      <c r="C464" s="331"/>
      <c r="D464" s="331"/>
      <c r="E464" s="331"/>
      <c r="F464" s="331"/>
      <c r="G464" s="331"/>
      <c r="H464" s="331"/>
      <c r="I464" s="331"/>
      <c r="J464" s="331"/>
      <c r="K464" s="331"/>
      <c r="L464" s="331"/>
      <c r="M464" s="366"/>
      <c r="N464" s="369" t="s">
        <v>635</v>
      </c>
      <c r="O464" s="358"/>
      <c r="P464" s="358"/>
      <c r="Q464" s="358"/>
      <c r="R464" s="358"/>
      <c r="S464" s="358"/>
      <c r="T464" s="342"/>
      <c r="U464" s="37" t="s">
        <v>633</v>
      </c>
      <c r="V464" s="307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832.46769961402447</v>
      </c>
      <c r="W464" s="307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842</v>
      </c>
      <c r="X464" s="37"/>
      <c r="Y464" s="308"/>
      <c r="Z464" s="308"/>
    </row>
    <row r="465" spans="1:29" ht="14.25" customHeight="1" x14ac:dyDescent="0.2">
      <c r="A465" s="331"/>
      <c r="B465" s="331"/>
      <c r="C465" s="331"/>
      <c r="D465" s="331"/>
      <c r="E465" s="331"/>
      <c r="F465" s="331"/>
      <c r="G465" s="331"/>
      <c r="H465" s="331"/>
      <c r="I465" s="331"/>
      <c r="J465" s="331"/>
      <c r="K465" s="331"/>
      <c r="L465" s="331"/>
      <c r="M465" s="366"/>
      <c r="N465" s="369" t="s">
        <v>636</v>
      </c>
      <c r="O465" s="358"/>
      <c r="P465" s="358"/>
      <c r="Q465" s="358"/>
      <c r="R465" s="358"/>
      <c r="S465" s="358"/>
      <c r="T465" s="342"/>
      <c r="U465" s="39" t="s">
        <v>637</v>
      </c>
      <c r="V465" s="37"/>
      <c r="W465" s="37"/>
      <c r="X465" s="37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13.64649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22" t="s">
        <v>93</v>
      </c>
      <c r="D467" s="326"/>
      <c r="E467" s="326"/>
      <c r="F467" s="323"/>
      <c r="G467" s="322" t="s">
        <v>228</v>
      </c>
      <c r="H467" s="326"/>
      <c r="I467" s="326"/>
      <c r="J467" s="326"/>
      <c r="K467" s="326"/>
      <c r="L467" s="326"/>
      <c r="M467" s="323"/>
      <c r="N467" s="322" t="s">
        <v>422</v>
      </c>
      <c r="O467" s="323"/>
      <c r="P467" s="322" t="s">
        <v>472</v>
      </c>
      <c r="Q467" s="323"/>
      <c r="R467" s="298" t="s">
        <v>559</v>
      </c>
      <c r="S467" s="322" t="s">
        <v>601</v>
      </c>
      <c r="T467" s="323"/>
      <c r="U467" s="299"/>
      <c r="Z467" s="52"/>
      <c r="AC467" s="299"/>
    </row>
    <row r="468" spans="1:29" ht="14.25" customHeight="1" thickTop="1" x14ac:dyDescent="0.2">
      <c r="A468" s="623" t="s">
        <v>639</v>
      </c>
      <c r="B468" s="322" t="s">
        <v>59</v>
      </c>
      <c r="C468" s="322" t="s">
        <v>94</v>
      </c>
      <c r="D468" s="322" t="s">
        <v>100</v>
      </c>
      <c r="E468" s="322" t="s">
        <v>93</v>
      </c>
      <c r="F468" s="322" t="s">
        <v>220</v>
      </c>
      <c r="G468" s="322" t="s">
        <v>229</v>
      </c>
      <c r="H468" s="322" t="s">
        <v>236</v>
      </c>
      <c r="I468" s="322" t="s">
        <v>253</v>
      </c>
      <c r="J468" s="322" t="s">
        <v>313</v>
      </c>
      <c r="K468" s="299"/>
      <c r="L468" s="322" t="s">
        <v>393</v>
      </c>
      <c r="M468" s="322" t="s">
        <v>411</v>
      </c>
      <c r="N468" s="322" t="s">
        <v>423</v>
      </c>
      <c r="O468" s="322" t="s">
        <v>449</v>
      </c>
      <c r="P468" s="322" t="s">
        <v>473</v>
      </c>
      <c r="Q468" s="322" t="s">
        <v>537</v>
      </c>
      <c r="R468" s="322" t="s">
        <v>559</v>
      </c>
      <c r="S468" s="322" t="s">
        <v>602</v>
      </c>
      <c r="T468" s="322" t="s">
        <v>627</v>
      </c>
      <c r="U468" s="299"/>
      <c r="Z468" s="52"/>
      <c r="AC468" s="299"/>
    </row>
    <row r="469" spans="1:29" ht="13.5" customHeight="1" thickBot="1" x14ac:dyDescent="0.25">
      <c r="A469" s="624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387.90000000000003</v>
      </c>
      <c r="F470" s="46">
        <f>IFERROR(W122*1,"0")+IFERROR(W123*1,"0")+IFERROR(W124*1,"0")</f>
        <v>544.80000000000007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</f>
        <v>0</v>
      </c>
      <c r="I470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78.3</v>
      </c>
      <c r="J470" s="46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31.28</v>
      </c>
      <c r="K470" s="299"/>
      <c r="L470" s="46">
        <f>IFERROR(W251*1,"0")+IFERROR(W252*1,"0")+IFERROR(W253*1,"0")+IFERROR(W254*1,"0")+IFERROR(W255*1,"0")+IFERROR(W256*1,"0")+IFERROR(W257*1,"0")+IFERROR(W261*1,"0")+IFERROR(W262*1,"0")</f>
        <v>0</v>
      </c>
      <c r="M470" s="46">
        <f>IFERROR(W267*1,"0")+IFERROR(W271*1,"0")+IFERROR(W272*1,"0")+IFERROR(W276*1,"0")+IFERROR(W280*1,"0")</f>
        <v>113.76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4558.2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294.2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176.4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670.56000000000006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444.59999999999997</v>
      </c>
      <c r="U470" s="299"/>
      <c r="Z470" s="52"/>
      <c r="AC470" s="299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D423:E423"/>
    <mergeCell ref="N87:T87"/>
    <mergeCell ref="D174:E174"/>
    <mergeCell ref="N258:T258"/>
    <mergeCell ref="N329:T329"/>
    <mergeCell ref="D410:E410"/>
    <mergeCell ref="A419:X419"/>
    <mergeCell ref="N199:R199"/>
    <mergeCell ref="N392:R392"/>
    <mergeCell ref="A321:M322"/>
    <mergeCell ref="N349:R349"/>
    <mergeCell ref="A412:M413"/>
    <mergeCell ref="D409:E409"/>
    <mergeCell ref="D150:E150"/>
    <mergeCell ref="N305:T305"/>
    <mergeCell ref="A219:X219"/>
    <mergeCell ref="D215:E215"/>
    <mergeCell ref="N389:R389"/>
    <mergeCell ref="N327:R32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315:R315"/>
    <mergeCell ref="N457:R457"/>
    <mergeCell ref="D307:E307"/>
    <mergeCell ref="N30:R30"/>
    <mergeCell ref="A431:M432"/>
    <mergeCell ref="D73:E73"/>
    <mergeCell ref="A275:X275"/>
    <mergeCell ref="N44:T44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A36:M37"/>
    <mergeCell ref="N144:R144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N398:T398"/>
    <mergeCell ref="N379:T379"/>
    <mergeCell ref="D108:E108"/>
    <mergeCell ref="N76:R76"/>
    <mergeCell ref="D372:E372"/>
    <mergeCell ref="A46:X46"/>
    <mergeCell ref="D80:E80"/>
    <mergeCell ref="N66:R66"/>
    <mergeCell ref="A89:X89"/>
    <mergeCell ref="N130:R130"/>
    <mergeCell ref="N68:R68"/>
    <mergeCell ref="N117:R117"/>
    <mergeCell ref="D71:E71"/>
    <mergeCell ref="N186:R186"/>
    <mergeCell ref="D187:E18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D8:L8"/>
    <mergeCell ref="N39:R39"/>
    <mergeCell ref="N221:R221"/>
    <mergeCell ref="N292:R292"/>
    <mergeCell ref="D31:E31"/>
    <mergeCell ref="N286:R286"/>
    <mergeCell ref="A339:M340"/>
    <mergeCell ref="N131:R131"/>
    <mergeCell ref="N300:T300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D325:E325"/>
    <mergeCell ref="N37:T37"/>
    <mergeCell ref="A44:M45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N438:T438"/>
    <mergeCell ref="N436:R436"/>
    <mergeCell ref="N437:R437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133:T133"/>
    <mergeCell ref="D390:E390"/>
    <mergeCell ref="N418:T418"/>
    <mergeCell ref="N358:R358"/>
    <mergeCell ref="N371:R371"/>
    <mergeCell ref="A127:X127"/>
    <mergeCell ref="A249:X249"/>
    <mergeCell ref="D167:E167"/>
    <mergeCell ref="N289:R289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164:T164"/>
    <mergeCell ref="A17:A18"/>
    <mergeCell ref="K17:K18"/>
    <mergeCell ref="A20:X20"/>
    <mergeCell ref="C17:C18"/>
    <mergeCell ref="A318:X318"/>
    <mergeCell ref="D103:E103"/>
    <mergeCell ref="A112:X112"/>
    <mergeCell ref="D168:E168"/>
    <mergeCell ref="N137:R137"/>
    <mergeCell ref="D9:E9"/>
    <mergeCell ref="D180:E180"/>
    <mergeCell ref="A258:M259"/>
    <mergeCell ref="F9:G9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02:X402"/>
    <mergeCell ref="D251:E251"/>
    <mergeCell ref="N397:R397"/>
    <mergeCell ref="D343:E343"/>
    <mergeCell ref="U17:U18"/>
    <mergeCell ref="D246:E246"/>
    <mergeCell ref="A268:M269"/>
    <mergeCell ref="N361:R361"/>
    <mergeCell ref="A364:X364"/>
    <mergeCell ref="D233:E233"/>
    <mergeCell ref="D338:E338"/>
    <mergeCell ref="N140:R140"/>
    <mergeCell ref="A136:X136"/>
    <mergeCell ref="A21:X21"/>
    <mergeCell ref="N232:R232"/>
    <mergeCell ref="D104:E104"/>
    <mergeCell ref="D74:E74"/>
    <mergeCell ref="D130:E130"/>
    <mergeCell ref="A34:X34"/>
    <mergeCell ref="D68:E68"/>
    <mergeCell ref="D201:E201"/>
    <mergeCell ref="N245:R245"/>
    <mergeCell ref="A270:X270"/>
    <mergeCell ref="N26:R26"/>
    <mergeCell ref="N40:T40"/>
    <mergeCell ref="D28:E28"/>
    <mergeCell ref="D326:E326"/>
    <mergeCell ref="D313:E313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D172:E172"/>
    <mergeCell ref="A300:M301"/>
    <mergeCell ref="D138:E138"/>
    <mergeCell ref="N393:R393"/>
    <mergeCell ref="N331:R331"/>
    <mergeCell ref="D203:E203"/>
    <mergeCell ref="D288:E288"/>
    <mergeCell ref="A398:M399"/>
    <mergeCell ref="N353:R353"/>
    <mergeCell ref="D154:E154"/>
    <mergeCell ref="D225:E225"/>
    <mergeCell ref="D200:E200"/>
    <mergeCell ref="A380:X380"/>
    <mergeCell ref="N290:R29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A450:X450"/>
    <mergeCell ref="N421:R421"/>
    <mergeCell ref="N408:R408"/>
    <mergeCell ref="N423:R423"/>
    <mergeCell ref="N410:R410"/>
    <mergeCell ref="D393:E393"/>
    <mergeCell ref="N399:T399"/>
    <mergeCell ref="D420:E420"/>
    <mergeCell ref="N463:T463"/>
    <mergeCell ref="D468:D469"/>
    <mergeCell ref="C468:C469"/>
    <mergeCell ref="D159:E159"/>
    <mergeCell ref="N351:R351"/>
    <mergeCell ref="N416:R416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D65:E65"/>
    <mergeCell ref="N36:T36"/>
    <mergeCell ref="N207:T207"/>
    <mergeCell ref="A381:X381"/>
    <mergeCell ref="N394:T394"/>
    <mergeCell ref="D415:E415"/>
    <mergeCell ref="D194:E194"/>
    <mergeCell ref="D222:E222"/>
    <mergeCell ref="G17:G18"/>
    <mergeCell ref="N426:T426"/>
    <mergeCell ref="D314:E314"/>
    <mergeCell ref="N413:T413"/>
    <mergeCell ref="H10:L10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62:E262"/>
    <mergeCell ref="N91:R91"/>
    <mergeCell ref="A426:M427"/>
    <mergeCell ref="N85:R85"/>
    <mergeCell ref="H17:H18"/>
    <mergeCell ref="N161:R161"/>
    <mergeCell ref="N183:T183"/>
    <mergeCell ref="D204:E204"/>
    <mergeCell ref="A42:X42"/>
    <mergeCell ref="D198:E198"/>
    <mergeCell ref="D75:E75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335:X335"/>
    <mergeCell ref="N377:R377"/>
    <mergeCell ref="N233:R233"/>
    <mergeCell ref="N27:R27"/>
    <mergeCell ref="N83:R83"/>
    <mergeCell ref="N325:R325"/>
    <mergeCell ref="A79:X79"/>
    <mergeCell ref="D271:E271"/>
    <mergeCell ref="N390:R390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246:R246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N204:R204"/>
    <mergeCell ref="N160:R160"/>
    <mergeCell ref="N141:R141"/>
    <mergeCell ref="A394:M395"/>
    <mergeCell ref="A53:X53"/>
    <mergeCell ref="A13:L13"/>
    <mergeCell ref="A19:X19"/>
    <mergeCell ref="D102:E102"/>
    <mergeCell ref="A15:L15"/>
    <mergeCell ref="N23:T23"/>
    <mergeCell ref="A48:X48"/>
    <mergeCell ref="N90:R90"/>
    <mergeCell ref="D54:E54"/>
    <mergeCell ref="N50:T50"/>
    <mergeCell ref="M17:M18"/>
    <mergeCell ref="N67:R67"/>
    <mergeCell ref="N236:T236"/>
    <mergeCell ref="A235:M236"/>
    <mergeCell ref="N132:R132"/>
    <mergeCell ref="N303:R303"/>
    <mergeCell ref="N41:T41"/>
    <mergeCell ref="A386:X386"/>
    <mergeCell ref="N277:T277"/>
    <mergeCell ref="D298:E298"/>
    <mergeCell ref="D181:E181"/>
    <mergeCell ref="N123:R123"/>
    <mergeCell ref="D39:E39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J9:L9"/>
    <mergeCell ref="R5:S5"/>
    <mergeCell ref="N187:R187"/>
    <mergeCell ref="N254:R254"/>
    <mergeCell ref="N216:R216"/>
    <mergeCell ref="N343:R343"/>
    <mergeCell ref="A98:M99"/>
    <mergeCell ref="N59:T59"/>
    <mergeCell ref="N230:T230"/>
    <mergeCell ref="N256:R256"/>
    <mergeCell ref="N109:R109"/>
    <mergeCell ref="N287:R287"/>
    <mergeCell ref="T5:U5"/>
    <mergeCell ref="N174:R174"/>
    <mergeCell ref="A128:X128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N374:T374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D171:E171"/>
    <mergeCell ref="N321:T321"/>
    <mergeCell ref="D342:E342"/>
    <mergeCell ref="D407:E407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X17:X18"/>
    <mergeCell ref="N242:T242"/>
    <mergeCell ref="A190:X190"/>
    <mergeCell ref="N152:T152"/>
    <mergeCell ref="N324:R324"/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D123:E123"/>
    <mergeCell ref="N229:T229"/>
    <mergeCell ref="D421:E421"/>
    <mergeCell ref="D408:E408"/>
    <mergeCell ref="N458:T458"/>
    <mergeCell ref="C467:F467"/>
    <mergeCell ref="D196:E196"/>
    <mergeCell ref="N261:R261"/>
    <mergeCell ref="N388:R388"/>
    <mergeCell ref="N427:T427"/>
    <mergeCell ref="A362:M363"/>
    <mergeCell ref="N154:R154"/>
    <mergeCell ref="A438:M439"/>
    <mergeCell ref="D105:E105"/>
    <mergeCell ref="D276:E2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2023-11-30T10:49:40Z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