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D472" i="1" l="1"/>
  <c r="V465" i="1"/>
  <c r="V464" i="1"/>
  <c r="V463" i="1"/>
  <c r="V461" i="1"/>
  <c r="W460" i="1"/>
  <c r="V460" i="1"/>
  <c r="W459" i="1"/>
  <c r="N459" i="1"/>
  <c r="V456" i="1"/>
  <c r="W455" i="1"/>
  <c r="V455" i="1"/>
  <c r="X454" i="1"/>
  <c r="W454" i="1"/>
  <c r="X453" i="1"/>
  <c r="W453" i="1"/>
  <c r="W456" i="1" s="1"/>
  <c r="W451" i="1"/>
  <c r="V451" i="1"/>
  <c r="V450" i="1"/>
  <c r="X449" i="1"/>
  <c r="W449" i="1"/>
  <c r="W448" i="1"/>
  <c r="W446" i="1"/>
  <c r="V446" i="1"/>
  <c r="V445" i="1"/>
  <c r="X444" i="1"/>
  <c r="W444" i="1"/>
  <c r="W443" i="1"/>
  <c r="W445" i="1" s="1"/>
  <c r="W441" i="1"/>
  <c r="V441" i="1"/>
  <c r="V440" i="1"/>
  <c r="W439" i="1"/>
  <c r="X439" i="1" s="1"/>
  <c r="W438" i="1"/>
  <c r="V434" i="1"/>
  <c r="V433" i="1"/>
  <c r="W432" i="1"/>
  <c r="X432" i="1" s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X422" i="1" s="1"/>
  <c r="X428" i="1" s="1"/>
  <c r="N422" i="1"/>
  <c r="V420" i="1"/>
  <c r="W419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N406" i="1"/>
  <c r="X405" i="1"/>
  <c r="W405" i="1"/>
  <c r="N405" i="1"/>
  <c r="W401" i="1"/>
  <c r="V401" i="1"/>
  <c r="W400" i="1"/>
  <c r="V400" i="1"/>
  <c r="X399" i="1"/>
  <c r="X400" i="1" s="1"/>
  <c r="W399" i="1"/>
  <c r="N399" i="1"/>
  <c r="V397" i="1"/>
  <c r="V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W391" i="1"/>
  <c r="X391" i="1" s="1"/>
  <c r="N391" i="1"/>
  <c r="X390" i="1"/>
  <c r="W390" i="1"/>
  <c r="N390" i="1"/>
  <c r="W389" i="1"/>
  <c r="W397" i="1" s="1"/>
  <c r="N389" i="1"/>
  <c r="V387" i="1"/>
  <c r="W386" i="1"/>
  <c r="V386" i="1"/>
  <c r="W385" i="1"/>
  <c r="X385" i="1" s="1"/>
  <c r="N385" i="1"/>
  <c r="X384" i="1"/>
  <c r="X386" i="1" s="1"/>
  <c r="W384" i="1"/>
  <c r="N384" i="1"/>
  <c r="W381" i="1"/>
  <c r="V381" i="1"/>
  <c r="V380" i="1"/>
  <c r="X379" i="1"/>
  <c r="W379" i="1"/>
  <c r="W378" i="1"/>
  <c r="W380" i="1" s="1"/>
  <c r="W376" i="1"/>
  <c r="V376" i="1"/>
  <c r="V375" i="1"/>
  <c r="W374" i="1"/>
  <c r="X374" i="1" s="1"/>
  <c r="W373" i="1"/>
  <c r="X373" i="1" s="1"/>
  <c r="W372" i="1"/>
  <c r="X371" i="1"/>
  <c r="W371" i="1"/>
  <c r="V369" i="1"/>
  <c r="V368" i="1"/>
  <c r="W367" i="1"/>
  <c r="W368" i="1" s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W360" i="1"/>
  <c r="N360" i="1"/>
  <c r="V358" i="1"/>
  <c r="V357" i="1"/>
  <c r="X356" i="1"/>
  <c r="W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W345" i="1"/>
  <c r="X345" i="1" s="1"/>
  <c r="N345" i="1"/>
  <c r="X344" i="1"/>
  <c r="W344" i="1"/>
  <c r="N344" i="1"/>
  <c r="V342" i="1"/>
  <c r="V341" i="1"/>
  <c r="W340" i="1"/>
  <c r="X340" i="1" s="1"/>
  <c r="N340" i="1"/>
  <c r="W339" i="1"/>
  <c r="N339" i="1"/>
  <c r="W335" i="1"/>
  <c r="V335" i="1"/>
  <c r="X334" i="1"/>
  <c r="W334" i="1"/>
  <c r="V334" i="1"/>
  <c r="W333" i="1"/>
  <c r="X333" i="1" s="1"/>
  <c r="N333" i="1"/>
  <c r="W331" i="1"/>
  <c r="V331" i="1"/>
  <c r="V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V324" i="1"/>
  <c r="V323" i="1"/>
  <c r="W322" i="1"/>
  <c r="X322" i="1" s="1"/>
  <c r="N322" i="1"/>
  <c r="W321" i="1"/>
  <c r="N321" i="1"/>
  <c r="W319" i="1"/>
  <c r="V319" i="1"/>
  <c r="V318" i="1"/>
  <c r="W317" i="1"/>
  <c r="X317" i="1" s="1"/>
  <c r="N317" i="1"/>
  <c r="X316" i="1"/>
  <c r="W316" i="1"/>
  <c r="N316" i="1"/>
  <c r="W315" i="1"/>
  <c r="X315" i="1" s="1"/>
  <c r="N315" i="1"/>
  <c r="W314" i="1"/>
  <c r="N314" i="1"/>
  <c r="V311" i="1"/>
  <c r="W310" i="1"/>
  <c r="V310" i="1"/>
  <c r="X309" i="1"/>
  <c r="X310" i="1" s="1"/>
  <c r="W309" i="1"/>
  <c r="W311" i="1" s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N299" i="1"/>
  <c r="V297" i="1"/>
  <c r="V296" i="1"/>
  <c r="W295" i="1"/>
  <c r="X295" i="1" s="1"/>
  <c r="N295" i="1"/>
  <c r="X294" i="1"/>
  <c r="W294" i="1"/>
  <c r="N294" i="1"/>
  <c r="W293" i="1"/>
  <c r="X293" i="1" s="1"/>
  <c r="X292" i="1"/>
  <c r="W292" i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X296" i="1" s="1"/>
  <c r="N288" i="1"/>
  <c r="V284" i="1"/>
  <c r="V283" i="1"/>
  <c r="W282" i="1"/>
  <c r="N282" i="1"/>
  <c r="V280" i="1"/>
  <c r="V279" i="1"/>
  <c r="W278" i="1"/>
  <c r="W279" i="1" s="1"/>
  <c r="N278" i="1"/>
  <c r="W276" i="1"/>
  <c r="V276" i="1"/>
  <c r="V275" i="1"/>
  <c r="X274" i="1"/>
  <c r="X275" i="1" s="1"/>
  <c r="W274" i="1"/>
  <c r="W275" i="1" s="1"/>
  <c r="N274" i="1"/>
  <c r="V272" i="1"/>
  <c r="V271" i="1"/>
  <c r="X270" i="1"/>
  <c r="X271" i="1" s="1"/>
  <c r="W270" i="1"/>
  <c r="W271" i="1" s="1"/>
  <c r="N270" i="1"/>
  <c r="V267" i="1"/>
  <c r="V266" i="1"/>
  <c r="W265" i="1"/>
  <c r="X265" i="1" s="1"/>
  <c r="N265" i="1"/>
  <c r="W264" i="1"/>
  <c r="N264" i="1"/>
  <c r="V262" i="1"/>
  <c r="V261" i="1"/>
  <c r="X260" i="1"/>
  <c r="W260" i="1"/>
  <c r="N260" i="1"/>
  <c r="W259" i="1"/>
  <c r="X259" i="1" s="1"/>
  <c r="N259" i="1"/>
  <c r="X258" i="1"/>
  <c r="W258" i="1"/>
  <c r="N258" i="1"/>
  <c r="X257" i="1"/>
  <c r="W257" i="1"/>
  <c r="W256" i="1"/>
  <c r="X256" i="1" s="1"/>
  <c r="N256" i="1"/>
  <c r="X255" i="1"/>
  <c r="W255" i="1"/>
  <c r="N255" i="1"/>
  <c r="W254" i="1"/>
  <c r="N254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W241" i="1"/>
  <c r="X241" i="1" s="1"/>
  <c r="X244" i="1" s="1"/>
  <c r="V239" i="1"/>
  <c r="V238" i="1"/>
  <c r="W237" i="1"/>
  <c r="X237" i="1" s="1"/>
  <c r="N237" i="1"/>
  <c r="X236" i="1"/>
  <c r="W236" i="1"/>
  <c r="N236" i="1"/>
  <c r="X235" i="1"/>
  <c r="X238" i="1" s="1"/>
  <c r="W235" i="1"/>
  <c r="W239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W226" i="1"/>
  <c r="X226" i="1" s="1"/>
  <c r="X225" i="1"/>
  <c r="W225" i="1"/>
  <c r="N225" i="1"/>
  <c r="X224" i="1"/>
  <c r="W224" i="1"/>
  <c r="N224" i="1"/>
  <c r="W223" i="1"/>
  <c r="N223" i="1"/>
  <c r="V221" i="1"/>
  <c r="W220" i="1"/>
  <c r="V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V214" i="1"/>
  <c r="W213" i="1"/>
  <c r="V213" i="1"/>
  <c r="X212" i="1"/>
  <c r="X213" i="1" s="1"/>
  <c r="W212" i="1"/>
  <c r="W214" i="1" s="1"/>
  <c r="N212" i="1"/>
  <c r="V210" i="1"/>
  <c r="V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N195" i="1"/>
  <c r="V192" i="1"/>
  <c r="W191" i="1"/>
  <c r="V191" i="1"/>
  <c r="W190" i="1"/>
  <c r="N190" i="1"/>
  <c r="X189" i="1"/>
  <c r="W189" i="1"/>
  <c r="N189" i="1"/>
  <c r="V187" i="1"/>
  <c r="V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X176" i="1"/>
  <c r="W176" i="1"/>
  <c r="W175" i="1"/>
  <c r="X175" i="1" s="1"/>
  <c r="X174" i="1"/>
  <c r="W174" i="1"/>
  <c r="N174" i="1"/>
  <c r="W173" i="1"/>
  <c r="X173" i="1" s="1"/>
  <c r="N173" i="1"/>
  <c r="W172" i="1"/>
  <c r="X172" i="1" s="1"/>
  <c r="W171" i="1"/>
  <c r="W187" i="1" s="1"/>
  <c r="N171" i="1"/>
  <c r="W170" i="1"/>
  <c r="X169" i="1"/>
  <c r="W169" i="1"/>
  <c r="N169" i="1"/>
  <c r="V167" i="1"/>
  <c r="W166" i="1"/>
  <c r="V166" i="1"/>
  <c r="X165" i="1"/>
  <c r="W165" i="1"/>
  <c r="N165" i="1"/>
  <c r="W164" i="1"/>
  <c r="X164" i="1" s="1"/>
  <c r="N164" i="1"/>
  <c r="X163" i="1"/>
  <c r="W163" i="1"/>
  <c r="N163" i="1"/>
  <c r="W162" i="1"/>
  <c r="X162" i="1" s="1"/>
  <c r="N162" i="1"/>
  <c r="V160" i="1"/>
  <c r="V159" i="1"/>
  <c r="W158" i="1"/>
  <c r="W159" i="1" s="1"/>
  <c r="N158" i="1"/>
  <c r="X157" i="1"/>
  <c r="W157" i="1"/>
  <c r="W155" i="1"/>
  <c r="V155" i="1"/>
  <c r="V154" i="1"/>
  <c r="X153" i="1"/>
  <c r="W153" i="1"/>
  <c r="N153" i="1"/>
  <c r="W152" i="1"/>
  <c r="N152" i="1"/>
  <c r="V149" i="1"/>
  <c r="V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W139" i="1"/>
  <c r="V136" i="1"/>
  <c r="V135" i="1"/>
  <c r="X134" i="1"/>
  <c r="W134" i="1"/>
  <c r="N134" i="1"/>
  <c r="W133" i="1"/>
  <c r="X133" i="1" s="1"/>
  <c r="N133" i="1"/>
  <c r="W132" i="1"/>
  <c r="N132" i="1"/>
  <c r="W128" i="1"/>
  <c r="V128" i="1"/>
  <c r="V127" i="1"/>
  <c r="W126" i="1"/>
  <c r="X126" i="1" s="1"/>
  <c r="N126" i="1"/>
  <c r="X125" i="1"/>
  <c r="W125" i="1"/>
  <c r="N125" i="1"/>
  <c r="W124" i="1"/>
  <c r="F472" i="1" s="1"/>
  <c r="V121" i="1"/>
  <c r="V120" i="1"/>
  <c r="X119" i="1"/>
  <c r="W119" i="1"/>
  <c r="X118" i="1"/>
  <c r="W118" i="1"/>
  <c r="N118" i="1"/>
  <c r="X117" i="1"/>
  <c r="W117" i="1"/>
  <c r="W116" i="1"/>
  <c r="X116" i="1" s="1"/>
  <c r="N116" i="1"/>
  <c r="X115" i="1"/>
  <c r="X120" i="1" s="1"/>
  <c r="W115" i="1"/>
  <c r="N115" i="1"/>
  <c r="V113" i="1"/>
  <c r="V112" i="1"/>
  <c r="X111" i="1"/>
  <c r="W111" i="1"/>
  <c r="W110" i="1"/>
  <c r="X110" i="1" s="1"/>
  <c r="N110" i="1"/>
  <c r="W109" i="1"/>
  <c r="X109" i="1" s="1"/>
  <c r="W108" i="1"/>
  <c r="X108" i="1" s="1"/>
  <c r="W107" i="1"/>
  <c r="X107" i="1" s="1"/>
  <c r="X106" i="1"/>
  <c r="W106" i="1"/>
  <c r="N106" i="1"/>
  <c r="X105" i="1"/>
  <c r="W105" i="1"/>
  <c r="X104" i="1"/>
  <c r="W104" i="1"/>
  <c r="X103" i="1"/>
  <c r="W103" i="1"/>
  <c r="W112" i="1" s="1"/>
  <c r="V101" i="1"/>
  <c r="V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W100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W63" i="1"/>
  <c r="W79" i="1" s="1"/>
  <c r="W60" i="1"/>
  <c r="V60" i="1"/>
  <c r="V59" i="1"/>
  <c r="W58" i="1"/>
  <c r="X58" i="1" s="1"/>
  <c r="W57" i="1"/>
  <c r="W59" i="1" s="1"/>
  <c r="N57" i="1"/>
  <c r="X56" i="1"/>
  <c r="W56" i="1"/>
  <c r="X55" i="1"/>
  <c r="W55" i="1"/>
  <c r="N55" i="1"/>
  <c r="V52" i="1"/>
  <c r="W51" i="1"/>
  <c r="V51" i="1"/>
  <c r="W50" i="1"/>
  <c r="X50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X29" i="1" s="1"/>
  <c r="N29" i="1"/>
  <c r="W28" i="1"/>
  <c r="W32" i="1" s="1"/>
  <c r="N28" i="1"/>
  <c r="X27" i="1"/>
  <c r="W27" i="1"/>
  <c r="N27" i="1"/>
  <c r="X26" i="1"/>
  <c r="W26" i="1"/>
  <c r="N26" i="1"/>
  <c r="W24" i="1"/>
  <c r="V24" i="1"/>
  <c r="V462" i="1" s="1"/>
  <c r="V23" i="1"/>
  <c r="X22" i="1"/>
  <c r="X23" i="1" s="1"/>
  <c r="W22" i="1"/>
  <c r="W464" i="1" s="1"/>
  <c r="N22" i="1"/>
  <c r="H10" i="1"/>
  <c r="F10" i="1"/>
  <c r="H9" i="1"/>
  <c r="F9" i="1"/>
  <c r="A9" i="1"/>
  <c r="A10" i="1" s="1"/>
  <c r="D7" i="1"/>
  <c r="O6" i="1"/>
  <c r="N2" i="1"/>
  <c r="X59" i="1" l="1"/>
  <c r="W80" i="1"/>
  <c r="W113" i="1"/>
  <c r="L472" i="1"/>
  <c r="W262" i="1"/>
  <c r="W261" i="1"/>
  <c r="W283" i="1"/>
  <c r="W284" i="1"/>
  <c r="X282" i="1"/>
  <c r="X283" i="1" s="1"/>
  <c r="W307" i="1"/>
  <c r="W306" i="1"/>
  <c r="W364" i="1"/>
  <c r="E472" i="1"/>
  <c r="J9" i="1"/>
  <c r="W23" i="1"/>
  <c r="X28" i="1"/>
  <c r="X32" i="1" s="1"/>
  <c r="X467" i="1" s="1"/>
  <c r="C472" i="1"/>
  <c r="W52" i="1"/>
  <c r="X57" i="1"/>
  <c r="X63" i="1"/>
  <c r="X79" i="1" s="1"/>
  <c r="X92" i="1"/>
  <c r="X100" i="1" s="1"/>
  <c r="W101" i="1"/>
  <c r="W121" i="1"/>
  <c r="W120" i="1"/>
  <c r="X124" i="1"/>
  <c r="X127" i="1" s="1"/>
  <c r="G472" i="1"/>
  <c r="W135" i="1"/>
  <c r="X132" i="1"/>
  <c r="X135" i="1" s="1"/>
  <c r="X148" i="1"/>
  <c r="W148" i="1"/>
  <c r="X166" i="1"/>
  <c r="W167" i="1"/>
  <c r="W186" i="1"/>
  <c r="X170" i="1"/>
  <c r="X190" i="1"/>
  <c r="X191" i="1" s="1"/>
  <c r="W192" i="1"/>
  <c r="W221" i="1"/>
  <c r="W238" i="1"/>
  <c r="X305" i="1"/>
  <c r="X306" i="1" s="1"/>
  <c r="W318" i="1"/>
  <c r="W358" i="1"/>
  <c r="W428" i="1"/>
  <c r="M472" i="1"/>
  <c r="W33" i="1"/>
  <c r="X112" i="1"/>
  <c r="W136" i="1"/>
  <c r="X158" i="1"/>
  <c r="X159" i="1" s="1"/>
  <c r="W160" i="1"/>
  <c r="J472" i="1"/>
  <c r="W210" i="1"/>
  <c r="X195" i="1"/>
  <c r="X209" i="1" s="1"/>
  <c r="W209" i="1"/>
  <c r="W303" i="1"/>
  <c r="X299" i="1"/>
  <c r="X302" i="1" s="1"/>
  <c r="W369" i="1"/>
  <c r="X367" i="1"/>
  <c r="X368" i="1" s="1"/>
  <c r="W429" i="1"/>
  <c r="V466" i="1"/>
  <c r="W90" i="1"/>
  <c r="W462" i="1" s="1"/>
  <c r="X82" i="1"/>
  <c r="X89" i="1" s="1"/>
  <c r="W89" i="1"/>
  <c r="W127" i="1"/>
  <c r="H472" i="1"/>
  <c r="W154" i="1"/>
  <c r="I472" i="1"/>
  <c r="X152" i="1"/>
  <c r="X154" i="1" s="1"/>
  <c r="X186" i="1"/>
  <c r="X171" i="1"/>
  <c r="W244" i="1"/>
  <c r="W245" i="1"/>
  <c r="X254" i="1"/>
  <c r="X261" i="1" s="1"/>
  <c r="W296" i="1"/>
  <c r="W297" i="1"/>
  <c r="W302" i="1"/>
  <c r="X389" i="1"/>
  <c r="X396" i="1" s="1"/>
  <c r="W396" i="1"/>
  <c r="X406" i="1"/>
  <c r="X414" i="1" s="1"/>
  <c r="R472" i="1"/>
  <c r="W414" i="1"/>
  <c r="W415" i="1"/>
  <c r="B472" i="1"/>
  <c r="W463" i="1"/>
  <c r="W465" i="1" s="1"/>
  <c r="X51" i="1"/>
  <c r="X220" i="1"/>
  <c r="W250" i="1"/>
  <c r="X247" i="1"/>
  <c r="X250" i="1" s="1"/>
  <c r="W251" i="1"/>
  <c r="W272" i="1"/>
  <c r="X330" i="1"/>
  <c r="X357" i="1"/>
  <c r="X372" i="1"/>
  <c r="X375" i="1" s="1"/>
  <c r="W375" i="1"/>
  <c r="X455" i="1"/>
  <c r="N472" i="1"/>
  <c r="W232" i="1"/>
  <c r="X223" i="1"/>
  <c r="X232" i="1" s="1"/>
  <c r="W233" i="1"/>
  <c r="W266" i="1"/>
  <c r="W267" i="1"/>
  <c r="O472" i="1"/>
  <c r="W324" i="1"/>
  <c r="X321" i="1"/>
  <c r="X323" i="1" s="1"/>
  <c r="W330" i="1"/>
  <c r="P472" i="1"/>
  <c r="W342" i="1"/>
  <c r="X339" i="1"/>
  <c r="X341" i="1" s="1"/>
  <c r="W365" i="1"/>
  <c r="W434" i="1"/>
  <c r="X431" i="1"/>
  <c r="X433" i="1" s="1"/>
  <c r="S472" i="1"/>
  <c r="W440" i="1"/>
  <c r="W450" i="1"/>
  <c r="X448" i="1"/>
  <c r="X450" i="1" s="1"/>
  <c r="T472" i="1"/>
  <c r="W461" i="1"/>
  <c r="Q472" i="1"/>
  <c r="W149" i="1"/>
  <c r="X264" i="1"/>
  <c r="X266" i="1" s="1"/>
  <c r="X278" i="1"/>
  <c r="X279" i="1" s="1"/>
  <c r="W280" i="1"/>
  <c r="X314" i="1"/>
  <c r="X318" i="1" s="1"/>
  <c r="W323" i="1"/>
  <c r="W341" i="1"/>
  <c r="W357" i="1"/>
  <c r="X360" i="1"/>
  <c r="X364" i="1" s="1"/>
  <c r="X378" i="1"/>
  <c r="X380" i="1" s="1"/>
  <c r="W387" i="1"/>
  <c r="W420" i="1"/>
  <c r="W433" i="1"/>
  <c r="X438" i="1"/>
  <c r="X440" i="1" s="1"/>
  <c r="X443" i="1"/>
  <c r="X445" i="1" s="1"/>
  <c r="X459" i="1"/>
  <c r="X460" i="1" s="1"/>
  <c r="W466" i="1" l="1"/>
</calcChain>
</file>

<file path=xl/sharedStrings.xml><?xml version="1.0" encoding="utf-8"?>
<sst xmlns="http://schemas.openxmlformats.org/spreadsheetml/2006/main" count="1944" uniqueCount="662">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</sst>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34" t="s">
        <v>0</v>
      </c>
      <c r="E1" s="312"/>
      <c r="F1" s="312"/>
      <c r="G1" s="12" t="s">
        <v>1</v>
      </c>
      <c r="H1" s="434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24" t="s">
        <v>8</v>
      </c>
      <c r="B5" s="359"/>
      <c r="C5" s="330"/>
      <c r="D5" s="577"/>
      <c r="E5" s="578"/>
      <c r="F5" s="507" t="s">
        <v>9</v>
      </c>
      <c r="G5" s="330"/>
      <c r="H5" s="577" t="s">
        <v>661</v>
      </c>
      <c r="I5" s="614"/>
      <c r="J5" s="614"/>
      <c r="K5" s="614"/>
      <c r="L5" s="578"/>
      <c r="N5" s="24" t="s">
        <v>10</v>
      </c>
      <c r="O5" s="355">
        <v>45264</v>
      </c>
      <c r="P5" s="356"/>
      <c r="R5" s="365" t="s">
        <v>11</v>
      </c>
      <c r="S5" s="366"/>
      <c r="T5" s="494" t="s">
        <v>12</v>
      </c>
      <c r="U5" s="356"/>
      <c r="Z5" s="51"/>
      <c r="AA5" s="51"/>
      <c r="AB5" s="51"/>
    </row>
    <row r="6" spans="1:29" s="300" customFormat="1" ht="24" customHeight="1" x14ac:dyDescent="0.2">
      <c r="A6" s="524" t="s">
        <v>13</v>
      </c>
      <c r="B6" s="359"/>
      <c r="C6" s="330"/>
      <c r="D6" s="502" t="s">
        <v>14</v>
      </c>
      <c r="E6" s="503"/>
      <c r="F6" s="503"/>
      <c r="G6" s="503"/>
      <c r="H6" s="503"/>
      <c r="I6" s="503"/>
      <c r="J6" s="503"/>
      <c r="K6" s="503"/>
      <c r="L6" s="356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14"/>
      <c r="R6" s="590" t="s">
        <v>16</v>
      </c>
      <c r="S6" s="366"/>
      <c r="T6" s="495" t="s">
        <v>17</v>
      </c>
      <c r="U6" s="49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59" t="str">
        <f>IFERROR(VLOOKUP(DeliveryAddress,Table,3,0),1)</f>
        <v>1</v>
      </c>
      <c r="E7" s="460"/>
      <c r="F7" s="460"/>
      <c r="G7" s="460"/>
      <c r="H7" s="460"/>
      <c r="I7" s="460"/>
      <c r="J7" s="460"/>
      <c r="K7" s="460"/>
      <c r="L7" s="409"/>
      <c r="N7" s="24"/>
      <c r="O7" s="42"/>
      <c r="P7" s="42"/>
      <c r="R7" s="321"/>
      <c r="S7" s="366"/>
      <c r="T7" s="497"/>
      <c r="U7" s="498"/>
      <c r="Z7" s="51"/>
      <c r="AA7" s="51"/>
      <c r="AB7" s="51"/>
    </row>
    <row r="8" spans="1:29" s="300" customFormat="1" ht="25.5" customHeight="1" x14ac:dyDescent="0.2">
      <c r="A8" s="334" t="s">
        <v>18</v>
      </c>
      <c r="B8" s="327"/>
      <c r="C8" s="328"/>
      <c r="D8" s="583" t="s">
        <v>19</v>
      </c>
      <c r="E8" s="584"/>
      <c r="F8" s="584"/>
      <c r="G8" s="584"/>
      <c r="H8" s="584"/>
      <c r="I8" s="584"/>
      <c r="J8" s="584"/>
      <c r="K8" s="584"/>
      <c r="L8" s="585"/>
      <c r="N8" s="24" t="s">
        <v>20</v>
      </c>
      <c r="O8" s="504">
        <v>0.33333333333333331</v>
      </c>
      <c r="P8" s="356"/>
      <c r="R8" s="321"/>
      <c r="S8" s="366"/>
      <c r="T8" s="497"/>
      <c r="U8" s="498"/>
      <c r="Z8" s="51"/>
      <c r="AA8" s="51"/>
      <c r="AB8" s="51"/>
    </row>
    <row r="9" spans="1:29" s="300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05"/>
      <c r="E9" s="364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21</v>
      </c>
      <c r="O9" s="355"/>
      <c r="P9" s="356"/>
      <c r="R9" s="321"/>
      <c r="S9" s="366"/>
      <c r="T9" s="499"/>
      <c r="U9" s="50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05"/>
      <c r="E10" s="364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01" t="str">
        <f>IFERROR(VLOOKUP($D$10,Proxy,2,FALSE),"")</f>
        <v/>
      </c>
      <c r="I10" s="321"/>
      <c r="J10" s="321"/>
      <c r="K10" s="321"/>
      <c r="L10" s="321"/>
      <c r="N10" s="26" t="s">
        <v>22</v>
      </c>
      <c r="O10" s="504"/>
      <c r="P10" s="356"/>
      <c r="S10" s="24" t="s">
        <v>23</v>
      </c>
      <c r="T10" s="623" t="s">
        <v>24</v>
      </c>
      <c r="U10" s="49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504"/>
      <c r="P11" s="356"/>
      <c r="S11" s="24" t="s">
        <v>27</v>
      </c>
      <c r="T11" s="379" t="s">
        <v>28</v>
      </c>
      <c r="U11" s="380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58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30"/>
      <c r="N12" s="24" t="s">
        <v>30</v>
      </c>
      <c r="O12" s="408"/>
      <c r="P12" s="409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58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30"/>
      <c r="M13" s="26"/>
      <c r="N13" s="26" t="s">
        <v>32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58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3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6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30"/>
      <c r="N15" s="541" t="s">
        <v>35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2"/>
      <c r="O16" s="542"/>
      <c r="P16" s="542"/>
      <c r="Q16" s="542"/>
      <c r="R16" s="54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36</v>
      </c>
      <c r="B17" s="315" t="s">
        <v>37</v>
      </c>
      <c r="C17" s="533" t="s">
        <v>38</v>
      </c>
      <c r="D17" s="315" t="s">
        <v>39</v>
      </c>
      <c r="E17" s="316"/>
      <c r="F17" s="315" t="s">
        <v>40</v>
      </c>
      <c r="G17" s="315" t="s">
        <v>41</v>
      </c>
      <c r="H17" s="315" t="s">
        <v>42</v>
      </c>
      <c r="I17" s="315" t="s">
        <v>43</v>
      </c>
      <c r="J17" s="315" t="s">
        <v>44</v>
      </c>
      <c r="K17" s="315" t="s">
        <v>45</v>
      </c>
      <c r="L17" s="315" t="s">
        <v>46</v>
      </c>
      <c r="M17" s="315" t="s">
        <v>47</v>
      </c>
      <c r="N17" s="315" t="s">
        <v>48</v>
      </c>
      <c r="O17" s="560"/>
      <c r="P17" s="560"/>
      <c r="Q17" s="560"/>
      <c r="R17" s="316"/>
      <c r="S17" s="329" t="s">
        <v>49</v>
      </c>
      <c r="T17" s="330"/>
      <c r="U17" s="315" t="s">
        <v>50</v>
      </c>
      <c r="V17" s="315" t="s">
        <v>51</v>
      </c>
      <c r="W17" s="604" t="s">
        <v>52</v>
      </c>
      <c r="X17" s="315" t="s">
        <v>53</v>
      </c>
      <c r="Y17" s="332" t="s">
        <v>54</v>
      </c>
      <c r="Z17" s="332" t="s">
        <v>55</v>
      </c>
      <c r="AA17" s="332" t="s">
        <v>56</v>
      </c>
      <c r="AB17" s="597"/>
      <c r="AC17" s="598"/>
      <c r="AD17" s="534"/>
      <c r="BA17" s="594" t="s">
        <v>57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61"/>
      <c r="P18" s="561"/>
      <c r="Q18" s="561"/>
      <c r="R18" s="318"/>
      <c r="S18" s="301" t="s">
        <v>58</v>
      </c>
      <c r="T18" s="301" t="s">
        <v>59</v>
      </c>
      <c r="U18" s="319"/>
      <c r="V18" s="319"/>
      <c r="W18" s="605"/>
      <c r="X18" s="319"/>
      <c r="Y18" s="333"/>
      <c r="Z18" s="333"/>
      <c r="AA18" s="599"/>
      <c r="AB18" s="600"/>
      <c r="AC18" s="601"/>
      <c r="AD18" s="535"/>
      <c r="BA18" s="321"/>
    </row>
    <row r="19" spans="1:53" ht="27.75" customHeight="1" x14ac:dyDescent="0.2">
      <c r="A19" s="360" t="s">
        <v>60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46" t="s">
        <v>60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customHeight="1" x14ac:dyDescent="0.25">
      <c r="A21" s="320" t="s">
        <v>61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67</v>
      </c>
      <c r="O23" s="327"/>
      <c r="P23" s="327"/>
      <c r="Q23" s="327"/>
      <c r="R23" s="327"/>
      <c r="S23" s="327"/>
      <c r="T23" s="32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67</v>
      </c>
      <c r="O24" s="327"/>
      <c r="P24" s="327"/>
      <c r="Q24" s="327"/>
      <c r="R24" s="327"/>
      <c r="S24" s="327"/>
      <c r="T24" s="32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0" t="s">
        <v>69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4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67</v>
      </c>
      <c r="O32" s="327"/>
      <c r="P32" s="327"/>
      <c r="Q32" s="327"/>
      <c r="R32" s="327"/>
      <c r="S32" s="327"/>
      <c r="T32" s="32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67</v>
      </c>
      <c r="O33" s="327"/>
      <c r="P33" s="327"/>
      <c r="Q33" s="327"/>
      <c r="R33" s="327"/>
      <c r="S33" s="327"/>
      <c r="T33" s="32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0" t="s">
        <v>82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67</v>
      </c>
      <c r="O36" s="327"/>
      <c r="P36" s="327"/>
      <c r="Q36" s="327"/>
      <c r="R36" s="327"/>
      <c r="S36" s="327"/>
      <c r="T36" s="32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67</v>
      </c>
      <c r="O37" s="327"/>
      <c r="P37" s="327"/>
      <c r="Q37" s="327"/>
      <c r="R37" s="327"/>
      <c r="S37" s="327"/>
      <c r="T37" s="32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0" t="s">
        <v>87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66</v>
      </c>
      <c r="V39" s="307">
        <v>45</v>
      </c>
      <c r="W39" s="308">
        <f>IFERROR(IF(V39="",0,CEILING((V39/$H39),1)*$H39),"")</f>
        <v>45</v>
      </c>
      <c r="X39" s="36">
        <f>IFERROR(IF(W39=0,"",ROUNDUP(W39/H39,0)*0.00753),"")</f>
        <v>0.18825</v>
      </c>
      <c r="Y39" s="56" t="s">
        <v>90</v>
      </c>
      <c r="Z39" s="57"/>
      <c r="AD39" s="58"/>
      <c r="BA39" s="67" t="s">
        <v>1</v>
      </c>
    </row>
    <row r="40" spans="1:53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67</v>
      </c>
      <c r="O40" s="327"/>
      <c r="P40" s="327"/>
      <c r="Q40" s="327"/>
      <c r="R40" s="327"/>
      <c r="S40" s="327"/>
      <c r="T40" s="328"/>
      <c r="U40" s="37" t="s">
        <v>68</v>
      </c>
      <c r="V40" s="309">
        <f>IFERROR(V39/H39,"0")</f>
        <v>25</v>
      </c>
      <c r="W40" s="309">
        <f>IFERROR(W39/H39,"0")</f>
        <v>25</v>
      </c>
      <c r="X40" s="309">
        <f>IFERROR(IF(X39="",0,X39),"0")</f>
        <v>0.18825</v>
      </c>
      <c r="Y40" s="310"/>
      <c r="Z40" s="310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67</v>
      </c>
      <c r="O41" s="327"/>
      <c r="P41" s="327"/>
      <c r="Q41" s="327"/>
      <c r="R41" s="327"/>
      <c r="S41" s="327"/>
      <c r="T41" s="328"/>
      <c r="U41" s="37" t="s">
        <v>66</v>
      </c>
      <c r="V41" s="309">
        <f>IFERROR(SUM(V39:V39),"0")</f>
        <v>45</v>
      </c>
      <c r="W41" s="309">
        <f>IFERROR(SUM(W39:W39),"0")</f>
        <v>45</v>
      </c>
      <c r="X41" s="37"/>
      <c r="Y41" s="310"/>
      <c r="Z41" s="310"/>
    </row>
    <row r="42" spans="1:53" ht="14.25" customHeight="1" x14ac:dyDescent="0.25">
      <c r="A42" s="320" t="s">
        <v>91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67</v>
      </c>
      <c r="O44" s="327"/>
      <c r="P44" s="327"/>
      <c r="Q44" s="327"/>
      <c r="R44" s="327"/>
      <c r="S44" s="327"/>
      <c r="T44" s="32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67</v>
      </c>
      <c r="O45" s="327"/>
      <c r="P45" s="327"/>
      <c r="Q45" s="327"/>
      <c r="R45" s="327"/>
      <c r="S45" s="327"/>
      <c r="T45" s="32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46" t="s">
        <v>95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customHeight="1" x14ac:dyDescent="0.25">
      <c r="A48" s="320" t="s">
        <v>96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66</v>
      </c>
      <c r="V49" s="307">
        <v>50</v>
      </c>
      <c r="W49" s="308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66</v>
      </c>
      <c r="V50" s="307">
        <v>45</v>
      </c>
      <c r="W50" s="308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67</v>
      </c>
      <c r="O51" s="327"/>
      <c r="P51" s="327"/>
      <c r="Q51" s="327"/>
      <c r="R51" s="327"/>
      <c r="S51" s="327"/>
      <c r="T51" s="328"/>
      <c r="U51" s="37" t="s">
        <v>68</v>
      </c>
      <c r="V51" s="309">
        <f>IFERROR(V49/H49,"0")+IFERROR(V50/H50,"0")</f>
        <v>21.296296296296294</v>
      </c>
      <c r="W51" s="309">
        <f>IFERROR(W49/H49,"0")+IFERROR(W50/H50,"0")</f>
        <v>22</v>
      </c>
      <c r="X51" s="309">
        <f>IFERROR(IF(X49="",0,X49),"0")+IFERROR(IF(X50="",0,X50),"0")</f>
        <v>0.23676</v>
      </c>
      <c r="Y51" s="310"/>
      <c r="Z51" s="310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67</v>
      </c>
      <c r="O52" s="327"/>
      <c r="P52" s="327"/>
      <c r="Q52" s="327"/>
      <c r="R52" s="327"/>
      <c r="S52" s="327"/>
      <c r="T52" s="328"/>
      <c r="U52" s="37" t="s">
        <v>66</v>
      </c>
      <c r="V52" s="309">
        <f>IFERROR(SUM(V49:V50),"0")</f>
        <v>95</v>
      </c>
      <c r="W52" s="309">
        <f>IFERROR(SUM(W49:W50),"0")</f>
        <v>99.9</v>
      </c>
      <c r="X52" s="37"/>
      <c r="Y52" s="310"/>
      <c r="Z52" s="310"/>
    </row>
    <row r="53" spans="1:53" ht="16.5" customHeight="1" x14ac:dyDescent="0.25">
      <c r="A53" s="346" t="s">
        <v>103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customHeight="1" x14ac:dyDescent="0.25">
      <c r="A54" s="320" t="s">
        <v>104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14"/>
      <c r="S55" s="34"/>
      <c r="T55" s="34"/>
      <c r="U55" s="35" t="s">
        <v>66</v>
      </c>
      <c r="V55" s="307">
        <v>130</v>
      </c>
      <c r="W55" s="308">
        <f>IFERROR(IF(V55="",0,CEILING((V55/$H55),1)*$H55),"")</f>
        <v>140.4</v>
      </c>
      <c r="X55" s="36">
        <f>IFERROR(IF(W55=0,"",ROUNDUP(W55/H55,0)*0.02175),"")</f>
        <v>0.28275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22" t="s">
        <v>109</v>
      </c>
      <c r="O56" s="325"/>
      <c r="P56" s="325"/>
      <c r="Q56" s="325"/>
      <c r="R56" s="314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66</v>
      </c>
      <c r="V57" s="307">
        <v>180</v>
      </c>
      <c r="W57" s="308">
        <f>IFERROR(IF(V57="",0,CEILING((V57/$H57),1)*$H57),"")</f>
        <v>180</v>
      </c>
      <c r="X57" s="36">
        <f>IFERROR(IF(W57=0,"",ROUNDUP(W57/H57,0)*0.00937),"")</f>
        <v>0.37480000000000002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527" t="s">
        <v>114</v>
      </c>
      <c r="O58" s="325"/>
      <c r="P58" s="325"/>
      <c r="Q58" s="325"/>
      <c r="R58" s="314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67</v>
      </c>
      <c r="O59" s="327"/>
      <c r="P59" s="327"/>
      <c r="Q59" s="327"/>
      <c r="R59" s="327"/>
      <c r="S59" s="327"/>
      <c r="T59" s="328"/>
      <c r="U59" s="37" t="s">
        <v>68</v>
      </c>
      <c r="V59" s="309">
        <f>IFERROR(V55/H55,"0")+IFERROR(V56/H56,"0")+IFERROR(V57/H57,"0")+IFERROR(V58/H58,"0")</f>
        <v>52.037037037037038</v>
      </c>
      <c r="W59" s="309">
        <f>IFERROR(W55/H55,"0")+IFERROR(W56/H56,"0")+IFERROR(W57/H57,"0")+IFERROR(W58/H58,"0")</f>
        <v>53</v>
      </c>
      <c r="X59" s="309">
        <f>IFERROR(IF(X55="",0,X55),"0")+IFERROR(IF(X56="",0,X56),"0")+IFERROR(IF(X57="",0,X57),"0")+IFERROR(IF(X58="",0,X58),"0")</f>
        <v>0.65755000000000008</v>
      </c>
      <c r="Y59" s="310"/>
      <c r="Z59" s="310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67</v>
      </c>
      <c r="O60" s="327"/>
      <c r="P60" s="327"/>
      <c r="Q60" s="327"/>
      <c r="R60" s="327"/>
      <c r="S60" s="327"/>
      <c r="T60" s="328"/>
      <c r="U60" s="37" t="s">
        <v>66</v>
      </c>
      <c r="V60" s="309">
        <f>IFERROR(SUM(V55:V58),"0")</f>
        <v>310</v>
      </c>
      <c r="W60" s="309">
        <f>IFERROR(SUM(W55:W58),"0")</f>
        <v>320.39999999999998</v>
      </c>
      <c r="X60" s="37"/>
      <c r="Y60" s="310"/>
      <c r="Z60" s="310"/>
    </row>
    <row r="61" spans="1:53" ht="16.5" customHeight="1" x14ac:dyDescent="0.25">
      <c r="A61" s="346" t="s">
        <v>94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customHeight="1" x14ac:dyDescent="0.25">
      <c r="A62" s="320" t="s">
        <v>104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562" t="s">
        <v>117</v>
      </c>
      <c r="O63" s="325"/>
      <c r="P63" s="325"/>
      <c r="Q63" s="325"/>
      <c r="R63" s="314"/>
      <c r="S63" s="34"/>
      <c r="T63" s="34"/>
      <c r="U63" s="35" t="s">
        <v>66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3">
        <v>4607091385670</v>
      </c>
      <c r="E64" s="314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613" t="s">
        <v>121</v>
      </c>
      <c r="O64" s="325"/>
      <c r="P64" s="325"/>
      <c r="Q64" s="325"/>
      <c r="R64" s="314"/>
      <c r="S64" s="34"/>
      <c r="T64" s="34"/>
      <c r="U64" s="35" t="s">
        <v>66</v>
      </c>
      <c r="V64" s="307">
        <v>100</v>
      </c>
      <c r="W64" s="308">
        <f t="shared" si="2"/>
        <v>100.8</v>
      </c>
      <c r="X64" s="36">
        <f>IFERROR(IF(W64=0,"",ROUNDUP(W64/H64,0)*0.02175),"")</f>
        <v>0.19574999999999998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66</v>
      </c>
      <c r="V65" s="307">
        <v>120</v>
      </c>
      <c r="W65" s="308">
        <f t="shared" si="2"/>
        <v>129.60000000000002</v>
      </c>
      <c r="X65" s="36">
        <f>IFERROR(IF(W65=0,"",ROUNDUP(W65/H65,0)*0.02175),"")</f>
        <v>0.26100000000000001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3">
        <v>4680115882133</v>
      </c>
      <c r="E66" s="314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46" t="s">
        <v>127</v>
      </c>
      <c r="O66" s="325"/>
      <c r="P66" s="325"/>
      <c r="Q66" s="325"/>
      <c r="R66" s="314"/>
      <c r="S66" s="34"/>
      <c r="T66" s="34"/>
      <c r="U66" s="35" t="s">
        <v>66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66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3">
        <v>4607091385687</v>
      </c>
      <c r="E68" s="314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14"/>
      <c r="S68" s="34"/>
      <c r="T68" s="34"/>
      <c r="U68" s="35" t="s">
        <v>66</v>
      </c>
      <c r="V68" s="307">
        <v>40</v>
      </c>
      <c r="W68" s="308">
        <f t="shared" si="2"/>
        <v>40</v>
      </c>
      <c r="X68" s="36">
        <f t="shared" ref="X68:X74" si="3">IFERROR(IF(W68=0,"",ROUNDUP(W68/H68,0)*0.00937),"")</f>
        <v>9.3700000000000006E-2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3">
        <v>4680115882539</v>
      </c>
      <c r="E69" s="314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14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3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66</v>
      </c>
      <c r="V73" s="307">
        <v>135</v>
      </c>
      <c r="W73" s="308">
        <f t="shared" si="2"/>
        <v>135</v>
      </c>
      <c r="X73" s="36">
        <f t="shared" si="3"/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510" t="s">
        <v>144</v>
      </c>
      <c r="O74" s="325"/>
      <c r="P74" s="325"/>
      <c r="Q74" s="325"/>
      <c r="R74" s="314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5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66</v>
      </c>
      <c r="V77" s="307">
        <v>157.5</v>
      </c>
      <c r="W77" s="308">
        <f t="shared" si="2"/>
        <v>157.5</v>
      </c>
      <c r="X77" s="36">
        <f>IFERROR(IF(W77=0,"",ROUNDUP(W77/H77,0)*0.00937),"")</f>
        <v>0.32795000000000002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67</v>
      </c>
      <c r="O79" s="327"/>
      <c r="P79" s="327"/>
      <c r="Q79" s="327"/>
      <c r="R79" s="327"/>
      <c r="S79" s="327"/>
      <c r="T79" s="32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95.039682539682531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96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1.1595</v>
      </c>
      <c r="Y79" s="310"/>
      <c r="Z79" s="310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67</v>
      </c>
      <c r="O80" s="327"/>
      <c r="P80" s="327"/>
      <c r="Q80" s="327"/>
      <c r="R80" s="327"/>
      <c r="S80" s="327"/>
      <c r="T80" s="328"/>
      <c r="U80" s="37" t="s">
        <v>66</v>
      </c>
      <c r="V80" s="309">
        <f>IFERROR(SUM(V63:V78),"0")</f>
        <v>552.5</v>
      </c>
      <c r="W80" s="309">
        <f>IFERROR(SUM(W63:W78),"0")</f>
        <v>562.90000000000009</v>
      </c>
      <c r="X80" s="37"/>
      <c r="Y80" s="310"/>
      <c r="Z80" s="310"/>
    </row>
    <row r="81" spans="1:53" ht="14.25" customHeight="1" x14ac:dyDescent="0.25">
      <c r="A81" s="320" t="s">
        <v>96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378" t="s">
        <v>155</v>
      </c>
      <c r="O82" s="325"/>
      <c r="P82" s="325"/>
      <c r="Q82" s="325"/>
      <c r="R82" s="314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3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340" t="s">
        <v>160</v>
      </c>
      <c r="O84" s="325"/>
      <c r="P84" s="325"/>
      <c r="Q84" s="325"/>
      <c r="R84" s="314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386" t="s">
        <v>163</v>
      </c>
      <c r="O85" s="325"/>
      <c r="P85" s="325"/>
      <c r="Q85" s="325"/>
      <c r="R85" s="314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516" t="s">
        <v>167</v>
      </c>
      <c r="O86" s="325"/>
      <c r="P86" s="325"/>
      <c r="Q86" s="325"/>
      <c r="R86" s="314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4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34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67</v>
      </c>
      <c r="O89" s="327"/>
      <c r="P89" s="327"/>
      <c r="Q89" s="327"/>
      <c r="R89" s="327"/>
      <c r="S89" s="327"/>
      <c r="T89" s="32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67</v>
      </c>
      <c r="O90" s="327"/>
      <c r="P90" s="327"/>
      <c r="Q90" s="327"/>
      <c r="R90" s="327"/>
      <c r="S90" s="327"/>
      <c r="T90" s="32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20" t="s">
        <v>61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67</v>
      </c>
      <c r="O100" s="327"/>
      <c r="P100" s="327"/>
      <c r="Q100" s="327"/>
      <c r="R100" s="327"/>
      <c r="S100" s="327"/>
      <c r="T100" s="32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67</v>
      </c>
      <c r="O101" s="327"/>
      <c r="P101" s="327"/>
      <c r="Q101" s="327"/>
      <c r="R101" s="327"/>
      <c r="S101" s="327"/>
      <c r="T101" s="32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20" t="s">
        <v>69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572" t="s">
        <v>190</v>
      </c>
      <c r="O103" s="325"/>
      <c r="P103" s="325"/>
      <c r="Q103" s="325"/>
      <c r="R103" s="314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617" t="s">
        <v>192</v>
      </c>
      <c r="O104" s="325"/>
      <c r="P104" s="325"/>
      <c r="Q104" s="325"/>
      <c r="R104" s="314"/>
      <c r="S104" s="34"/>
      <c r="T104" s="34"/>
      <c r="U104" s="35" t="s">
        <v>66</v>
      </c>
      <c r="V104" s="307">
        <v>0</v>
      </c>
      <c r="W104" s="308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3">
        <v>4607091385304</v>
      </c>
      <c r="E105" s="314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401" t="s">
        <v>195</v>
      </c>
      <c r="O105" s="325"/>
      <c r="P105" s="325"/>
      <c r="Q105" s="325"/>
      <c r="R105" s="314"/>
      <c r="S105" s="34"/>
      <c r="T105" s="34"/>
      <c r="U105" s="35" t="s">
        <v>66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404" t="s">
        <v>200</v>
      </c>
      <c r="O107" s="325"/>
      <c r="P107" s="325"/>
      <c r="Q107" s="325"/>
      <c r="R107" s="314"/>
      <c r="S107" s="34"/>
      <c r="T107" s="34"/>
      <c r="U107" s="35" t="s">
        <v>66</v>
      </c>
      <c r="V107" s="307">
        <v>225</v>
      </c>
      <c r="W107" s="308">
        <f t="shared" si="6"/>
        <v>226.8</v>
      </c>
      <c r="X107" s="36">
        <f>IFERROR(IF(W107=0,"",ROUNDUP(W107/H107,0)*0.00753),"")</f>
        <v>0.63251999999999997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448" t="s">
        <v>203</v>
      </c>
      <c r="O108" s="325"/>
      <c r="P108" s="325"/>
      <c r="Q108" s="325"/>
      <c r="R108" s="314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445" t="s">
        <v>206</v>
      </c>
      <c r="O109" s="325"/>
      <c r="P109" s="325"/>
      <c r="Q109" s="325"/>
      <c r="R109" s="314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430" t="s">
        <v>211</v>
      </c>
      <c r="O111" s="325"/>
      <c r="P111" s="325"/>
      <c r="Q111" s="325"/>
      <c r="R111" s="314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67</v>
      </c>
      <c r="O112" s="327"/>
      <c r="P112" s="327"/>
      <c r="Q112" s="327"/>
      <c r="R112" s="327"/>
      <c r="S112" s="327"/>
      <c r="T112" s="32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83.333333333333329</v>
      </c>
      <c r="W112" s="309">
        <f>IFERROR(W103/H103,"0")+IFERROR(W104/H104,"0")+IFERROR(W105/H105,"0")+IFERROR(W106/H106,"0")+IFERROR(W107/H107,"0")+IFERROR(W108/H108,"0")+IFERROR(W109/H109,"0")+IFERROR(W110/H110,"0")+IFERROR(W111/H111,"0")</f>
        <v>84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0.63251999999999997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67</v>
      </c>
      <c r="O113" s="327"/>
      <c r="P113" s="327"/>
      <c r="Q113" s="327"/>
      <c r="R113" s="327"/>
      <c r="S113" s="327"/>
      <c r="T113" s="328"/>
      <c r="U113" s="37" t="s">
        <v>66</v>
      </c>
      <c r="V113" s="309">
        <f>IFERROR(SUM(V103:V111),"0")</f>
        <v>225</v>
      </c>
      <c r="W113" s="309">
        <f>IFERROR(SUM(W103:W111),"0")</f>
        <v>226.8</v>
      </c>
      <c r="X113" s="37"/>
      <c r="Y113" s="310"/>
      <c r="Z113" s="310"/>
    </row>
    <row r="114" spans="1:53" ht="14.25" customHeight="1" x14ac:dyDescent="0.25">
      <c r="A114" s="320" t="s">
        <v>212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4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66</v>
      </c>
      <c r="V116" s="307">
        <v>30</v>
      </c>
      <c r="W116" s="308">
        <f>IFERROR(IF(V116="",0,CEILING((V116/$H116),1)*$H116),"")</f>
        <v>32.4</v>
      </c>
      <c r="X116" s="36">
        <f>IFERROR(IF(W116=0,"",ROUNDUP(W116/H116,0)*0.02175),"")</f>
        <v>8.6999999999999994E-2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422" t="s">
        <v>219</v>
      </c>
      <c r="O117" s="325"/>
      <c r="P117" s="325"/>
      <c r="Q117" s="325"/>
      <c r="R117" s="314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5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431" t="s">
        <v>224</v>
      </c>
      <c r="O119" s="325"/>
      <c r="P119" s="325"/>
      <c r="Q119" s="325"/>
      <c r="R119" s="314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67</v>
      </c>
      <c r="O120" s="327"/>
      <c r="P120" s="327"/>
      <c r="Q120" s="327"/>
      <c r="R120" s="327"/>
      <c r="S120" s="327"/>
      <c r="T120" s="328"/>
      <c r="U120" s="37" t="s">
        <v>68</v>
      </c>
      <c r="V120" s="309">
        <f>IFERROR(V115/H115,"0")+IFERROR(V116/H116,"0")+IFERROR(V117/H117,"0")+IFERROR(V118/H118,"0")+IFERROR(V119/H119,"0")</f>
        <v>3.7037037037037037</v>
      </c>
      <c r="W120" s="309">
        <f>IFERROR(W115/H115,"0")+IFERROR(W116/H116,"0")+IFERROR(W117/H117,"0")+IFERROR(W118/H118,"0")+IFERROR(W119/H119,"0")</f>
        <v>4</v>
      </c>
      <c r="X120" s="309">
        <f>IFERROR(IF(X115="",0,X115),"0")+IFERROR(IF(X116="",0,X116),"0")+IFERROR(IF(X117="",0,X117),"0")+IFERROR(IF(X118="",0,X118),"0")+IFERROR(IF(X119="",0,X119),"0")</f>
        <v>8.6999999999999994E-2</v>
      </c>
      <c r="Y120" s="310"/>
      <c r="Z120" s="310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67</v>
      </c>
      <c r="O121" s="327"/>
      <c r="P121" s="327"/>
      <c r="Q121" s="327"/>
      <c r="R121" s="327"/>
      <c r="S121" s="327"/>
      <c r="T121" s="328"/>
      <c r="U121" s="37" t="s">
        <v>66</v>
      </c>
      <c r="V121" s="309">
        <f>IFERROR(SUM(V115:V119),"0")</f>
        <v>30</v>
      </c>
      <c r="W121" s="309">
        <f>IFERROR(SUM(W115:W119),"0")</f>
        <v>32.4</v>
      </c>
      <c r="X121" s="37"/>
      <c r="Y121" s="310"/>
      <c r="Z121" s="310"/>
    </row>
    <row r="122" spans="1:53" ht="16.5" customHeight="1" x14ac:dyDescent="0.25">
      <c r="A122" s="346" t="s">
        <v>225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customHeight="1" x14ac:dyDescent="0.25">
      <c r="A123" s="320" t="s">
        <v>69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3">
        <v>4607091385168</v>
      </c>
      <c r="E124" s="314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548" t="s">
        <v>228</v>
      </c>
      <c r="O124" s="325"/>
      <c r="P124" s="325"/>
      <c r="Q124" s="325"/>
      <c r="R124" s="314"/>
      <c r="S124" s="34"/>
      <c r="T124" s="34"/>
      <c r="U124" s="35" t="s">
        <v>66</v>
      </c>
      <c r="V124" s="307">
        <v>150</v>
      </c>
      <c r="W124" s="308">
        <f>IFERROR(IF(V124="",0,CEILING((V124/$H124),1)*$H124),"")</f>
        <v>151.20000000000002</v>
      </c>
      <c r="X124" s="36">
        <f>IFERROR(IF(W124=0,"",ROUNDUP(W124/H124,0)*0.02175),"")</f>
        <v>0.39149999999999996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66</v>
      </c>
      <c r="V126" s="307">
        <v>225</v>
      </c>
      <c r="W126" s="308">
        <f>IFERROR(IF(V126="",0,CEILING((V126/$H126),1)*$H126),"")</f>
        <v>226.8</v>
      </c>
      <c r="X126" s="36">
        <f>IFERROR(IF(W126=0,"",ROUNDUP(W126/H126,0)*0.00753),"")</f>
        <v>0.63251999999999997</v>
      </c>
      <c r="Y126" s="56"/>
      <c r="Z126" s="57"/>
      <c r="AD126" s="58"/>
      <c r="BA126" s="122" t="s">
        <v>1</v>
      </c>
    </row>
    <row r="127" spans="1:53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67</v>
      </c>
      <c r="O127" s="327"/>
      <c r="P127" s="327"/>
      <c r="Q127" s="327"/>
      <c r="R127" s="327"/>
      <c r="S127" s="327"/>
      <c r="T127" s="328"/>
      <c r="U127" s="37" t="s">
        <v>68</v>
      </c>
      <c r="V127" s="309">
        <f>IFERROR(V124/H124,"0")+IFERROR(V125/H125,"0")+IFERROR(V126/H126,"0")</f>
        <v>101.19047619047619</v>
      </c>
      <c r="W127" s="309">
        <f>IFERROR(W124/H124,"0")+IFERROR(W125/H125,"0")+IFERROR(W126/H126,"0")</f>
        <v>102</v>
      </c>
      <c r="X127" s="309">
        <f>IFERROR(IF(X124="",0,X124),"0")+IFERROR(IF(X125="",0,X125),"0")+IFERROR(IF(X126="",0,X126),"0")</f>
        <v>1.0240199999999999</v>
      </c>
      <c r="Y127" s="310"/>
      <c r="Z127" s="310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67</v>
      </c>
      <c r="O128" s="327"/>
      <c r="P128" s="327"/>
      <c r="Q128" s="327"/>
      <c r="R128" s="327"/>
      <c r="S128" s="327"/>
      <c r="T128" s="328"/>
      <c r="U128" s="37" t="s">
        <v>66</v>
      </c>
      <c r="V128" s="309">
        <f>IFERROR(SUM(V124:V126),"0")</f>
        <v>375</v>
      </c>
      <c r="W128" s="309">
        <f>IFERROR(SUM(W124:W126),"0")</f>
        <v>378</v>
      </c>
      <c r="X128" s="37"/>
      <c r="Y128" s="310"/>
      <c r="Z128" s="310"/>
    </row>
    <row r="129" spans="1:53" ht="27.75" customHeight="1" x14ac:dyDescent="0.2">
      <c r="A129" s="360" t="s">
        <v>233</v>
      </c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48"/>
      <c r="Z129" s="48"/>
    </row>
    <row r="130" spans="1:53" ht="16.5" customHeight="1" x14ac:dyDescent="0.25">
      <c r="A130" s="346" t="s">
        <v>234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customHeight="1" x14ac:dyDescent="0.25">
      <c r="A131" s="320" t="s">
        <v>104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4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5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67</v>
      </c>
      <c r="O135" s="327"/>
      <c r="P135" s="327"/>
      <c r="Q135" s="327"/>
      <c r="R135" s="327"/>
      <c r="S135" s="327"/>
      <c r="T135" s="32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67</v>
      </c>
      <c r="O136" s="327"/>
      <c r="P136" s="327"/>
      <c r="Q136" s="327"/>
      <c r="R136" s="327"/>
      <c r="S136" s="327"/>
      <c r="T136" s="32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46" t="s">
        <v>241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customHeight="1" x14ac:dyDescent="0.25">
      <c r="A138" s="320" t="s">
        <v>61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3">
        <v>4680115883963</v>
      </c>
      <c r="E139" s="314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415" t="s">
        <v>244</v>
      </c>
      <c r="O139" s="325"/>
      <c r="P139" s="325"/>
      <c r="Q139" s="325"/>
      <c r="R139" s="314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3">
        <v>4680115880993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25"/>
      <c r="P140" s="325"/>
      <c r="Q140" s="325"/>
      <c r="R140" s="314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3">
        <v>4680115881761</v>
      </c>
      <c r="E141" s="314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3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3">
        <v>4680115881563</v>
      </c>
      <c r="E142" s="314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25"/>
      <c r="P142" s="325"/>
      <c r="Q142" s="325"/>
      <c r="R142" s="314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3">
        <v>4680115880986</v>
      </c>
      <c r="E143" s="314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3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25"/>
      <c r="P143" s="325"/>
      <c r="Q143" s="325"/>
      <c r="R143" s="314"/>
      <c r="S143" s="34"/>
      <c r="T143" s="34"/>
      <c r="U143" s="35" t="s">
        <v>66</v>
      </c>
      <c r="V143" s="307">
        <v>35</v>
      </c>
      <c r="W143" s="308">
        <f t="shared" si="7"/>
        <v>35.700000000000003</v>
      </c>
      <c r="X143" s="36">
        <f>IFERROR(IF(W143=0,"",ROUNDUP(W143/H143,0)*0.00502),"")</f>
        <v>8.5339999999999999E-2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3">
        <v>4680115880207</v>
      </c>
      <c r="E144" s="314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6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25"/>
      <c r="P144" s="325"/>
      <c r="Q144" s="325"/>
      <c r="R144" s="314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3">
        <v>4680115881785</v>
      </c>
      <c r="E145" s="314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25"/>
      <c r="P145" s="325"/>
      <c r="Q145" s="325"/>
      <c r="R145" s="314"/>
      <c r="S145" s="34"/>
      <c r="T145" s="34"/>
      <c r="U145" s="35" t="s">
        <v>66</v>
      </c>
      <c r="V145" s="307">
        <v>35</v>
      </c>
      <c r="W145" s="308">
        <f t="shared" si="7"/>
        <v>35.700000000000003</v>
      </c>
      <c r="X145" s="36">
        <f>IFERROR(IF(W145=0,"",ROUNDUP(W145/H145,0)*0.00502),"")</f>
        <v>8.5339999999999999E-2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3">
        <v>4680115881679</v>
      </c>
      <c r="E146" s="314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3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25"/>
      <c r="P146" s="325"/>
      <c r="Q146" s="325"/>
      <c r="R146" s="314"/>
      <c r="S146" s="34"/>
      <c r="T146" s="34"/>
      <c r="U146" s="35" t="s">
        <v>66</v>
      </c>
      <c r="V146" s="307">
        <v>35</v>
      </c>
      <c r="W146" s="308">
        <f t="shared" si="7"/>
        <v>35.700000000000003</v>
      </c>
      <c r="X146" s="36">
        <f>IFERROR(IF(W146=0,"",ROUNDUP(W146/H146,0)*0.00502),"")</f>
        <v>8.5339999999999999E-2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3">
        <v>4680115880191</v>
      </c>
      <c r="E147" s="314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25"/>
      <c r="P147" s="325"/>
      <c r="Q147" s="325"/>
      <c r="R147" s="314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22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67</v>
      </c>
      <c r="O148" s="327"/>
      <c r="P148" s="327"/>
      <c r="Q148" s="327"/>
      <c r="R148" s="327"/>
      <c r="S148" s="327"/>
      <c r="T148" s="32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49.999999999999993</v>
      </c>
      <c r="W148" s="309">
        <f>IFERROR(W139/H139,"0")+IFERROR(W140/H140,"0")+IFERROR(W141/H141,"0")+IFERROR(W142/H142,"0")+IFERROR(W143/H143,"0")+IFERROR(W144/H144,"0")+IFERROR(W145/H145,"0")+IFERROR(W146/H146,"0")+IFERROR(W147/H147,"0")</f>
        <v>51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0.25602000000000003</v>
      </c>
      <c r="Y148" s="310"/>
      <c r="Z148" s="310"/>
    </row>
    <row r="149" spans="1:53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3"/>
      <c r="N149" s="326" t="s">
        <v>67</v>
      </c>
      <c r="O149" s="327"/>
      <c r="P149" s="327"/>
      <c r="Q149" s="327"/>
      <c r="R149" s="327"/>
      <c r="S149" s="327"/>
      <c r="T149" s="328"/>
      <c r="U149" s="37" t="s">
        <v>66</v>
      </c>
      <c r="V149" s="309">
        <f>IFERROR(SUM(V139:V147),"0")</f>
        <v>105</v>
      </c>
      <c r="W149" s="309">
        <f>IFERROR(SUM(W139:W147),"0")</f>
        <v>107.10000000000001</v>
      </c>
      <c r="X149" s="37"/>
      <c r="Y149" s="310"/>
      <c r="Z149" s="310"/>
    </row>
    <row r="150" spans="1:53" ht="16.5" customHeight="1" x14ac:dyDescent="0.25">
      <c r="A150" s="346" t="s">
        <v>262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2"/>
      <c r="Z150" s="302"/>
    </row>
    <row r="151" spans="1:53" ht="14.25" customHeight="1" x14ac:dyDescent="0.25">
      <c r="A151" s="320" t="s">
        <v>104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3">
        <v>4680115881402</v>
      </c>
      <c r="E152" s="314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5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14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3">
        <v>4680115881396</v>
      </c>
      <c r="E153" s="314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14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22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67</v>
      </c>
      <c r="O154" s="327"/>
      <c r="P154" s="327"/>
      <c r="Q154" s="327"/>
      <c r="R154" s="327"/>
      <c r="S154" s="327"/>
      <c r="T154" s="32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3"/>
      <c r="N155" s="326" t="s">
        <v>67</v>
      </c>
      <c r="O155" s="327"/>
      <c r="P155" s="327"/>
      <c r="Q155" s="327"/>
      <c r="R155" s="327"/>
      <c r="S155" s="327"/>
      <c r="T155" s="32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20" t="s">
        <v>96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3">
        <v>4680115882935</v>
      </c>
      <c r="E157" s="314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633" t="s">
        <v>269</v>
      </c>
      <c r="O157" s="325"/>
      <c r="P157" s="325"/>
      <c r="Q157" s="325"/>
      <c r="R157" s="314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3">
        <v>4680115880764</v>
      </c>
      <c r="E158" s="314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4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14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22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67</v>
      </c>
      <c r="O159" s="327"/>
      <c r="P159" s="327"/>
      <c r="Q159" s="327"/>
      <c r="R159" s="327"/>
      <c r="S159" s="327"/>
      <c r="T159" s="328"/>
      <c r="U159" s="37" t="s">
        <v>68</v>
      </c>
      <c r="V159" s="309">
        <f>IFERROR(V157/H157,"0")+IFERROR(V158/H158,"0")</f>
        <v>0</v>
      </c>
      <c r="W159" s="309">
        <f>IFERROR(W157/H157,"0")+IFERROR(W158/H158,"0")</f>
        <v>0</v>
      </c>
      <c r="X159" s="309">
        <f>IFERROR(IF(X157="",0,X157),"0")+IFERROR(IF(X158="",0,X158),"0")</f>
        <v>0</v>
      </c>
      <c r="Y159" s="310"/>
      <c r="Z159" s="310"/>
    </row>
    <row r="160" spans="1:53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3"/>
      <c r="N160" s="326" t="s">
        <v>67</v>
      </c>
      <c r="O160" s="327"/>
      <c r="P160" s="327"/>
      <c r="Q160" s="327"/>
      <c r="R160" s="327"/>
      <c r="S160" s="327"/>
      <c r="T160" s="328"/>
      <c r="U160" s="37" t="s">
        <v>66</v>
      </c>
      <c r="V160" s="309">
        <f>IFERROR(SUM(V157:V158),"0")</f>
        <v>0</v>
      </c>
      <c r="W160" s="309">
        <f>IFERROR(SUM(W157:W158),"0")</f>
        <v>0</v>
      </c>
      <c r="X160" s="37"/>
      <c r="Y160" s="310"/>
      <c r="Z160" s="310"/>
    </row>
    <row r="161" spans="1:53" ht="14.25" customHeight="1" x14ac:dyDescent="0.25">
      <c r="A161" s="320" t="s">
        <v>61</v>
      </c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3">
        <v>4680115882683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4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66</v>
      </c>
      <c r="V162" s="307">
        <v>30</v>
      </c>
      <c r="W162" s="308">
        <f>IFERROR(IF(V162="",0,CEILING((V162/$H162),1)*$H162),"")</f>
        <v>32.400000000000006</v>
      </c>
      <c r="X162" s="36">
        <f>IFERROR(IF(W162=0,"",ROUNDUP(W162/H162,0)*0.00937),"")</f>
        <v>5.6219999999999999E-2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3">
        <v>4680115882690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66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3">
        <v>4680115882669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3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66</v>
      </c>
      <c r="V164" s="307">
        <v>60</v>
      </c>
      <c r="W164" s="308">
        <f>IFERROR(IF(V164="",0,CEILING((V164/$H164),1)*$H164),"")</f>
        <v>64.800000000000011</v>
      </c>
      <c r="X164" s="36">
        <f>IFERROR(IF(W164=0,"",ROUNDUP(W164/H164,0)*0.00937),"")</f>
        <v>0.11244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3">
        <v>4680115882676</v>
      </c>
      <c r="E165" s="314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14"/>
      <c r="S165" s="34"/>
      <c r="T165" s="34"/>
      <c r="U165" s="35" t="s">
        <v>66</v>
      </c>
      <c r="V165" s="307">
        <v>50</v>
      </c>
      <c r="W165" s="308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x14ac:dyDescent="0.2">
      <c r="A166" s="322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67</v>
      </c>
      <c r="O166" s="327"/>
      <c r="P166" s="327"/>
      <c r="Q166" s="327"/>
      <c r="R166" s="327"/>
      <c r="S166" s="327"/>
      <c r="T166" s="328"/>
      <c r="U166" s="37" t="s">
        <v>68</v>
      </c>
      <c r="V166" s="309">
        <f>IFERROR(V162/H162,"0")+IFERROR(V163/H163,"0")+IFERROR(V164/H164,"0")+IFERROR(V165/H165,"0")</f>
        <v>25.925925925925924</v>
      </c>
      <c r="W166" s="309">
        <f>IFERROR(W162/H162,"0")+IFERROR(W163/H163,"0")+IFERROR(W164/H164,"0")+IFERROR(W165/H165,"0")</f>
        <v>28.000000000000004</v>
      </c>
      <c r="X166" s="309">
        <f>IFERROR(IF(X162="",0,X162),"0")+IFERROR(IF(X163="",0,X163),"0")+IFERROR(IF(X164="",0,X164),"0")+IFERROR(IF(X165="",0,X165),"0")</f>
        <v>0.26236000000000004</v>
      </c>
      <c r="Y166" s="310"/>
      <c r="Z166" s="310"/>
    </row>
    <row r="167" spans="1:53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3"/>
      <c r="N167" s="326" t="s">
        <v>67</v>
      </c>
      <c r="O167" s="327"/>
      <c r="P167" s="327"/>
      <c r="Q167" s="327"/>
      <c r="R167" s="327"/>
      <c r="S167" s="327"/>
      <c r="T167" s="328"/>
      <c r="U167" s="37" t="s">
        <v>66</v>
      </c>
      <c r="V167" s="309">
        <f>IFERROR(SUM(V162:V165),"0")</f>
        <v>140</v>
      </c>
      <c r="W167" s="309">
        <f>IFERROR(SUM(W162:W165),"0")</f>
        <v>151.20000000000002</v>
      </c>
      <c r="X167" s="37"/>
      <c r="Y167" s="310"/>
      <c r="Z167" s="310"/>
    </row>
    <row r="168" spans="1:53" ht="14.25" customHeight="1" x14ac:dyDescent="0.25">
      <c r="A168" s="320" t="s">
        <v>69</v>
      </c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3">
        <v>4680115881556</v>
      </c>
      <c r="E169" s="314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14"/>
      <c r="S169" s="34"/>
      <c r="T169" s="34"/>
      <c r="U169" s="35" t="s">
        <v>66</v>
      </c>
      <c r="V169" s="307">
        <v>0</v>
      </c>
      <c r="W169" s="308">
        <f t="shared" ref="W169:W185" si="8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3">
        <v>4680115880573</v>
      </c>
      <c r="E170" s="314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631" t="s">
        <v>284</v>
      </c>
      <c r="O170" s="325"/>
      <c r="P170" s="325"/>
      <c r="Q170" s="325"/>
      <c r="R170" s="314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3">
        <v>4680115881594</v>
      </c>
      <c r="E171" s="314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4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14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3">
        <v>4680115881587</v>
      </c>
      <c r="E172" s="314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637" t="s">
        <v>289</v>
      </c>
      <c r="O172" s="325"/>
      <c r="P172" s="325"/>
      <c r="Q172" s="325"/>
      <c r="R172" s="314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3">
        <v>4680115880962</v>
      </c>
      <c r="E173" s="314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5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14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3">
        <v>4680115881617</v>
      </c>
      <c r="E174" s="314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14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3">
        <v>4680115881228</v>
      </c>
      <c r="E175" s="314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619" t="s">
        <v>296</v>
      </c>
      <c r="O175" s="325"/>
      <c r="P175" s="325"/>
      <c r="Q175" s="325"/>
      <c r="R175" s="314"/>
      <c r="S175" s="34"/>
      <c r="T175" s="34"/>
      <c r="U175" s="35" t="s">
        <v>66</v>
      </c>
      <c r="V175" s="307">
        <v>120</v>
      </c>
      <c r="W175" s="308">
        <f t="shared" si="8"/>
        <v>120</v>
      </c>
      <c r="X175" s="36">
        <f>IFERROR(IF(W175=0,"",ROUNDUP(W175/H175,0)*0.00753),"")</f>
        <v>0.3765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3">
        <v>4680115881037</v>
      </c>
      <c r="E176" s="314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611" t="s">
        <v>299</v>
      </c>
      <c r="O176" s="325"/>
      <c r="P176" s="325"/>
      <c r="Q176" s="325"/>
      <c r="R176" s="314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3">
        <v>4680115881211</v>
      </c>
      <c r="E177" s="314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4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14"/>
      <c r="S177" s="34"/>
      <c r="T177" s="34"/>
      <c r="U177" s="35" t="s">
        <v>66</v>
      </c>
      <c r="V177" s="307">
        <v>120</v>
      </c>
      <c r="W177" s="308">
        <f t="shared" si="8"/>
        <v>120</v>
      </c>
      <c r="X177" s="36">
        <f>IFERROR(IF(W177=0,"",ROUNDUP(W177/H177,0)*0.00753),"")</f>
        <v>0.3765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3">
        <v>4680115881020</v>
      </c>
      <c r="E178" s="314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14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3">
        <v>4680115882195</v>
      </c>
      <c r="E179" s="314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14"/>
      <c r="S179" s="34"/>
      <c r="T179" s="34"/>
      <c r="U179" s="35" t="s">
        <v>66</v>
      </c>
      <c r="V179" s="307">
        <v>140</v>
      </c>
      <c r="W179" s="308">
        <f t="shared" si="8"/>
        <v>141.6</v>
      </c>
      <c r="X179" s="36">
        <f t="shared" ref="X179:X185" si="9">IFERROR(IF(W179=0,"",ROUNDUP(W179/H179,0)*0.00753),"")</f>
        <v>0.44427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3">
        <v>4680115882607</v>
      </c>
      <c r="E180" s="314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3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14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3">
        <v>4680115880092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14"/>
      <c r="S181" s="34"/>
      <c r="T181" s="34"/>
      <c r="U181" s="35" t="s">
        <v>66</v>
      </c>
      <c r="V181" s="307">
        <v>140</v>
      </c>
      <c r="W181" s="308">
        <f t="shared" si="8"/>
        <v>141.6</v>
      </c>
      <c r="X181" s="36">
        <f t="shared" si="9"/>
        <v>0.44427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3">
        <v>4680115880221</v>
      </c>
      <c r="E182" s="314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3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14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3">
        <v>4680115882942</v>
      </c>
      <c r="E183" s="314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4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14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3">
        <v>4680115880504</v>
      </c>
      <c r="E184" s="314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4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14"/>
      <c r="S184" s="34"/>
      <c r="T184" s="34"/>
      <c r="U184" s="35" t="s">
        <v>66</v>
      </c>
      <c r="V184" s="307">
        <v>32</v>
      </c>
      <c r="W184" s="308">
        <f t="shared" si="8"/>
        <v>33.6</v>
      </c>
      <c r="X184" s="36">
        <f t="shared" si="9"/>
        <v>0.10542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3">
        <v>4680115882164</v>
      </c>
      <c r="E185" s="314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3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14"/>
      <c r="S185" s="34"/>
      <c r="T185" s="34"/>
      <c r="U185" s="35" t="s">
        <v>66</v>
      </c>
      <c r="V185" s="307">
        <v>40</v>
      </c>
      <c r="W185" s="308">
        <f t="shared" si="8"/>
        <v>40.799999999999997</v>
      </c>
      <c r="X185" s="36">
        <f t="shared" si="9"/>
        <v>0.12801000000000001</v>
      </c>
      <c r="Y185" s="56"/>
      <c r="Z185" s="57"/>
      <c r="AD185" s="58"/>
      <c r="BA185" s="159" t="s">
        <v>1</v>
      </c>
    </row>
    <row r="186" spans="1:53" x14ac:dyDescent="0.2">
      <c r="A186" s="322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67</v>
      </c>
      <c r="O186" s="327"/>
      <c r="P186" s="327"/>
      <c r="Q186" s="327"/>
      <c r="R186" s="327"/>
      <c r="S186" s="327"/>
      <c r="T186" s="32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246.66666666666669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249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1.87497</v>
      </c>
      <c r="Y186" s="310"/>
      <c r="Z186" s="310"/>
    </row>
    <row r="187" spans="1:53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3"/>
      <c r="N187" s="326" t="s">
        <v>67</v>
      </c>
      <c r="O187" s="327"/>
      <c r="P187" s="327"/>
      <c r="Q187" s="327"/>
      <c r="R187" s="327"/>
      <c r="S187" s="327"/>
      <c r="T187" s="328"/>
      <c r="U187" s="37" t="s">
        <v>66</v>
      </c>
      <c r="V187" s="309">
        <f>IFERROR(SUM(V169:V185),"0")</f>
        <v>592</v>
      </c>
      <c r="W187" s="309">
        <f>IFERROR(SUM(W169:W185),"0")</f>
        <v>597.6</v>
      </c>
      <c r="X187" s="37"/>
      <c r="Y187" s="310"/>
      <c r="Z187" s="310"/>
    </row>
    <row r="188" spans="1:53" ht="14.25" customHeight="1" x14ac:dyDescent="0.25">
      <c r="A188" s="320" t="s">
        <v>212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3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5"/>
      <c r="P189" s="325"/>
      <c r="Q189" s="325"/>
      <c r="R189" s="314"/>
      <c r="S189" s="34"/>
      <c r="T189" s="34"/>
      <c r="U189" s="35" t="s">
        <v>66</v>
      </c>
      <c r="V189" s="307">
        <v>8</v>
      </c>
      <c r="W189" s="308">
        <f>IFERROR(IF(V189="",0,CEILING((V189/$H189),1)*$H189),"")</f>
        <v>9.6</v>
      </c>
      <c r="X189" s="36">
        <f>IFERROR(IF(W189=0,"",ROUNDUP(W189/H189,0)*0.00753),"")</f>
        <v>3.0120000000000001E-2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5"/>
      <c r="P190" s="325"/>
      <c r="Q190" s="325"/>
      <c r="R190" s="314"/>
      <c r="S190" s="34"/>
      <c r="T190" s="34"/>
      <c r="U190" s="35" t="s">
        <v>66</v>
      </c>
      <c r="V190" s="307">
        <v>8</v>
      </c>
      <c r="W190" s="308">
        <f>IFERROR(IF(V190="",0,CEILING((V190/$H190),1)*$H190),"")</f>
        <v>9.6</v>
      </c>
      <c r="X190" s="36">
        <f>IFERROR(IF(W190=0,"",ROUNDUP(W190/H190,0)*0.00753),"")</f>
        <v>3.0120000000000001E-2</v>
      </c>
      <c r="Y190" s="56"/>
      <c r="Z190" s="57"/>
      <c r="AD190" s="58"/>
      <c r="BA190" s="161" t="s">
        <v>1</v>
      </c>
    </row>
    <row r="191" spans="1:53" x14ac:dyDescent="0.2">
      <c r="A191" s="322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67</v>
      </c>
      <c r="O191" s="327"/>
      <c r="P191" s="327"/>
      <c r="Q191" s="327"/>
      <c r="R191" s="327"/>
      <c r="S191" s="327"/>
      <c r="T191" s="328"/>
      <c r="U191" s="37" t="s">
        <v>68</v>
      </c>
      <c r="V191" s="309">
        <f>IFERROR(V189/H189,"0")+IFERROR(V190/H190,"0")</f>
        <v>6.666666666666667</v>
      </c>
      <c r="W191" s="309">
        <f>IFERROR(W189/H189,"0")+IFERROR(W190/H190,"0")</f>
        <v>8</v>
      </c>
      <c r="X191" s="309">
        <f>IFERROR(IF(X189="",0,X189),"0")+IFERROR(IF(X190="",0,X190),"0")</f>
        <v>6.0240000000000002E-2</v>
      </c>
      <c r="Y191" s="310"/>
      <c r="Z191" s="310"/>
    </row>
    <row r="192" spans="1:53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3"/>
      <c r="N192" s="326" t="s">
        <v>67</v>
      </c>
      <c r="O192" s="327"/>
      <c r="P192" s="327"/>
      <c r="Q192" s="327"/>
      <c r="R192" s="327"/>
      <c r="S192" s="327"/>
      <c r="T192" s="328"/>
      <c r="U192" s="37" t="s">
        <v>66</v>
      </c>
      <c r="V192" s="309">
        <f>IFERROR(SUM(V189:V190),"0")</f>
        <v>16</v>
      </c>
      <c r="W192" s="309">
        <f>IFERROR(SUM(W189:W190),"0")</f>
        <v>19.2</v>
      </c>
      <c r="X192" s="37"/>
      <c r="Y192" s="310"/>
      <c r="Z192" s="310"/>
    </row>
    <row r="193" spans="1:53" ht="16.5" customHeight="1" x14ac:dyDescent="0.25">
      <c r="A193" s="346" t="s">
        <v>322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2"/>
      <c r="Z193" s="302"/>
    </row>
    <row r="194" spans="1:53" ht="14.25" customHeight="1" x14ac:dyDescent="0.25">
      <c r="A194" s="320" t="s">
        <v>104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3">
        <v>4607091387445</v>
      </c>
      <c r="E195" s="314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5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5"/>
      <c r="P195" s="325"/>
      <c r="Q195" s="325"/>
      <c r="R195" s="314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3">
        <v>4607091386004</v>
      </c>
      <c r="E197" s="314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5"/>
      <c r="P197" s="325"/>
      <c r="Q197" s="325"/>
      <c r="R197" s="314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3">
        <v>4607091386073</v>
      </c>
      <c r="E198" s="314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4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5"/>
      <c r="P198" s="325"/>
      <c r="Q198" s="325"/>
      <c r="R198" s="314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6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3">
        <v>4607091387322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3">
        <v>4607091387377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4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3">
        <v>4607091387353</v>
      </c>
      <c r="E202" s="314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5"/>
      <c r="P202" s="325"/>
      <c r="Q202" s="325"/>
      <c r="R202" s="314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3">
        <v>4607091386011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4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3">
        <v>4607091387308</v>
      </c>
      <c r="E204" s="314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3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3">
        <v>4607091387339</v>
      </c>
      <c r="E205" s="314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5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5"/>
      <c r="P205" s="325"/>
      <c r="Q205" s="325"/>
      <c r="R205" s="314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3">
        <v>4680115882638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4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5"/>
      <c r="P206" s="325"/>
      <c r="Q206" s="325"/>
      <c r="R206" s="314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3">
        <v>4680115881938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5"/>
      <c r="P207" s="325"/>
      <c r="Q207" s="325"/>
      <c r="R207" s="314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3">
        <v>4607091387346</v>
      </c>
      <c r="E208" s="314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4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5"/>
      <c r="P208" s="325"/>
      <c r="Q208" s="325"/>
      <c r="R208" s="314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22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67</v>
      </c>
      <c r="O209" s="327"/>
      <c r="P209" s="327"/>
      <c r="Q209" s="327"/>
      <c r="R209" s="327"/>
      <c r="S209" s="327"/>
      <c r="T209" s="32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3"/>
      <c r="N210" s="326" t="s">
        <v>67</v>
      </c>
      <c r="O210" s="327"/>
      <c r="P210" s="327"/>
      <c r="Q210" s="327"/>
      <c r="R210" s="327"/>
      <c r="S210" s="327"/>
      <c r="T210" s="32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20" t="s">
        <v>96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3">
        <v>4680115881914</v>
      </c>
      <c r="E212" s="314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25"/>
      <c r="P212" s="325"/>
      <c r="Q212" s="325"/>
      <c r="R212" s="314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22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67</v>
      </c>
      <c r="O213" s="327"/>
      <c r="P213" s="327"/>
      <c r="Q213" s="327"/>
      <c r="R213" s="327"/>
      <c r="S213" s="327"/>
      <c r="T213" s="32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3"/>
      <c r="N214" s="326" t="s">
        <v>67</v>
      </c>
      <c r="O214" s="327"/>
      <c r="P214" s="327"/>
      <c r="Q214" s="327"/>
      <c r="R214" s="327"/>
      <c r="S214" s="327"/>
      <c r="T214" s="32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20" t="s">
        <v>61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3">
        <v>4607091387193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3">
        <v>4607091387230</v>
      </c>
      <c r="E217" s="314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3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25"/>
      <c r="P217" s="325"/>
      <c r="Q217" s="325"/>
      <c r="R217" s="314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3">
        <v>4607091387285</v>
      </c>
      <c r="E218" s="314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3">
        <v>4607091389845</v>
      </c>
      <c r="E219" s="314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5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25"/>
      <c r="P219" s="325"/>
      <c r="Q219" s="325"/>
      <c r="R219" s="314"/>
      <c r="S219" s="34"/>
      <c r="T219" s="34"/>
      <c r="U219" s="35" t="s">
        <v>66</v>
      </c>
      <c r="V219" s="307">
        <v>52.5</v>
      </c>
      <c r="W219" s="308">
        <f>IFERROR(IF(V219="",0,CEILING((V219/$H219),1)*$H219),"")</f>
        <v>52.5</v>
      </c>
      <c r="X219" s="36">
        <f>IFERROR(IF(W219=0,"",ROUNDUP(W219/H219,0)*0.00502),"")</f>
        <v>0.1255</v>
      </c>
      <c r="Y219" s="56"/>
      <c r="Z219" s="57"/>
      <c r="AD219" s="58"/>
      <c r="BA219" s="180" t="s">
        <v>1</v>
      </c>
    </row>
    <row r="220" spans="1:53" x14ac:dyDescent="0.2">
      <c r="A220" s="322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67</v>
      </c>
      <c r="O220" s="327"/>
      <c r="P220" s="327"/>
      <c r="Q220" s="327"/>
      <c r="R220" s="327"/>
      <c r="S220" s="327"/>
      <c r="T220" s="328"/>
      <c r="U220" s="37" t="s">
        <v>68</v>
      </c>
      <c r="V220" s="309">
        <f>IFERROR(V216/H216,"0")+IFERROR(V217/H217,"0")+IFERROR(V218/H218,"0")+IFERROR(V219/H219,"0")</f>
        <v>25</v>
      </c>
      <c r="W220" s="309">
        <f>IFERROR(W216/H216,"0")+IFERROR(W217/H217,"0")+IFERROR(W218/H218,"0")+IFERROR(W219/H219,"0")</f>
        <v>25</v>
      </c>
      <c r="X220" s="309">
        <f>IFERROR(IF(X216="",0,X216),"0")+IFERROR(IF(X217="",0,X217),"0")+IFERROR(IF(X218="",0,X218),"0")+IFERROR(IF(X219="",0,X219),"0")</f>
        <v>0.1255</v>
      </c>
      <c r="Y220" s="310"/>
      <c r="Z220" s="310"/>
    </row>
    <row r="221" spans="1:53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3"/>
      <c r="N221" s="326" t="s">
        <v>67</v>
      </c>
      <c r="O221" s="327"/>
      <c r="P221" s="327"/>
      <c r="Q221" s="327"/>
      <c r="R221" s="327"/>
      <c r="S221" s="327"/>
      <c r="T221" s="328"/>
      <c r="U221" s="37" t="s">
        <v>66</v>
      </c>
      <c r="V221" s="309">
        <f>IFERROR(SUM(V216:V219),"0")</f>
        <v>52.5</v>
      </c>
      <c r="W221" s="309">
        <f>IFERROR(SUM(W216:W219),"0")</f>
        <v>52.5</v>
      </c>
      <c r="X221" s="37"/>
      <c r="Y221" s="310"/>
      <c r="Z221" s="310"/>
    </row>
    <row r="222" spans="1:53" ht="14.25" customHeight="1" x14ac:dyDescent="0.25">
      <c r="A222" s="320" t="s">
        <v>69</v>
      </c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1"/>
      <c r="N222" s="321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3">
        <v>4607091387766</v>
      </c>
      <c r="E223" s="314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25"/>
      <c r="P223" s="325"/>
      <c r="Q223" s="325"/>
      <c r="R223" s="314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3">
        <v>4607091387957</v>
      </c>
      <c r="E224" s="314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3">
        <v>4607091387964</v>
      </c>
      <c r="E225" s="314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3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25"/>
      <c r="P225" s="325"/>
      <c r="Q225" s="325"/>
      <c r="R225" s="314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3">
        <v>4680115883604</v>
      </c>
      <c r="E226" s="314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555" t="s">
        <v>367</v>
      </c>
      <c r="O226" s="325"/>
      <c r="P226" s="325"/>
      <c r="Q226" s="325"/>
      <c r="R226" s="314"/>
      <c r="S226" s="34"/>
      <c r="T226" s="34"/>
      <c r="U226" s="35" t="s">
        <v>66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3">
        <v>4680115883567</v>
      </c>
      <c r="E227" s="314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390" t="s">
        <v>370</v>
      </c>
      <c r="O227" s="325"/>
      <c r="P227" s="325"/>
      <c r="Q227" s="325"/>
      <c r="R227" s="314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3">
        <v>4607091381672</v>
      </c>
      <c r="E228" s="314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5"/>
      <c r="P228" s="325"/>
      <c r="Q228" s="325"/>
      <c r="R228" s="314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3">
        <v>4607091387537</v>
      </c>
      <c r="E229" s="314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3">
        <v>4607091387513</v>
      </c>
      <c r="E230" s="314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5"/>
      <c r="P230" s="325"/>
      <c r="Q230" s="325"/>
      <c r="R230" s="314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3">
        <v>4680115880511</v>
      </c>
      <c r="E231" s="314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5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5"/>
      <c r="P231" s="325"/>
      <c r="Q231" s="325"/>
      <c r="R231" s="314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2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67</v>
      </c>
      <c r="O232" s="327"/>
      <c r="P232" s="327"/>
      <c r="Q232" s="327"/>
      <c r="R232" s="327"/>
      <c r="S232" s="327"/>
      <c r="T232" s="32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0</v>
      </c>
      <c r="W232" s="309">
        <f>IFERROR(W223/H223,"0")+IFERROR(W224/H224,"0")+IFERROR(W225/H225,"0")+IFERROR(W226/H226,"0")+IFERROR(W227/H227,"0")+IFERROR(W228/H228,"0")+IFERROR(W229/H229,"0")+IFERROR(W230/H230,"0")+IFERROR(W231/H231,"0")</f>
        <v>0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0</v>
      </c>
      <c r="Y232" s="310"/>
      <c r="Z232" s="310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3"/>
      <c r="N233" s="326" t="s">
        <v>67</v>
      </c>
      <c r="O233" s="327"/>
      <c r="P233" s="327"/>
      <c r="Q233" s="327"/>
      <c r="R233" s="327"/>
      <c r="S233" s="327"/>
      <c r="T233" s="328"/>
      <c r="U233" s="37" t="s">
        <v>66</v>
      </c>
      <c r="V233" s="309">
        <f>IFERROR(SUM(V223:V231),"0")</f>
        <v>0</v>
      </c>
      <c r="W233" s="309">
        <f>IFERROR(SUM(W223:W231),"0")</f>
        <v>0</v>
      </c>
      <c r="X233" s="37"/>
      <c r="Y233" s="310"/>
      <c r="Z233" s="310"/>
    </row>
    <row r="234" spans="1:53" ht="14.25" customHeight="1" x14ac:dyDescent="0.25">
      <c r="A234" s="320" t="s">
        <v>212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3">
        <v>4607091380880</v>
      </c>
      <c r="E235" s="314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5"/>
      <c r="P235" s="325"/>
      <c r="Q235" s="325"/>
      <c r="R235" s="314"/>
      <c r="S235" s="34"/>
      <c r="T235" s="34"/>
      <c r="U235" s="35" t="s">
        <v>66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3">
        <v>4607091384482</v>
      </c>
      <c r="E236" s="314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66</v>
      </c>
      <c r="V236" s="307">
        <v>100</v>
      </c>
      <c r="W236" s="308">
        <f>IFERROR(IF(V236="",0,CEILING((V236/$H236),1)*$H236),"")</f>
        <v>101.39999999999999</v>
      </c>
      <c r="X236" s="36">
        <f>IFERROR(IF(W236=0,"",ROUNDUP(W236/H236,0)*0.02175),"")</f>
        <v>0.28275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3">
        <v>4607091380897</v>
      </c>
      <c r="E237" s="314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4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5"/>
      <c r="P237" s="325"/>
      <c r="Q237" s="325"/>
      <c r="R237" s="314"/>
      <c r="S237" s="34"/>
      <c r="T237" s="34"/>
      <c r="U237" s="35" t="s">
        <v>66</v>
      </c>
      <c r="V237" s="307">
        <v>20</v>
      </c>
      <c r="W237" s="308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x14ac:dyDescent="0.2">
      <c r="A238" s="322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67</v>
      </c>
      <c r="O238" s="327"/>
      <c r="P238" s="327"/>
      <c r="Q238" s="327"/>
      <c r="R238" s="327"/>
      <c r="S238" s="327"/>
      <c r="T238" s="328"/>
      <c r="U238" s="37" t="s">
        <v>68</v>
      </c>
      <c r="V238" s="309">
        <f>IFERROR(V235/H235,"0")+IFERROR(V236/H236,"0")+IFERROR(V237/H237,"0")</f>
        <v>15.201465201465203</v>
      </c>
      <c r="W238" s="309">
        <f>IFERROR(W235/H235,"0")+IFERROR(W236/H236,"0")+IFERROR(W237/H237,"0")</f>
        <v>16</v>
      </c>
      <c r="X238" s="309">
        <f>IFERROR(IF(X235="",0,X235),"0")+IFERROR(IF(X236="",0,X236),"0")+IFERROR(IF(X237="",0,X237),"0")</f>
        <v>0.34799999999999998</v>
      </c>
      <c r="Y238" s="310"/>
      <c r="Z238" s="310"/>
    </row>
    <row r="239" spans="1:53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3"/>
      <c r="N239" s="326" t="s">
        <v>67</v>
      </c>
      <c r="O239" s="327"/>
      <c r="P239" s="327"/>
      <c r="Q239" s="327"/>
      <c r="R239" s="327"/>
      <c r="S239" s="327"/>
      <c r="T239" s="328"/>
      <c r="U239" s="37" t="s">
        <v>66</v>
      </c>
      <c r="V239" s="309">
        <f>IFERROR(SUM(V235:V237),"0")</f>
        <v>120</v>
      </c>
      <c r="W239" s="309">
        <f>IFERROR(SUM(W235:W237),"0")</f>
        <v>126.6</v>
      </c>
      <c r="X239" s="37"/>
      <c r="Y239" s="310"/>
      <c r="Z239" s="310"/>
    </row>
    <row r="240" spans="1:53" ht="14.25" customHeight="1" x14ac:dyDescent="0.25">
      <c r="A240" s="320" t="s">
        <v>82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3">
        <v>4607091388374</v>
      </c>
      <c r="E241" s="314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547" t="s">
        <v>387</v>
      </c>
      <c r="O241" s="325"/>
      <c r="P241" s="325"/>
      <c r="Q241" s="325"/>
      <c r="R241" s="314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3">
        <v>4607091388381</v>
      </c>
      <c r="E242" s="314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521" t="s">
        <v>390</v>
      </c>
      <c r="O242" s="325"/>
      <c r="P242" s="325"/>
      <c r="Q242" s="325"/>
      <c r="R242" s="314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3">
        <v>4607091388404</v>
      </c>
      <c r="E243" s="314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5"/>
      <c r="P243" s="325"/>
      <c r="Q243" s="325"/>
      <c r="R243" s="314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2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67</v>
      </c>
      <c r="O244" s="327"/>
      <c r="P244" s="327"/>
      <c r="Q244" s="327"/>
      <c r="R244" s="327"/>
      <c r="S244" s="327"/>
      <c r="T244" s="32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3"/>
      <c r="N245" s="326" t="s">
        <v>67</v>
      </c>
      <c r="O245" s="327"/>
      <c r="P245" s="327"/>
      <c r="Q245" s="327"/>
      <c r="R245" s="327"/>
      <c r="S245" s="327"/>
      <c r="T245" s="32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20" t="s">
        <v>393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3">
        <v>4680115881808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3">
        <v>4680115881822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3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5"/>
      <c r="P248" s="325"/>
      <c r="Q248" s="325"/>
      <c r="R248" s="314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3">
        <v>4680115880016</v>
      </c>
      <c r="E249" s="314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3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5"/>
      <c r="P249" s="325"/>
      <c r="Q249" s="325"/>
      <c r="R249" s="314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2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67</v>
      </c>
      <c r="O250" s="327"/>
      <c r="P250" s="327"/>
      <c r="Q250" s="327"/>
      <c r="R250" s="327"/>
      <c r="S250" s="327"/>
      <c r="T250" s="32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3"/>
      <c r="N251" s="326" t="s">
        <v>67</v>
      </c>
      <c r="O251" s="327"/>
      <c r="P251" s="327"/>
      <c r="Q251" s="327"/>
      <c r="R251" s="327"/>
      <c r="S251" s="327"/>
      <c r="T251" s="32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46" t="s">
        <v>402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2"/>
      <c r="Z252" s="302"/>
    </row>
    <row r="253" spans="1:53" ht="14.25" customHeight="1" x14ac:dyDescent="0.25">
      <c r="A253" s="320" t="s">
        <v>104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3">
        <v>4607091387421</v>
      </c>
      <c r="E255" s="314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5"/>
      <c r="P255" s="325"/>
      <c r="Q255" s="325"/>
      <c r="R255" s="314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3">
        <v>4607091387452</v>
      </c>
      <c r="E256" s="314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4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5"/>
      <c r="P256" s="325"/>
      <c r="Q256" s="325"/>
      <c r="R256" s="314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3">
        <v>4607091387452</v>
      </c>
      <c r="E257" s="314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616" t="s">
        <v>409</v>
      </c>
      <c r="O257" s="325"/>
      <c r="P257" s="325"/>
      <c r="Q257" s="325"/>
      <c r="R257" s="314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3">
        <v>4607091385984</v>
      </c>
      <c r="E258" s="314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46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5"/>
      <c r="P258" s="325"/>
      <c r="Q258" s="325"/>
      <c r="R258" s="314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3">
        <v>4607091387438</v>
      </c>
      <c r="E259" s="314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3">
        <v>4607091387469</v>
      </c>
      <c r="E260" s="314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4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5"/>
      <c r="P260" s="325"/>
      <c r="Q260" s="325"/>
      <c r="R260" s="314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2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67</v>
      </c>
      <c r="O261" s="327"/>
      <c r="P261" s="327"/>
      <c r="Q261" s="327"/>
      <c r="R261" s="327"/>
      <c r="S261" s="327"/>
      <c r="T261" s="32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3"/>
      <c r="N262" s="326" t="s">
        <v>67</v>
      </c>
      <c r="O262" s="327"/>
      <c r="P262" s="327"/>
      <c r="Q262" s="327"/>
      <c r="R262" s="327"/>
      <c r="S262" s="327"/>
      <c r="T262" s="32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20" t="s">
        <v>61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3">
        <v>4607091387292</v>
      </c>
      <c r="E264" s="314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5"/>
      <c r="P264" s="325"/>
      <c r="Q264" s="325"/>
      <c r="R264" s="314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3">
        <v>4607091387315</v>
      </c>
      <c r="E265" s="314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8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5"/>
      <c r="P265" s="325"/>
      <c r="Q265" s="325"/>
      <c r="R265" s="314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2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67</v>
      </c>
      <c r="O266" s="327"/>
      <c r="P266" s="327"/>
      <c r="Q266" s="327"/>
      <c r="R266" s="327"/>
      <c r="S266" s="327"/>
      <c r="T266" s="32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3"/>
      <c r="N267" s="326" t="s">
        <v>67</v>
      </c>
      <c r="O267" s="327"/>
      <c r="P267" s="327"/>
      <c r="Q267" s="327"/>
      <c r="R267" s="327"/>
      <c r="S267" s="327"/>
      <c r="T267" s="32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46" t="s">
        <v>420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2"/>
      <c r="Z268" s="302"/>
    </row>
    <row r="269" spans="1:53" ht="14.25" customHeight="1" x14ac:dyDescent="0.25">
      <c r="A269" s="320" t="s">
        <v>61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3">
        <v>4607091383836</v>
      </c>
      <c r="E270" s="314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6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5"/>
      <c r="P270" s="325"/>
      <c r="Q270" s="325"/>
      <c r="R270" s="314"/>
      <c r="S270" s="34"/>
      <c r="T270" s="34"/>
      <c r="U270" s="35" t="s">
        <v>66</v>
      </c>
      <c r="V270" s="307">
        <v>9</v>
      </c>
      <c r="W270" s="308">
        <f>IFERROR(IF(V270="",0,CEILING((V270/$H270),1)*$H270),"")</f>
        <v>9</v>
      </c>
      <c r="X270" s="36">
        <f>IFERROR(IF(W270=0,"",ROUNDUP(W270/H270,0)*0.00753),"")</f>
        <v>3.7650000000000003E-2</v>
      </c>
      <c r="Y270" s="56"/>
      <c r="Z270" s="57"/>
      <c r="AD270" s="58"/>
      <c r="BA270" s="208" t="s">
        <v>1</v>
      </c>
    </row>
    <row r="271" spans="1:53" x14ac:dyDescent="0.2">
      <c r="A271" s="322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67</v>
      </c>
      <c r="O271" s="327"/>
      <c r="P271" s="327"/>
      <c r="Q271" s="327"/>
      <c r="R271" s="327"/>
      <c r="S271" s="327"/>
      <c r="T271" s="328"/>
      <c r="U271" s="37" t="s">
        <v>68</v>
      </c>
      <c r="V271" s="309">
        <f>IFERROR(V270/H270,"0")</f>
        <v>5</v>
      </c>
      <c r="W271" s="309">
        <f>IFERROR(W270/H270,"0")</f>
        <v>5</v>
      </c>
      <c r="X271" s="309">
        <f>IFERROR(IF(X270="",0,X270),"0")</f>
        <v>3.7650000000000003E-2</v>
      </c>
      <c r="Y271" s="310"/>
      <c r="Z271" s="310"/>
    </row>
    <row r="272" spans="1:53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3"/>
      <c r="N272" s="326" t="s">
        <v>67</v>
      </c>
      <c r="O272" s="327"/>
      <c r="P272" s="327"/>
      <c r="Q272" s="327"/>
      <c r="R272" s="327"/>
      <c r="S272" s="327"/>
      <c r="T272" s="328"/>
      <c r="U272" s="37" t="s">
        <v>66</v>
      </c>
      <c r="V272" s="309">
        <f>IFERROR(SUM(V270:V270),"0")</f>
        <v>9</v>
      </c>
      <c r="W272" s="309">
        <f>IFERROR(SUM(W270:W270),"0")</f>
        <v>9</v>
      </c>
      <c r="X272" s="37"/>
      <c r="Y272" s="310"/>
      <c r="Z272" s="310"/>
    </row>
    <row r="273" spans="1:53" ht="14.25" customHeight="1" x14ac:dyDescent="0.25">
      <c r="A273" s="320" t="s">
        <v>69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3">
        <v>4607091387919</v>
      </c>
      <c r="E274" s="314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3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5"/>
      <c r="P274" s="325"/>
      <c r="Q274" s="325"/>
      <c r="R274" s="314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67</v>
      </c>
      <c r="O275" s="327"/>
      <c r="P275" s="327"/>
      <c r="Q275" s="327"/>
      <c r="R275" s="327"/>
      <c r="S275" s="327"/>
      <c r="T275" s="32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67</v>
      </c>
      <c r="O276" s="327"/>
      <c r="P276" s="327"/>
      <c r="Q276" s="327"/>
      <c r="R276" s="327"/>
      <c r="S276" s="327"/>
      <c r="T276" s="32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20" t="s">
        <v>212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4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66</v>
      </c>
      <c r="V278" s="307">
        <v>19</v>
      </c>
      <c r="W278" s="308">
        <f>IFERROR(IF(V278="",0,CEILING((V278/$H278),1)*$H278),"")</f>
        <v>20.52</v>
      </c>
      <c r="X278" s="36">
        <f>IFERROR(IF(W278=0,"",ROUNDUP(W278/H278,0)*0.00753),"")</f>
        <v>6.7769999999999997E-2</v>
      </c>
      <c r="Y278" s="56"/>
      <c r="Z278" s="57"/>
      <c r="AD278" s="58"/>
      <c r="BA278" s="210" t="s">
        <v>1</v>
      </c>
    </row>
    <row r="279" spans="1:53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67</v>
      </c>
      <c r="O279" s="327"/>
      <c r="P279" s="327"/>
      <c r="Q279" s="327"/>
      <c r="R279" s="327"/>
      <c r="S279" s="327"/>
      <c r="T279" s="328"/>
      <c r="U279" s="37" t="s">
        <v>68</v>
      </c>
      <c r="V279" s="309">
        <f>IFERROR(V278/H278,"0")</f>
        <v>8.3333333333333339</v>
      </c>
      <c r="W279" s="309">
        <f>IFERROR(W278/H278,"0")</f>
        <v>9</v>
      </c>
      <c r="X279" s="309">
        <f>IFERROR(IF(X278="",0,X278),"0")</f>
        <v>6.7769999999999997E-2</v>
      </c>
      <c r="Y279" s="310"/>
      <c r="Z279" s="310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67</v>
      </c>
      <c r="O280" s="327"/>
      <c r="P280" s="327"/>
      <c r="Q280" s="327"/>
      <c r="R280" s="327"/>
      <c r="S280" s="327"/>
      <c r="T280" s="328"/>
      <c r="U280" s="37" t="s">
        <v>66</v>
      </c>
      <c r="V280" s="309">
        <f>IFERROR(SUM(V278:V278),"0")</f>
        <v>19</v>
      </c>
      <c r="W280" s="309">
        <f>IFERROR(SUM(W278:W278),"0")</f>
        <v>20.52</v>
      </c>
      <c r="X280" s="37"/>
      <c r="Y280" s="310"/>
      <c r="Z280" s="310"/>
    </row>
    <row r="281" spans="1:53" ht="14.25" customHeight="1" x14ac:dyDescent="0.25">
      <c r="A281" s="320" t="s">
        <v>82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4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67</v>
      </c>
      <c r="O283" s="327"/>
      <c r="P283" s="327"/>
      <c r="Q283" s="327"/>
      <c r="R283" s="327"/>
      <c r="S283" s="327"/>
      <c r="T283" s="32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67</v>
      </c>
      <c r="O284" s="327"/>
      <c r="P284" s="327"/>
      <c r="Q284" s="327"/>
      <c r="R284" s="327"/>
      <c r="S284" s="327"/>
      <c r="T284" s="32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0" t="s">
        <v>429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48"/>
      <c r="Z285" s="48"/>
    </row>
    <row r="286" spans="1:53" ht="16.5" customHeight="1" x14ac:dyDescent="0.25">
      <c r="A286" s="346" t="s">
        <v>430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customHeight="1" x14ac:dyDescent="0.25">
      <c r="A287" s="320" t="s">
        <v>104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3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66</v>
      </c>
      <c r="V288" s="307">
        <v>800</v>
      </c>
      <c r="W288" s="308">
        <f t="shared" ref="W288:W295" si="14">IFERROR(IF(V288="",0,CEILING((V288/$H288),1)*$H288),"")</f>
        <v>810</v>
      </c>
      <c r="X288" s="36">
        <f>IFERROR(IF(W288=0,"",ROUNDUP(W288/H288,0)*0.02175),"")</f>
        <v>1.1744999999999999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5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66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66</v>
      </c>
      <c r="V292" s="307">
        <v>500</v>
      </c>
      <c r="W292" s="308">
        <f t="shared" si="14"/>
        <v>510</v>
      </c>
      <c r="X292" s="36">
        <f>IFERROR(IF(W292=0,"",ROUNDUP(W292/H292,0)*0.02175),"")</f>
        <v>0.73949999999999994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382" t="s">
        <v>440</v>
      </c>
      <c r="O293" s="325"/>
      <c r="P293" s="325"/>
      <c r="Q293" s="325"/>
      <c r="R293" s="314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66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66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67</v>
      </c>
      <c r="O296" s="327"/>
      <c r="P296" s="327"/>
      <c r="Q296" s="327"/>
      <c r="R296" s="327"/>
      <c r="S296" s="327"/>
      <c r="T296" s="32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86.666666666666671</v>
      </c>
      <c r="W296" s="309">
        <f>IFERROR(W288/H288,"0")+IFERROR(W289/H289,"0")+IFERROR(W290/H290,"0")+IFERROR(W291/H291,"0")+IFERROR(W292/H292,"0")+IFERROR(W293/H293,"0")+IFERROR(W294/H294,"0")+IFERROR(W295/H295,"0")</f>
        <v>88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1.9139999999999997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67</v>
      </c>
      <c r="O297" s="327"/>
      <c r="P297" s="327"/>
      <c r="Q297" s="327"/>
      <c r="R297" s="327"/>
      <c r="S297" s="327"/>
      <c r="T297" s="328"/>
      <c r="U297" s="37" t="s">
        <v>66</v>
      </c>
      <c r="V297" s="309">
        <f>IFERROR(SUM(V288:V295),"0")</f>
        <v>1300</v>
      </c>
      <c r="W297" s="309">
        <f>IFERROR(SUM(W288:W295),"0")</f>
        <v>1320</v>
      </c>
      <c r="X297" s="37"/>
      <c r="Y297" s="310"/>
      <c r="Z297" s="310"/>
    </row>
    <row r="298" spans="1:53" ht="14.25" customHeight="1" x14ac:dyDescent="0.25">
      <c r="A298" s="320" t="s">
        <v>96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3">
        <v>4607091383980</v>
      </c>
      <c r="E299" s="314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3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5"/>
      <c r="P299" s="325"/>
      <c r="Q299" s="325"/>
      <c r="R299" s="314"/>
      <c r="S299" s="34"/>
      <c r="T299" s="34"/>
      <c r="U299" s="35" t="s">
        <v>66</v>
      </c>
      <c r="V299" s="307">
        <v>500</v>
      </c>
      <c r="W299" s="308">
        <f>IFERROR(IF(V299="",0,CEILING((V299/$H299),1)*$H299),"")</f>
        <v>510</v>
      </c>
      <c r="X299" s="36">
        <f>IFERROR(IF(W299=0,"",ROUNDUP(W299/H299,0)*0.02175),"")</f>
        <v>0.73949999999999994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3">
        <v>4680115883314</v>
      </c>
      <c r="E300" s="314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412" t="s">
        <v>449</v>
      </c>
      <c r="O300" s="325"/>
      <c r="P300" s="325"/>
      <c r="Q300" s="325"/>
      <c r="R300" s="314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66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67</v>
      </c>
      <c r="O302" s="327"/>
      <c r="P302" s="327"/>
      <c r="Q302" s="327"/>
      <c r="R302" s="327"/>
      <c r="S302" s="327"/>
      <c r="T302" s="328"/>
      <c r="U302" s="37" t="s">
        <v>68</v>
      </c>
      <c r="V302" s="309">
        <f>IFERROR(V299/H299,"0")+IFERROR(V300/H300,"0")+IFERROR(V301/H301,"0")</f>
        <v>33.333333333333336</v>
      </c>
      <c r="W302" s="309">
        <f>IFERROR(W299/H299,"0")+IFERROR(W300/H300,"0")+IFERROR(W301/H301,"0")</f>
        <v>34</v>
      </c>
      <c r="X302" s="309">
        <f>IFERROR(IF(X299="",0,X299),"0")+IFERROR(IF(X300="",0,X300),"0")+IFERROR(IF(X301="",0,X301),"0")</f>
        <v>0.73949999999999994</v>
      </c>
      <c r="Y302" s="310"/>
      <c r="Z302" s="310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67</v>
      </c>
      <c r="O303" s="327"/>
      <c r="P303" s="327"/>
      <c r="Q303" s="327"/>
      <c r="R303" s="327"/>
      <c r="S303" s="327"/>
      <c r="T303" s="328"/>
      <c r="U303" s="37" t="s">
        <v>66</v>
      </c>
      <c r="V303" s="309">
        <f>IFERROR(SUM(V299:V301),"0")</f>
        <v>500</v>
      </c>
      <c r="W303" s="309">
        <f>IFERROR(SUM(W299:W301),"0")</f>
        <v>510</v>
      </c>
      <c r="X303" s="37"/>
      <c r="Y303" s="310"/>
      <c r="Z303" s="310"/>
    </row>
    <row r="304" spans="1:53" ht="14.25" customHeight="1" x14ac:dyDescent="0.25">
      <c r="A304" s="320" t="s">
        <v>69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67</v>
      </c>
      <c r="O306" s="327"/>
      <c r="P306" s="327"/>
      <c r="Q306" s="327"/>
      <c r="R306" s="327"/>
      <c r="S306" s="327"/>
      <c r="T306" s="32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67</v>
      </c>
      <c r="O307" s="327"/>
      <c r="P307" s="327"/>
      <c r="Q307" s="327"/>
      <c r="R307" s="327"/>
      <c r="S307" s="327"/>
      <c r="T307" s="32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20" t="s">
        <v>212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3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66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67</v>
      </c>
      <c r="O310" s="327"/>
      <c r="P310" s="327"/>
      <c r="Q310" s="327"/>
      <c r="R310" s="327"/>
      <c r="S310" s="327"/>
      <c r="T310" s="328"/>
      <c r="U310" s="37" t="s">
        <v>68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67</v>
      </c>
      <c r="O311" s="327"/>
      <c r="P311" s="327"/>
      <c r="Q311" s="327"/>
      <c r="R311" s="327"/>
      <c r="S311" s="327"/>
      <c r="T311" s="328"/>
      <c r="U311" s="37" t="s">
        <v>66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46" t="s">
        <v>456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customHeight="1" x14ac:dyDescent="0.25">
      <c r="A313" s="320" t="s">
        <v>104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66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3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67</v>
      </c>
      <c r="O318" s="327"/>
      <c r="P318" s="327"/>
      <c r="Q318" s="327"/>
      <c r="R318" s="327"/>
      <c r="S318" s="327"/>
      <c r="T318" s="328"/>
      <c r="U318" s="37" t="s">
        <v>68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67</v>
      </c>
      <c r="O319" s="327"/>
      <c r="P319" s="327"/>
      <c r="Q319" s="327"/>
      <c r="R319" s="327"/>
      <c r="S319" s="327"/>
      <c r="T319" s="328"/>
      <c r="U319" s="37" t="s">
        <v>66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20" t="s">
        <v>61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67</v>
      </c>
      <c r="O323" s="327"/>
      <c r="P323" s="327"/>
      <c r="Q323" s="327"/>
      <c r="R323" s="327"/>
      <c r="S323" s="327"/>
      <c r="T323" s="32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67</v>
      </c>
      <c r="O324" s="327"/>
      <c r="P324" s="327"/>
      <c r="Q324" s="327"/>
      <c r="R324" s="327"/>
      <c r="S324" s="327"/>
      <c r="T324" s="32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20" t="s">
        <v>69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5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3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67</v>
      </c>
      <c r="O330" s="327"/>
      <c r="P330" s="327"/>
      <c r="Q330" s="327"/>
      <c r="R330" s="327"/>
      <c r="S330" s="327"/>
      <c r="T330" s="32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67</v>
      </c>
      <c r="O331" s="327"/>
      <c r="P331" s="327"/>
      <c r="Q331" s="327"/>
      <c r="R331" s="327"/>
      <c r="S331" s="327"/>
      <c r="T331" s="32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20" t="s">
        <v>212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67</v>
      </c>
      <c r="O334" s="327"/>
      <c r="P334" s="327"/>
      <c r="Q334" s="327"/>
      <c r="R334" s="327"/>
      <c r="S334" s="327"/>
      <c r="T334" s="32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67</v>
      </c>
      <c r="O335" s="327"/>
      <c r="P335" s="327"/>
      <c r="Q335" s="327"/>
      <c r="R335" s="327"/>
      <c r="S335" s="327"/>
      <c r="T335" s="32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0" t="s">
        <v>479</v>
      </c>
      <c r="B336" s="361"/>
      <c r="C336" s="361"/>
      <c r="D336" s="361"/>
      <c r="E336" s="361"/>
      <c r="F336" s="361"/>
      <c r="G336" s="361"/>
      <c r="H336" s="361"/>
      <c r="I336" s="361"/>
      <c r="J336" s="361"/>
      <c r="K336" s="361"/>
      <c r="L336" s="361"/>
      <c r="M336" s="361"/>
      <c r="N336" s="361"/>
      <c r="O336" s="361"/>
      <c r="P336" s="361"/>
      <c r="Q336" s="361"/>
      <c r="R336" s="361"/>
      <c r="S336" s="361"/>
      <c r="T336" s="361"/>
      <c r="U336" s="361"/>
      <c r="V336" s="361"/>
      <c r="W336" s="361"/>
      <c r="X336" s="361"/>
      <c r="Y336" s="48"/>
      <c r="Z336" s="48"/>
    </row>
    <row r="337" spans="1:53" ht="16.5" customHeight="1" x14ac:dyDescent="0.25">
      <c r="A337" s="346" t="s">
        <v>480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customHeight="1" x14ac:dyDescent="0.25">
      <c r="A338" s="320" t="s">
        <v>104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67</v>
      </c>
      <c r="O341" s="327"/>
      <c r="P341" s="327"/>
      <c r="Q341" s="327"/>
      <c r="R341" s="327"/>
      <c r="S341" s="327"/>
      <c r="T341" s="32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67</v>
      </c>
      <c r="O342" s="327"/>
      <c r="P342" s="327"/>
      <c r="Q342" s="327"/>
      <c r="R342" s="327"/>
      <c r="S342" s="327"/>
      <c r="T342" s="32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20" t="s">
        <v>61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66</v>
      </c>
      <c r="V344" s="307">
        <v>30</v>
      </c>
      <c r="W344" s="308">
        <f t="shared" ref="W344:W356" si="15">IFERROR(IF(V344="",0,CEILING((V344/$H344),1)*$H344),"")</f>
        <v>33.6</v>
      </c>
      <c r="X344" s="36">
        <f>IFERROR(IF(W344=0,"",ROUNDUP(W344/H344,0)*0.00753),"")</f>
        <v>6.0240000000000002E-2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66</v>
      </c>
      <c r="V346" s="307">
        <v>30</v>
      </c>
      <c r="W346" s="308">
        <f t="shared" si="15"/>
        <v>33.6</v>
      </c>
      <c r="X346" s="36">
        <f>IFERROR(IF(W346=0,"",ROUNDUP(W346/H346,0)*0.00753),"")</f>
        <v>6.0240000000000002E-2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66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6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66</v>
      </c>
      <c r="V349" s="307">
        <v>42</v>
      </c>
      <c r="W349" s="308">
        <f t="shared" si="15"/>
        <v>42</v>
      </c>
      <c r="X349" s="36">
        <f t="shared" si="16"/>
        <v>0.1004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4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66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66</v>
      </c>
      <c r="V355" s="307">
        <v>35</v>
      </c>
      <c r="W355" s="308">
        <f t="shared" si="15"/>
        <v>35.700000000000003</v>
      </c>
      <c r="X355" s="36">
        <f t="shared" si="16"/>
        <v>8.5339999999999999E-2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389" t="s">
        <v>511</v>
      </c>
      <c r="O356" s="325"/>
      <c r="P356" s="325"/>
      <c r="Q356" s="325"/>
      <c r="R356" s="314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67</v>
      </c>
      <c r="O357" s="327"/>
      <c r="P357" s="327"/>
      <c r="Q357" s="327"/>
      <c r="R357" s="327"/>
      <c r="S357" s="327"/>
      <c r="T357" s="32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50.952380952380949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53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0.30622000000000005</v>
      </c>
      <c r="Y357" s="310"/>
      <c r="Z357" s="310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67</v>
      </c>
      <c r="O358" s="327"/>
      <c r="P358" s="327"/>
      <c r="Q358" s="327"/>
      <c r="R358" s="327"/>
      <c r="S358" s="327"/>
      <c r="T358" s="328"/>
      <c r="U358" s="37" t="s">
        <v>66</v>
      </c>
      <c r="V358" s="309">
        <f>IFERROR(SUM(V344:V356),"0")</f>
        <v>137</v>
      </c>
      <c r="W358" s="309">
        <f>IFERROR(SUM(W344:W356),"0")</f>
        <v>144.9</v>
      </c>
      <c r="X358" s="37"/>
      <c r="Y358" s="310"/>
      <c r="Z358" s="310"/>
    </row>
    <row r="359" spans="1:53" ht="14.25" customHeight="1" x14ac:dyDescent="0.25">
      <c r="A359" s="320" t="s">
        <v>69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5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67</v>
      </c>
      <c r="O364" s="327"/>
      <c r="P364" s="327"/>
      <c r="Q364" s="327"/>
      <c r="R364" s="327"/>
      <c r="S364" s="327"/>
      <c r="T364" s="32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67</v>
      </c>
      <c r="O365" s="327"/>
      <c r="P365" s="327"/>
      <c r="Q365" s="327"/>
      <c r="R365" s="327"/>
      <c r="S365" s="327"/>
      <c r="T365" s="32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20" t="s">
        <v>212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67</v>
      </c>
      <c r="O368" s="327"/>
      <c r="P368" s="327"/>
      <c r="Q368" s="327"/>
      <c r="R368" s="327"/>
      <c r="S368" s="327"/>
      <c r="T368" s="32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67</v>
      </c>
      <c r="O369" s="327"/>
      <c r="P369" s="327"/>
      <c r="Q369" s="327"/>
      <c r="R369" s="327"/>
      <c r="S369" s="327"/>
      <c r="T369" s="32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20" t="s">
        <v>82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530" t="s">
        <v>526</v>
      </c>
      <c r="O371" s="325"/>
      <c r="P371" s="325"/>
      <c r="Q371" s="325"/>
      <c r="R371" s="314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512" t="s">
        <v>529</v>
      </c>
      <c r="O372" s="325"/>
      <c r="P372" s="325"/>
      <c r="Q372" s="325"/>
      <c r="R372" s="314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526" t="s">
        <v>532</v>
      </c>
      <c r="O373" s="325"/>
      <c r="P373" s="325"/>
      <c r="Q373" s="325"/>
      <c r="R373" s="314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2" t="s">
        <v>535</v>
      </c>
      <c r="O374" s="325"/>
      <c r="P374" s="325"/>
      <c r="Q374" s="325"/>
      <c r="R374" s="314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67</v>
      </c>
      <c r="O375" s="327"/>
      <c r="P375" s="327"/>
      <c r="Q375" s="327"/>
      <c r="R375" s="327"/>
      <c r="S375" s="327"/>
      <c r="T375" s="32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67</v>
      </c>
      <c r="O376" s="327"/>
      <c r="P376" s="327"/>
      <c r="Q376" s="327"/>
      <c r="R376" s="327"/>
      <c r="S376" s="327"/>
      <c r="T376" s="32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20" t="s">
        <v>91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537" t="s">
        <v>538</v>
      </c>
      <c r="O378" s="325"/>
      <c r="P378" s="325"/>
      <c r="Q378" s="325"/>
      <c r="R378" s="314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410" t="s">
        <v>541</v>
      </c>
      <c r="O379" s="325"/>
      <c r="P379" s="325"/>
      <c r="Q379" s="325"/>
      <c r="R379" s="314"/>
      <c r="S379" s="34"/>
      <c r="T379" s="34"/>
      <c r="U379" s="35" t="s">
        <v>66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67</v>
      </c>
      <c r="O380" s="327"/>
      <c r="P380" s="327"/>
      <c r="Q380" s="327"/>
      <c r="R380" s="327"/>
      <c r="S380" s="327"/>
      <c r="T380" s="328"/>
      <c r="U380" s="37" t="s">
        <v>68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67</v>
      </c>
      <c r="O381" s="327"/>
      <c r="P381" s="327"/>
      <c r="Q381" s="327"/>
      <c r="R381" s="327"/>
      <c r="S381" s="327"/>
      <c r="T381" s="328"/>
      <c r="U381" s="37" t="s">
        <v>66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46" t="s">
        <v>542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customHeight="1" x14ac:dyDescent="0.25">
      <c r="A383" s="320" t="s">
        <v>96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3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67</v>
      </c>
      <c r="O386" s="327"/>
      <c r="P386" s="327"/>
      <c r="Q386" s="327"/>
      <c r="R386" s="327"/>
      <c r="S386" s="327"/>
      <c r="T386" s="32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67</v>
      </c>
      <c r="O387" s="327"/>
      <c r="P387" s="327"/>
      <c r="Q387" s="327"/>
      <c r="R387" s="327"/>
      <c r="S387" s="327"/>
      <c r="T387" s="32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20" t="s">
        <v>61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66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625" t="s">
        <v>555</v>
      </c>
      <c r="O392" s="325"/>
      <c r="P392" s="325"/>
      <c r="Q392" s="325"/>
      <c r="R392" s="314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66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67</v>
      </c>
      <c r="O396" s="327"/>
      <c r="P396" s="327"/>
      <c r="Q396" s="327"/>
      <c r="R396" s="327"/>
      <c r="S396" s="327"/>
      <c r="T396" s="32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67</v>
      </c>
      <c r="O397" s="327"/>
      <c r="P397" s="327"/>
      <c r="Q397" s="327"/>
      <c r="R397" s="327"/>
      <c r="S397" s="327"/>
      <c r="T397" s="328"/>
      <c r="U397" s="37" t="s">
        <v>66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20" t="s">
        <v>91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67</v>
      </c>
      <c r="O400" s="327"/>
      <c r="P400" s="327"/>
      <c r="Q400" s="327"/>
      <c r="R400" s="327"/>
      <c r="S400" s="327"/>
      <c r="T400" s="32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67</v>
      </c>
      <c r="O401" s="327"/>
      <c r="P401" s="327"/>
      <c r="Q401" s="327"/>
      <c r="R401" s="327"/>
      <c r="S401" s="327"/>
      <c r="T401" s="32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0" t="s">
        <v>564</v>
      </c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1"/>
      <c r="N402" s="361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48"/>
      <c r="Z402" s="48"/>
    </row>
    <row r="403" spans="1:53" ht="16.5" customHeight="1" x14ac:dyDescent="0.25">
      <c r="A403" s="346" t="s">
        <v>564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customHeight="1" x14ac:dyDescent="0.25">
      <c r="A404" s="320" t="s">
        <v>104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4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66</v>
      </c>
      <c r="V406" s="307">
        <v>0</v>
      </c>
      <c r="W406" s="308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66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4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66</v>
      </c>
      <c r="V408" s="307">
        <v>0</v>
      </c>
      <c r="W408" s="308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66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4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5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67</v>
      </c>
      <c r="O414" s="327"/>
      <c r="P414" s="327"/>
      <c r="Q414" s="327"/>
      <c r="R414" s="327"/>
      <c r="S414" s="327"/>
      <c r="T414" s="32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0</v>
      </c>
      <c r="W414" s="309">
        <f>IFERROR(W405/H405,"0")+IFERROR(W406/H406,"0")+IFERROR(W407/H407,"0")+IFERROR(W408/H408,"0")+IFERROR(W409/H409,"0")+IFERROR(W410/H410,"0")+IFERROR(W411/H411,"0")+IFERROR(W412/H412,"0")+IFERROR(W413/H413,"0")</f>
        <v>0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67</v>
      </c>
      <c r="O415" s="327"/>
      <c r="P415" s="327"/>
      <c r="Q415" s="327"/>
      <c r="R415" s="327"/>
      <c r="S415" s="327"/>
      <c r="T415" s="328"/>
      <c r="U415" s="37" t="s">
        <v>66</v>
      </c>
      <c r="V415" s="309">
        <f>IFERROR(SUM(V405:V413),"0")</f>
        <v>0</v>
      </c>
      <c r="W415" s="309">
        <f>IFERROR(SUM(W405:W413),"0")</f>
        <v>0</v>
      </c>
      <c r="X415" s="37"/>
      <c r="Y415" s="310"/>
      <c r="Z415" s="310"/>
    </row>
    <row r="416" spans="1:53" ht="14.25" customHeight="1" x14ac:dyDescent="0.25">
      <c r="A416" s="320" t="s">
        <v>96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66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3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67</v>
      </c>
      <c r="O419" s="327"/>
      <c r="P419" s="327"/>
      <c r="Q419" s="327"/>
      <c r="R419" s="327"/>
      <c r="S419" s="327"/>
      <c r="T419" s="328"/>
      <c r="U419" s="37" t="s">
        <v>68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67</v>
      </c>
      <c r="O420" s="327"/>
      <c r="P420" s="327"/>
      <c r="Q420" s="327"/>
      <c r="R420" s="327"/>
      <c r="S420" s="327"/>
      <c r="T420" s="328"/>
      <c r="U420" s="37" t="s">
        <v>66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20" t="s">
        <v>61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66</v>
      </c>
      <c r="V422" s="307">
        <v>50</v>
      </c>
      <c r="W422" s="308">
        <f t="shared" ref="W422:W427" si="19"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66</v>
      </c>
      <c r="V423" s="307">
        <v>60</v>
      </c>
      <c r="W423" s="308">
        <f t="shared" si="19"/>
        <v>63.36</v>
      </c>
      <c r="X423" s="36">
        <f>IFERROR(IF(W423=0,"",ROUNDUP(W423/H423,0)*0.01196),"")</f>
        <v>0.14352000000000001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66</v>
      </c>
      <c r="V424" s="307">
        <v>50</v>
      </c>
      <c r="W424" s="308">
        <f t="shared" si="19"/>
        <v>52.800000000000004</v>
      </c>
      <c r="X424" s="36">
        <f>IFERROR(IF(W424=0,"",ROUNDUP(W424/H424,0)*0.01196),"")</f>
        <v>0.1196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398" t="s">
        <v>595</v>
      </c>
      <c r="O425" s="325"/>
      <c r="P425" s="325"/>
      <c r="Q425" s="325"/>
      <c r="R425" s="314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586" t="s">
        <v>598</v>
      </c>
      <c r="O426" s="325"/>
      <c r="P426" s="325"/>
      <c r="Q426" s="325"/>
      <c r="R426" s="314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508" t="s">
        <v>601</v>
      </c>
      <c r="O427" s="325"/>
      <c r="P427" s="325"/>
      <c r="Q427" s="325"/>
      <c r="R427" s="314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67</v>
      </c>
      <c r="O428" s="327"/>
      <c r="P428" s="327"/>
      <c r="Q428" s="327"/>
      <c r="R428" s="327"/>
      <c r="S428" s="327"/>
      <c r="T428" s="328"/>
      <c r="U428" s="37" t="s">
        <v>68</v>
      </c>
      <c r="V428" s="309">
        <f>IFERROR(V422/H422,"0")+IFERROR(V423/H423,"0")+IFERROR(V424/H424,"0")+IFERROR(V425/H425,"0")+IFERROR(V426/H426,"0")+IFERROR(V427/H427,"0")</f>
        <v>30.303030303030301</v>
      </c>
      <c r="W428" s="309">
        <f>IFERROR(W422/H422,"0")+IFERROR(W423/H423,"0")+IFERROR(W424/H424,"0")+IFERROR(W425/H425,"0")+IFERROR(W426/H426,"0")+IFERROR(W427/H427,"0")</f>
        <v>32</v>
      </c>
      <c r="X428" s="309">
        <f>IFERROR(IF(X422="",0,X422),"0")+IFERROR(IF(X423="",0,X423),"0")+IFERROR(IF(X424="",0,X424),"0")+IFERROR(IF(X425="",0,X425),"0")+IFERROR(IF(X426="",0,X426),"0")+IFERROR(IF(X427="",0,X427),"0")</f>
        <v>0.38272</v>
      </c>
      <c r="Y428" s="310"/>
      <c r="Z428" s="310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67</v>
      </c>
      <c r="O429" s="327"/>
      <c r="P429" s="327"/>
      <c r="Q429" s="327"/>
      <c r="R429" s="327"/>
      <c r="S429" s="327"/>
      <c r="T429" s="328"/>
      <c r="U429" s="37" t="s">
        <v>66</v>
      </c>
      <c r="V429" s="309">
        <f>IFERROR(SUM(V422:V427),"0")</f>
        <v>160</v>
      </c>
      <c r="W429" s="309">
        <f>IFERROR(SUM(W422:W427),"0")</f>
        <v>168.96</v>
      </c>
      <c r="X429" s="37"/>
      <c r="Y429" s="310"/>
      <c r="Z429" s="310"/>
    </row>
    <row r="430" spans="1:53" ht="14.25" customHeight="1" x14ac:dyDescent="0.25">
      <c r="A430" s="320" t="s">
        <v>69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5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67</v>
      </c>
      <c r="O433" s="327"/>
      <c r="P433" s="327"/>
      <c r="Q433" s="327"/>
      <c r="R433" s="327"/>
      <c r="S433" s="327"/>
      <c r="T433" s="32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67</v>
      </c>
      <c r="O434" s="327"/>
      <c r="P434" s="327"/>
      <c r="Q434" s="327"/>
      <c r="R434" s="327"/>
      <c r="S434" s="327"/>
      <c r="T434" s="32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0" t="s">
        <v>606</v>
      </c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1"/>
      <c r="N435" s="361"/>
      <c r="O435" s="361"/>
      <c r="P435" s="361"/>
      <c r="Q435" s="361"/>
      <c r="R435" s="361"/>
      <c r="S435" s="361"/>
      <c r="T435" s="361"/>
      <c r="U435" s="361"/>
      <c r="V435" s="361"/>
      <c r="W435" s="361"/>
      <c r="X435" s="361"/>
      <c r="Y435" s="48"/>
      <c r="Z435" s="48"/>
    </row>
    <row r="436" spans="1:53" ht="16.5" customHeight="1" x14ac:dyDescent="0.25">
      <c r="A436" s="346" t="s">
        <v>607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customHeight="1" x14ac:dyDescent="0.25">
      <c r="A437" s="320" t="s">
        <v>104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395" t="s">
        <v>610</v>
      </c>
      <c r="O438" s="325"/>
      <c r="P438" s="325"/>
      <c r="Q438" s="325"/>
      <c r="R438" s="314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372" t="s">
        <v>613</v>
      </c>
      <c r="O439" s="325"/>
      <c r="P439" s="325"/>
      <c r="Q439" s="325"/>
      <c r="R439" s="314"/>
      <c r="S439" s="34"/>
      <c r="T439" s="34"/>
      <c r="U439" s="35" t="s">
        <v>66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67</v>
      </c>
      <c r="O440" s="327"/>
      <c r="P440" s="327"/>
      <c r="Q440" s="327"/>
      <c r="R440" s="327"/>
      <c r="S440" s="327"/>
      <c r="T440" s="328"/>
      <c r="U440" s="37" t="s">
        <v>68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67</v>
      </c>
      <c r="O441" s="327"/>
      <c r="P441" s="327"/>
      <c r="Q441" s="327"/>
      <c r="R441" s="327"/>
      <c r="S441" s="327"/>
      <c r="T441" s="328"/>
      <c r="U441" s="37" t="s">
        <v>66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20" t="s">
        <v>96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554" t="s">
        <v>616</v>
      </c>
      <c r="O443" s="325"/>
      <c r="P443" s="325"/>
      <c r="Q443" s="325"/>
      <c r="R443" s="314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582" t="s">
        <v>619</v>
      </c>
      <c r="O444" s="325"/>
      <c r="P444" s="325"/>
      <c r="Q444" s="325"/>
      <c r="R444" s="314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67</v>
      </c>
      <c r="O445" s="327"/>
      <c r="P445" s="327"/>
      <c r="Q445" s="327"/>
      <c r="R445" s="327"/>
      <c r="S445" s="327"/>
      <c r="T445" s="32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67</v>
      </c>
      <c r="O446" s="327"/>
      <c r="P446" s="327"/>
      <c r="Q446" s="327"/>
      <c r="R446" s="327"/>
      <c r="S446" s="327"/>
      <c r="T446" s="32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20" t="s">
        <v>61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467" t="s">
        <v>622</v>
      </c>
      <c r="O448" s="325"/>
      <c r="P448" s="325"/>
      <c r="Q448" s="325"/>
      <c r="R448" s="314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518" t="s">
        <v>625</v>
      </c>
      <c r="O449" s="325"/>
      <c r="P449" s="325"/>
      <c r="Q449" s="325"/>
      <c r="R449" s="314"/>
      <c r="S449" s="34"/>
      <c r="T449" s="34"/>
      <c r="U449" s="35" t="s">
        <v>66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67</v>
      </c>
      <c r="O450" s="327"/>
      <c r="P450" s="327"/>
      <c r="Q450" s="327"/>
      <c r="R450" s="327"/>
      <c r="S450" s="327"/>
      <c r="T450" s="328"/>
      <c r="U450" s="37" t="s">
        <v>68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67</v>
      </c>
      <c r="O451" s="327"/>
      <c r="P451" s="327"/>
      <c r="Q451" s="327"/>
      <c r="R451" s="327"/>
      <c r="S451" s="327"/>
      <c r="T451" s="328"/>
      <c r="U451" s="37" t="s">
        <v>66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20" t="s">
        <v>69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579" t="s">
        <v>628</v>
      </c>
      <c r="O453" s="325"/>
      <c r="P453" s="325"/>
      <c r="Q453" s="325"/>
      <c r="R453" s="314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394" t="s">
        <v>631</v>
      </c>
      <c r="O454" s="325"/>
      <c r="P454" s="325"/>
      <c r="Q454" s="325"/>
      <c r="R454" s="314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67</v>
      </c>
      <c r="O455" s="327"/>
      <c r="P455" s="327"/>
      <c r="Q455" s="327"/>
      <c r="R455" s="327"/>
      <c r="S455" s="327"/>
      <c r="T455" s="32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67</v>
      </c>
      <c r="O456" s="327"/>
      <c r="P456" s="327"/>
      <c r="Q456" s="327"/>
      <c r="R456" s="327"/>
      <c r="S456" s="327"/>
      <c r="T456" s="32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46" t="s">
        <v>632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customHeight="1" x14ac:dyDescent="0.25">
      <c r="A458" s="320" t="s">
        <v>69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66</v>
      </c>
      <c r="V459" s="307">
        <v>150</v>
      </c>
      <c r="W459" s="308">
        <f>IFERROR(IF(V459="",0,CEILING((V459/$H459),1)*$H459),"")</f>
        <v>156</v>
      </c>
      <c r="X459" s="36">
        <f>IFERROR(IF(W459=0,"",ROUNDUP(W459/H459,0)*0.02175),"")</f>
        <v>0.43499999999999994</v>
      </c>
      <c r="Y459" s="56"/>
      <c r="Z459" s="57"/>
      <c r="AD459" s="58"/>
      <c r="BA459" s="299" t="s">
        <v>1</v>
      </c>
    </row>
    <row r="460" spans="1:53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67</v>
      </c>
      <c r="O460" s="327"/>
      <c r="P460" s="327"/>
      <c r="Q460" s="327"/>
      <c r="R460" s="327"/>
      <c r="S460" s="327"/>
      <c r="T460" s="328"/>
      <c r="U460" s="37" t="s">
        <v>68</v>
      </c>
      <c r="V460" s="309">
        <f>IFERROR(V459/H459,"0")</f>
        <v>19.23076923076923</v>
      </c>
      <c r="W460" s="309">
        <f>IFERROR(W459/H459,"0")</f>
        <v>20</v>
      </c>
      <c r="X460" s="309">
        <f>IFERROR(IF(X459="",0,X459),"0")</f>
        <v>0.43499999999999994</v>
      </c>
      <c r="Y460" s="310"/>
      <c r="Z460" s="310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67</v>
      </c>
      <c r="O461" s="327"/>
      <c r="P461" s="327"/>
      <c r="Q461" s="327"/>
      <c r="R461" s="327"/>
      <c r="S461" s="327"/>
      <c r="T461" s="328"/>
      <c r="U461" s="37" t="s">
        <v>66</v>
      </c>
      <c r="V461" s="309">
        <f>IFERROR(SUM(V459:V459),"0")</f>
        <v>150</v>
      </c>
      <c r="W461" s="309">
        <f>IFERROR(SUM(W459:W459),"0")</f>
        <v>156</v>
      </c>
      <c r="X461" s="37"/>
      <c r="Y461" s="310"/>
      <c r="Z461" s="310"/>
    </row>
    <row r="462" spans="1:53" ht="15" customHeight="1" x14ac:dyDescent="0.2">
      <c r="A462" s="452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66"/>
      <c r="N462" s="368" t="s">
        <v>635</v>
      </c>
      <c r="O462" s="359"/>
      <c r="P462" s="359"/>
      <c r="Q462" s="359"/>
      <c r="R462" s="359"/>
      <c r="S462" s="359"/>
      <c r="T462" s="33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4933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5048.9799999999996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66"/>
      <c r="N463" s="368" t="s">
        <v>636</v>
      </c>
      <c r="O463" s="359"/>
      <c r="P463" s="359"/>
      <c r="Q463" s="359"/>
      <c r="R463" s="359"/>
      <c r="S463" s="359"/>
      <c r="T463" s="33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5224.7168076368089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5347.0899999999983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66"/>
      <c r="N464" s="368" t="s">
        <v>637</v>
      </c>
      <c r="O464" s="359"/>
      <c r="P464" s="359"/>
      <c r="Q464" s="359"/>
      <c r="R464" s="359"/>
      <c r="S464" s="359"/>
      <c r="T464" s="33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10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10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66"/>
      <c r="N465" s="368" t="s">
        <v>639</v>
      </c>
      <c r="O465" s="359"/>
      <c r="P465" s="359"/>
      <c r="Q465" s="359"/>
      <c r="R465" s="359"/>
      <c r="S465" s="359"/>
      <c r="T465" s="330"/>
      <c r="U465" s="37" t="s">
        <v>66</v>
      </c>
      <c r="V465" s="309">
        <f>GrossWeightTotal+PalletQtyTotal*25</f>
        <v>5474.7168076368089</v>
      </c>
      <c r="W465" s="309">
        <f>GrossWeightTotalR+PalletQtyTotalR*25</f>
        <v>5597.0899999999983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66"/>
      <c r="N466" s="368" t="s">
        <v>640</v>
      </c>
      <c r="O466" s="359"/>
      <c r="P466" s="359"/>
      <c r="Q466" s="359"/>
      <c r="R466" s="359"/>
      <c r="S466" s="359"/>
      <c r="T466" s="33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984.88076738076734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1004</v>
      </c>
      <c r="X466" s="37"/>
      <c r="Y466" s="310"/>
      <c r="Z466" s="310"/>
    </row>
    <row r="467" spans="1:29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66"/>
      <c r="N467" s="368" t="s">
        <v>641</v>
      </c>
      <c r="O467" s="359"/>
      <c r="P467" s="359"/>
      <c r="Q467" s="359"/>
      <c r="R467" s="359"/>
      <c r="S467" s="359"/>
      <c r="T467" s="33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10.795550000000002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42" t="s">
        <v>94</v>
      </c>
      <c r="D469" s="406"/>
      <c r="E469" s="406"/>
      <c r="F469" s="351"/>
      <c r="G469" s="342" t="s">
        <v>233</v>
      </c>
      <c r="H469" s="406"/>
      <c r="I469" s="406"/>
      <c r="J469" s="406"/>
      <c r="K469" s="406"/>
      <c r="L469" s="406"/>
      <c r="M469" s="351"/>
      <c r="N469" s="342" t="s">
        <v>429</v>
      </c>
      <c r="O469" s="351"/>
      <c r="P469" s="342" t="s">
        <v>479</v>
      </c>
      <c r="Q469" s="351"/>
      <c r="R469" s="304" t="s">
        <v>564</v>
      </c>
      <c r="S469" s="342" t="s">
        <v>606</v>
      </c>
      <c r="T469" s="351"/>
      <c r="U469" s="305"/>
      <c r="Z469" s="52"/>
      <c r="AC469" s="305"/>
    </row>
    <row r="470" spans="1:29" ht="14.25" customHeight="1" thickTop="1" x14ac:dyDescent="0.2">
      <c r="A470" s="513" t="s">
        <v>644</v>
      </c>
      <c r="B470" s="342" t="s">
        <v>60</v>
      </c>
      <c r="C470" s="342" t="s">
        <v>95</v>
      </c>
      <c r="D470" s="342" t="s">
        <v>103</v>
      </c>
      <c r="E470" s="342" t="s">
        <v>94</v>
      </c>
      <c r="F470" s="342" t="s">
        <v>225</v>
      </c>
      <c r="G470" s="342" t="s">
        <v>234</v>
      </c>
      <c r="H470" s="342" t="s">
        <v>241</v>
      </c>
      <c r="I470" s="342" t="s">
        <v>262</v>
      </c>
      <c r="J470" s="342" t="s">
        <v>322</v>
      </c>
      <c r="K470" s="305"/>
      <c r="L470" s="342" t="s">
        <v>402</v>
      </c>
      <c r="M470" s="342" t="s">
        <v>420</v>
      </c>
      <c r="N470" s="342" t="s">
        <v>430</v>
      </c>
      <c r="O470" s="342" t="s">
        <v>456</v>
      </c>
      <c r="P470" s="342" t="s">
        <v>480</v>
      </c>
      <c r="Q470" s="342" t="s">
        <v>542</v>
      </c>
      <c r="R470" s="342" t="s">
        <v>564</v>
      </c>
      <c r="S470" s="342" t="s">
        <v>607</v>
      </c>
      <c r="T470" s="342" t="s">
        <v>632</v>
      </c>
      <c r="U470" s="305"/>
      <c r="Z470" s="52"/>
      <c r="AC470" s="305"/>
    </row>
    <row r="471" spans="1:29" ht="13.5" customHeight="1" thickBot="1" x14ac:dyDescent="0.25">
      <c r="A471" s="514"/>
      <c r="B471" s="343"/>
      <c r="C471" s="343"/>
      <c r="D471" s="343"/>
      <c r="E471" s="343"/>
      <c r="F471" s="343"/>
      <c r="G471" s="343"/>
      <c r="H471" s="343"/>
      <c r="I471" s="343"/>
      <c r="J471" s="343"/>
      <c r="K471" s="305"/>
      <c r="L471" s="343"/>
      <c r="M471" s="343"/>
      <c r="N471" s="343"/>
      <c r="O471" s="343"/>
      <c r="P471" s="343"/>
      <c r="Q471" s="343"/>
      <c r="R471" s="343"/>
      <c r="S471" s="343"/>
      <c r="T471" s="343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45</v>
      </c>
      <c r="C472" s="46">
        <f>IFERROR(W49*1,"0")+IFERROR(W50*1,"0")</f>
        <v>99.9</v>
      </c>
      <c r="D472" s="46">
        <f>IFERROR(W55*1,"0")+IFERROR(W56*1,"0")+IFERROR(W57*1,"0")+IFERROR(W58*1,"0")</f>
        <v>320.39999999999998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822.1</v>
      </c>
      <c r="F472" s="46">
        <f>IFERROR(W124*1,"0")+IFERROR(W125*1,"0")+IFERROR(W126*1,"0")</f>
        <v>378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107.10000000000001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768.00000000000011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179.09999999999997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29.52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1830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144.9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168.96</v>
      </c>
      <c r="S472" s="46">
        <f>IFERROR(W438*1,"0")+IFERROR(W439*1,"0")+IFERROR(W443*1,"0")+IFERROR(W444*1,"0")+IFERROR(W448*1,"0")+IFERROR(W449*1,"0")+IFERROR(W453*1,"0")+IFERROR(W454*1,"0")</f>
        <v>0</v>
      </c>
      <c r="T472" s="46">
        <f>IFERROR(W459*1,"0")</f>
        <v>156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D454:E454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D255:E255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A334:M335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A252:X252"/>
    <mergeCell ref="N175:R175"/>
    <mergeCell ref="B17:B18"/>
    <mergeCell ref="N321:R321"/>
    <mergeCell ref="A271:M272"/>
    <mergeCell ref="D258:E258"/>
    <mergeCell ref="N106:R106"/>
    <mergeCell ref="N56:R56"/>
    <mergeCell ref="T10:U10"/>
    <mergeCell ref="D124:E124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G470:G471"/>
    <mergeCell ref="N466:T466"/>
    <mergeCell ref="P470:P471"/>
    <mergeCell ref="D195:E195"/>
    <mergeCell ref="D360:E360"/>
    <mergeCell ref="D189:E189"/>
    <mergeCell ref="D431:E431"/>
    <mergeCell ref="N266:T266"/>
    <mergeCell ref="N392:R392"/>
    <mergeCell ref="E470:E471"/>
    <mergeCell ref="A296:M297"/>
    <mergeCell ref="C469:F469"/>
    <mergeCell ref="N464:T464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445:T445"/>
    <mergeCell ref="A404:X404"/>
    <mergeCell ref="N239:T239"/>
    <mergeCell ref="N207:R207"/>
    <mergeCell ref="A435:X435"/>
    <mergeCell ref="N399:R399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D55:E55"/>
    <mergeCell ref="D67:E67"/>
    <mergeCell ref="D30:E30"/>
    <mergeCell ref="N51:T51"/>
    <mergeCell ref="D72:E72"/>
    <mergeCell ref="A81:X81"/>
    <mergeCell ref="R6:S9"/>
    <mergeCell ref="W17:W1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N453:R453"/>
    <mergeCell ref="D290:E290"/>
    <mergeCell ref="D361:E361"/>
    <mergeCell ref="D417:E417"/>
    <mergeCell ref="N197:R197"/>
    <mergeCell ref="D354:E354"/>
    <mergeCell ref="A273:X273"/>
    <mergeCell ref="N335:T335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375:T375"/>
    <mergeCell ref="A269:X269"/>
    <mergeCell ref="D116:E116"/>
    <mergeCell ref="D352:E352"/>
    <mergeCell ref="N219:R219"/>
    <mergeCell ref="A23:M24"/>
    <mergeCell ref="A357:M358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N431:R431"/>
    <mergeCell ref="N231:R231"/>
    <mergeCell ref="D103:E103"/>
    <mergeCell ref="N380:T380"/>
    <mergeCell ref="D230:E230"/>
    <mergeCell ref="N209:T209"/>
    <mergeCell ref="N78:R78"/>
    <mergeCell ref="N205:R205"/>
    <mergeCell ref="N314:R314"/>
    <mergeCell ref="D322:E322"/>
    <mergeCell ref="D260:E260"/>
    <mergeCell ref="D94:E94"/>
    <mergeCell ref="D69:E69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A12:L12"/>
    <mergeCell ref="A5:C5"/>
    <mergeCell ref="A20:X20"/>
    <mergeCell ref="A17:A18"/>
    <mergeCell ref="C17:C18"/>
    <mergeCell ref="K17:K18"/>
    <mergeCell ref="A6:C6"/>
    <mergeCell ref="N15:R16"/>
    <mergeCell ref="O11:P11"/>
    <mergeCell ref="D5:E5"/>
    <mergeCell ref="O10:P10"/>
    <mergeCell ref="N28:R28"/>
    <mergeCell ref="N24:T24"/>
    <mergeCell ref="H9:I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110:R110"/>
    <mergeCell ref="N316:R316"/>
    <mergeCell ref="D350:E350"/>
    <mergeCell ref="N152:R152"/>
    <mergeCell ref="N306:T306"/>
    <mergeCell ref="N135:T135"/>
    <mergeCell ref="D356:E356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76:R76"/>
    <mergeCell ref="D99:E99"/>
    <mergeCell ref="N80:T80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380:M381"/>
    <mergeCell ref="A209:M210"/>
    <mergeCell ref="N341:T341"/>
    <mergeCell ref="N408:R408"/>
    <mergeCell ref="A159:M160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256:R256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D39:E39"/>
    <mergeCell ref="N59:T59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N401:T401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47:X47"/>
    <mergeCell ref="N322:R322"/>
    <mergeCell ref="N189:R189"/>
    <mergeCell ref="N309:R309"/>
    <mergeCell ref="D175:E175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A375:M376"/>
    <mergeCell ref="A419:M420"/>
    <mergeCell ref="N82:R82"/>
    <mergeCell ref="T11:U11"/>
    <mergeCell ref="D392:E392"/>
    <mergeCell ref="N57:R57"/>
    <mergeCell ref="N267:T26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