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23,11,23 ЗПФ\"/>
    </mc:Choice>
  </mc:AlternateContent>
  <xr:revisionPtr revIDLastSave="0" documentId="13_ncr:1_{7DEB1099-295C-4719-AAB7-15B40E21657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TDSheet!$A$3:$AD$66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1" l="1"/>
  <c r="AD12" i="1"/>
  <c r="AD18" i="1"/>
  <c r="AD19" i="1"/>
  <c r="AD21" i="1"/>
  <c r="AD22" i="1"/>
  <c r="AD23" i="1"/>
  <c r="AD24" i="1"/>
  <c r="AD28" i="1"/>
  <c r="AD29" i="1"/>
  <c r="AD30" i="1"/>
  <c r="AD32" i="1"/>
  <c r="AD33" i="1"/>
  <c r="AD51" i="1"/>
  <c r="AD6" i="1"/>
  <c r="AA21" i="1"/>
  <c r="R8" i="1"/>
  <c r="R9" i="1"/>
  <c r="R11" i="1"/>
  <c r="R12" i="1"/>
  <c r="R17" i="1"/>
  <c r="R18" i="1"/>
  <c r="R19" i="1"/>
  <c r="R20" i="1"/>
  <c r="R21" i="1"/>
  <c r="R22" i="1"/>
  <c r="R23" i="1"/>
  <c r="R24" i="1"/>
  <c r="R28" i="1"/>
  <c r="AA28" i="1" s="1"/>
  <c r="R29" i="1"/>
  <c r="AA29" i="1" s="1"/>
  <c r="R30" i="1"/>
  <c r="AA30" i="1" s="1"/>
  <c r="R32" i="1"/>
  <c r="AA32" i="1" s="1"/>
  <c r="R33" i="1"/>
  <c r="R34" i="1"/>
  <c r="AC34" i="1" s="1"/>
  <c r="AD34" i="1" s="1"/>
  <c r="R35" i="1"/>
  <c r="R36" i="1"/>
  <c r="R37" i="1"/>
  <c r="R38" i="1"/>
  <c r="R39" i="1"/>
  <c r="R41" i="1"/>
  <c r="R42" i="1"/>
  <c r="R46" i="1"/>
  <c r="R47" i="1"/>
  <c r="R49" i="1"/>
  <c r="R50" i="1"/>
  <c r="R51" i="1"/>
  <c r="R52" i="1"/>
  <c r="R53" i="1"/>
  <c r="R54" i="1"/>
  <c r="R59" i="1"/>
  <c r="U59" i="1" s="1"/>
  <c r="R60" i="1"/>
  <c r="R61" i="1"/>
  <c r="R63" i="1"/>
  <c r="R64" i="1"/>
  <c r="R65" i="1"/>
  <c r="R66" i="1"/>
  <c r="R6" i="1"/>
  <c r="Q7" i="1"/>
  <c r="Q8" i="1"/>
  <c r="Q10" i="1"/>
  <c r="Q11" i="1"/>
  <c r="Q16" i="1"/>
  <c r="Q17" i="1"/>
  <c r="Q25" i="1"/>
  <c r="Q26" i="1"/>
  <c r="Q31" i="1"/>
  <c r="Q34" i="1"/>
  <c r="Q38" i="1"/>
  <c r="Q39" i="1"/>
  <c r="Q41" i="1"/>
  <c r="Q42" i="1"/>
  <c r="Q45" i="1"/>
  <c r="Q47" i="1"/>
  <c r="Q50" i="1"/>
  <c r="Q54" i="1"/>
  <c r="Q55" i="1"/>
  <c r="Q56" i="1"/>
  <c r="Q60" i="1"/>
  <c r="Q61" i="1"/>
  <c r="K13" i="1"/>
  <c r="O13" i="1" s="1"/>
  <c r="K14" i="1"/>
  <c r="O14" i="1"/>
  <c r="U14" i="1" s="1"/>
  <c r="K15" i="1"/>
  <c r="O15" i="1"/>
  <c r="K18" i="1"/>
  <c r="O18" i="1" s="1"/>
  <c r="V18" i="1" s="1"/>
  <c r="K20" i="1"/>
  <c r="O20" i="1" s="1"/>
  <c r="K21" i="1"/>
  <c r="O21" i="1" s="1"/>
  <c r="K26" i="1"/>
  <c r="O26" i="1" s="1"/>
  <c r="K27" i="1"/>
  <c r="O27" i="1" s="1"/>
  <c r="K34" i="1"/>
  <c r="O34" i="1" s="1"/>
  <c r="V34" i="1" s="1"/>
  <c r="K35" i="1"/>
  <c r="O35" i="1" s="1"/>
  <c r="V35" i="1" s="1"/>
  <c r="K36" i="1"/>
  <c r="O36" i="1" s="1"/>
  <c r="K40" i="1"/>
  <c r="O40" i="1" s="1"/>
  <c r="K43" i="1"/>
  <c r="O43" i="1" s="1"/>
  <c r="P43" i="1" s="1"/>
  <c r="R43" i="1" s="1"/>
  <c r="K44" i="1"/>
  <c r="O44" i="1"/>
  <c r="P44" i="1" s="1"/>
  <c r="R44" i="1" s="1"/>
  <c r="K45" i="1"/>
  <c r="O45" i="1" s="1"/>
  <c r="K46" i="1"/>
  <c r="O46" i="1" s="1"/>
  <c r="K47" i="1"/>
  <c r="O47" i="1" s="1"/>
  <c r="K48" i="1"/>
  <c r="O48" i="1" s="1"/>
  <c r="P48" i="1" s="1"/>
  <c r="R48" i="1" s="1"/>
  <c r="K49" i="1"/>
  <c r="O49" i="1" s="1"/>
  <c r="V49" i="1" s="1"/>
  <c r="K50" i="1"/>
  <c r="O50" i="1" s="1"/>
  <c r="K52" i="1"/>
  <c r="O52" i="1" s="1"/>
  <c r="K53" i="1"/>
  <c r="O53" i="1" s="1"/>
  <c r="V53" i="1" s="1"/>
  <c r="K57" i="1"/>
  <c r="O57" i="1" s="1"/>
  <c r="K58" i="1"/>
  <c r="O58" i="1" s="1"/>
  <c r="K59" i="1"/>
  <c r="O59" i="1" s="1"/>
  <c r="K62" i="1"/>
  <c r="O62" i="1" s="1"/>
  <c r="K63" i="1"/>
  <c r="O63" i="1" s="1"/>
  <c r="K64" i="1"/>
  <c r="O64" i="1" s="1"/>
  <c r="V64" i="1" s="1"/>
  <c r="K65" i="1"/>
  <c r="O65" i="1" s="1"/>
  <c r="V65" i="1" s="1"/>
  <c r="K66" i="1"/>
  <c r="O66" i="1" s="1"/>
  <c r="V66" i="1" s="1"/>
  <c r="L7" i="1"/>
  <c r="K7" i="1" s="1"/>
  <c r="O7" i="1" s="1"/>
  <c r="L8" i="1"/>
  <c r="K8" i="1" s="1"/>
  <c r="L9" i="1"/>
  <c r="K9" i="1" s="1"/>
  <c r="O9" i="1"/>
  <c r="V9" i="1" s="1"/>
  <c r="L11" i="1"/>
  <c r="K11" i="1"/>
  <c r="O11" i="1" s="1"/>
  <c r="V11" i="1" s="1"/>
  <c r="L12" i="1"/>
  <c r="K12" i="1" s="1"/>
  <c r="O12" i="1"/>
  <c r="V12" i="1" s="1"/>
  <c r="L16" i="1"/>
  <c r="K16" i="1"/>
  <c r="O16" i="1" s="1"/>
  <c r="L17" i="1"/>
  <c r="K17" i="1" s="1"/>
  <c r="O17" i="1"/>
  <c r="V17" i="1" s="1"/>
  <c r="L19" i="1"/>
  <c r="K19" i="1"/>
  <c r="O19" i="1" s="1"/>
  <c r="L22" i="1"/>
  <c r="K22" i="1" s="1"/>
  <c r="O22" i="1"/>
  <c r="L23" i="1"/>
  <c r="K23" i="1"/>
  <c r="O23" i="1" s="1"/>
  <c r="V23" i="1" s="1"/>
  <c r="L24" i="1"/>
  <c r="K24" i="1" s="1"/>
  <c r="O24" i="1"/>
  <c r="V24" i="1" s="1"/>
  <c r="L25" i="1"/>
  <c r="K25" i="1"/>
  <c r="O25" i="1" s="1"/>
  <c r="P25" i="1" s="1"/>
  <c r="R25" i="1" s="1"/>
  <c r="L28" i="1"/>
  <c r="K28" i="1" s="1"/>
  <c r="O28" i="1"/>
  <c r="U28" i="1" s="1"/>
  <c r="L29" i="1"/>
  <c r="K29" i="1"/>
  <c r="O29" i="1" s="1"/>
  <c r="V29" i="1" s="1"/>
  <c r="L30" i="1"/>
  <c r="K30" i="1" s="1"/>
  <c r="O30" i="1"/>
  <c r="V30" i="1" s="1"/>
  <c r="L31" i="1"/>
  <c r="K31" i="1"/>
  <c r="O31" i="1" s="1"/>
  <c r="P31" i="1" s="1"/>
  <c r="R31" i="1" s="1"/>
  <c r="L32" i="1"/>
  <c r="K32" i="1" s="1"/>
  <c r="O32" i="1"/>
  <c r="U32" i="1" s="1"/>
  <c r="L33" i="1"/>
  <c r="K33" i="1"/>
  <c r="O33" i="1" s="1"/>
  <c r="L37" i="1"/>
  <c r="K37" i="1" s="1"/>
  <c r="O37" i="1"/>
  <c r="V37" i="1" s="1"/>
  <c r="L38" i="1"/>
  <c r="K38" i="1"/>
  <c r="O38" i="1" s="1"/>
  <c r="L39" i="1"/>
  <c r="K39" i="1" s="1"/>
  <c r="O39" i="1"/>
  <c r="V39" i="1" s="1"/>
  <c r="L41" i="1"/>
  <c r="L42" i="1"/>
  <c r="K42" i="1" s="1"/>
  <c r="O42" i="1" s="1"/>
  <c r="V42" i="1" s="1"/>
  <c r="L51" i="1"/>
  <c r="K51" i="1"/>
  <c r="O51" i="1" s="1"/>
  <c r="L54" i="1"/>
  <c r="K54" i="1" s="1"/>
  <c r="O54" i="1" s="1"/>
  <c r="V54" i="1" s="1"/>
  <c r="L55" i="1"/>
  <c r="K55" i="1" s="1"/>
  <c r="O55" i="1" s="1"/>
  <c r="P55" i="1" s="1"/>
  <c r="R55" i="1" s="1"/>
  <c r="L56" i="1"/>
  <c r="K56" i="1" s="1"/>
  <c r="O56" i="1" s="1"/>
  <c r="P56" i="1" s="1"/>
  <c r="R56" i="1" s="1"/>
  <c r="L60" i="1"/>
  <c r="K60" i="1" s="1"/>
  <c r="O60" i="1" s="1"/>
  <c r="L61" i="1"/>
  <c r="K61" i="1" s="1"/>
  <c r="O61" i="1" s="1"/>
  <c r="L6" i="1"/>
  <c r="G41" i="1"/>
  <c r="F41" i="1"/>
  <c r="G10" i="1"/>
  <c r="F10" i="1"/>
  <c r="J14" i="1"/>
  <c r="J21" i="1"/>
  <c r="J49" i="1"/>
  <c r="J52" i="1"/>
  <c r="J63" i="1"/>
  <c r="I7" i="1"/>
  <c r="J7" i="1" s="1"/>
  <c r="I8" i="1"/>
  <c r="J8" i="1" s="1"/>
  <c r="I9" i="1"/>
  <c r="J9" i="1" s="1"/>
  <c r="I10" i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65" i="1"/>
  <c r="J65" i="1" s="1"/>
  <c r="I66" i="1"/>
  <c r="J66" i="1" s="1"/>
  <c r="I6" i="1"/>
  <c r="J6" i="1" s="1"/>
  <c r="S5" i="1"/>
  <c r="N5" i="1"/>
  <c r="M5" i="1"/>
  <c r="AB7" i="1"/>
  <c r="AD7" i="1" s="1"/>
  <c r="AB8" i="1"/>
  <c r="AD8" i="1" s="1"/>
  <c r="AB10" i="1"/>
  <c r="AB11" i="1"/>
  <c r="AB13" i="1"/>
  <c r="AD13" i="1" s="1"/>
  <c r="AB14" i="1"/>
  <c r="AD14" i="1" s="1"/>
  <c r="AB15" i="1"/>
  <c r="AD15" i="1" s="1"/>
  <c r="AB16" i="1"/>
  <c r="AC16" i="1" s="1"/>
  <c r="AD16" i="1" s="1"/>
  <c r="AB17" i="1"/>
  <c r="AB20" i="1"/>
  <c r="AD20" i="1" s="1"/>
  <c r="AB25" i="1"/>
  <c r="AD25" i="1" s="1"/>
  <c r="AB26" i="1"/>
  <c r="AD26" i="1" s="1"/>
  <c r="AB27" i="1"/>
  <c r="AD27" i="1" s="1"/>
  <c r="AB31" i="1"/>
  <c r="AD31" i="1" s="1"/>
  <c r="AB34" i="1"/>
  <c r="AB35" i="1"/>
  <c r="AB37" i="1"/>
  <c r="AB38" i="1"/>
  <c r="AC38" i="1" s="1"/>
  <c r="AD38" i="1" s="1"/>
  <c r="AB39" i="1"/>
  <c r="AB40" i="1"/>
  <c r="AD40" i="1" s="1"/>
  <c r="AB41" i="1"/>
  <c r="AB42" i="1"/>
  <c r="AD42" i="1" s="1"/>
  <c r="AB43" i="1"/>
  <c r="AD43" i="1" s="1"/>
  <c r="AB44" i="1"/>
  <c r="AD44" i="1" s="1"/>
  <c r="AB45" i="1"/>
  <c r="AD45" i="1" s="1"/>
  <c r="AB46" i="1"/>
  <c r="AC46" i="1" s="1"/>
  <c r="AD46" i="1" s="1"/>
  <c r="AB47" i="1"/>
  <c r="AB48" i="1"/>
  <c r="AD48" i="1" s="1"/>
  <c r="AB49" i="1"/>
  <c r="AB50" i="1"/>
  <c r="AC50" i="1" s="1"/>
  <c r="AD50" i="1" s="1"/>
  <c r="AB52" i="1"/>
  <c r="AB54" i="1"/>
  <c r="AD54" i="1" s="1"/>
  <c r="AB55" i="1"/>
  <c r="AD55" i="1" s="1"/>
  <c r="AB56" i="1"/>
  <c r="AD56" i="1" s="1"/>
  <c r="AB57" i="1"/>
  <c r="AD57" i="1" s="1"/>
  <c r="AB58" i="1"/>
  <c r="AD58" i="1" s="1"/>
  <c r="AB59" i="1"/>
  <c r="AB60" i="1"/>
  <c r="AD60" i="1" s="1"/>
  <c r="AB61" i="1"/>
  <c r="AB62" i="1"/>
  <c r="AD62" i="1" s="1"/>
  <c r="AB63" i="1"/>
  <c r="AD63" i="1" s="1"/>
  <c r="AB64" i="1"/>
  <c r="X7" i="1"/>
  <c r="Y7" i="1"/>
  <c r="X8" i="1"/>
  <c r="Y8" i="1"/>
  <c r="X10" i="1"/>
  <c r="Y10" i="1"/>
  <c r="X11" i="1"/>
  <c r="Y11" i="1"/>
  <c r="X13" i="1"/>
  <c r="Y13" i="1"/>
  <c r="X14" i="1"/>
  <c r="Y14" i="1"/>
  <c r="X15" i="1"/>
  <c r="Y15" i="1"/>
  <c r="X16" i="1"/>
  <c r="Y16" i="1"/>
  <c r="X17" i="1"/>
  <c r="Y17" i="1"/>
  <c r="X18" i="1"/>
  <c r="Y18" i="1"/>
  <c r="X20" i="1"/>
  <c r="Y20" i="1"/>
  <c r="X25" i="1"/>
  <c r="Y25" i="1"/>
  <c r="X26" i="1"/>
  <c r="Y26" i="1"/>
  <c r="X27" i="1"/>
  <c r="Y27" i="1"/>
  <c r="X31" i="1"/>
  <c r="Y31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2" i="1"/>
  <c r="Y52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W7" i="1"/>
  <c r="W8" i="1"/>
  <c r="W10" i="1"/>
  <c r="W11" i="1"/>
  <c r="W13" i="1"/>
  <c r="W14" i="1"/>
  <c r="W15" i="1"/>
  <c r="W16" i="1"/>
  <c r="W17" i="1"/>
  <c r="W18" i="1"/>
  <c r="W20" i="1"/>
  <c r="W25" i="1"/>
  <c r="W26" i="1"/>
  <c r="W27" i="1"/>
  <c r="W31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2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H7" i="1"/>
  <c r="H8" i="1"/>
  <c r="H10" i="1"/>
  <c r="AA10" i="1" s="1"/>
  <c r="H11" i="1"/>
  <c r="H13" i="1"/>
  <c r="AA13" i="1" s="1"/>
  <c r="H14" i="1"/>
  <c r="AA14" i="1" s="1"/>
  <c r="H15" i="1"/>
  <c r="AA15" i="1" s="1"/>
  <c r="H16" i="1"/>
  <c r="AA16" i="1" s="1"/>
  <c r="H17" i="1"/>
  <c r="AA17" i="1" s="1"/>
  <c r="H20" i="1"/>
  <c r="H25" i="1"/>
  <c r="H26" i="1"/>
  <c r="H27" i="1"/>
  <c r="AA27" i="1" s="1"/>
  <c r="H31" i="1"/>
  <c r="H34" i="1"/>
  <c r="H35" i="1"/>
  <c r="H36" i="1"/>
  <c r="AD36" i="1" s="1"/>
  <c r="H37" i="1"/>
  <c r="AA37" i="1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4" i="1"/>
  <c r="H55" i="1"/>
  <c r="H56" i="1"/>
  <c r="H57" i="1"/>
  <c r="AA57" i="1" s="1"/>
  <c r="H58" i="1"/>
  <c r="H59" i="1"/>
  <c r="H60" i="1"/>
  <c r="H61" i="1"/>
  <c r="AA61" i="1" s="1"/>
  <c r="H62" i="1"/>
  <c r="AA62" i="1" s="1"/>
  <c r="H63" i="1"/>
  <c r="H64" i="1"/>
  <c r="H65" i="1"/>
  <c r="AD65" i="1" s="1"/>
  <c r="H66" i="1"/>
  <c r="AD66" i="1" s="1"/>
  <c r="C8" i="1"/>
  <c r="C10" i="1"/>
  <c r="C25" i="1"/>
  <c r="C34" i="1"/>
  <c r="C38" i="1"/>
  <c r="C41" i="1"/>
  <c r="C43" i="1"/>
  <c r="C45" i="1"/>
  <c r="C60" i="1"/>
  <c r="C61" i="1"/>
  <c r="P45" i="1"/>
  <c r="R45" i="1" s="1"/>
  <c r="V32" i="1"/>
  <c r="V22" i="1"/>
  <c r="V59" i="1"/>
  <c r="V20" i="1"/>
  <c r="V15" i="1"/>
  <c r="V47" i="1"/>
  <c r="V26" i="1"/>
  <c r="Q5" i="1"/>
  <c r="V51" i="1"/>
  <c r="V33" i="1"/>
  <c r="V48" i="1"/>
  <c r="V46" i="1"/>
  <c r="V44" i="1"/>
  <c r="V21" i="1"/>
  <c r="V14" i="1"/>
  <c r="V45" i="1"/>
  <c r="K10" i="1"/>
  <c r="O10" i="1" s="1"/>
  <c r="O8" i="1"/>
  <c r="G5" i="1"/>
  <c r="I5" i="1"/>
  <c r="X5" i="1"/>
  <c r="V19" i="1"/>
  <c r="V38" i="1"/>
  <c r="W5" i="1"/>
  <c r="P26" i="1"/>
  <c r="R26" i="1" s="1"/>
  <c r="V10" i="1"/>
  <c r="AD10" i="1" l="1"/>
  <c r="AD5" i="1" s="1"/>
  <c r="U61" i="1"/>
  <c r="V61" i="1"/>
  <c r="V63" i="1"/>
  <c r="U63" i="1"/>
  <c r="U52" i="1"/>
  <c r="V52" i="1"/>
  <c r="P40" i="1"/>
  <c r="R40" i="1" s="1"/>
  <c r="U40" i="1" s="1"/>
  <c r="V40" i="1"/>
  <c r="P58" i="1"/>
  <c r="R58" i="1" s="1"/>
  <c r="AA58" i="1" s="1"/>
  <c r="V58" i="1"/>
  <c r="U36" i="1"/>
  <c r="V36" i="1"/>
  <c r="Y5" i="1"/>
  <c r="V60" i="1"/>
  <c r="V55" i="1"/>
  <c r="V50" i="1"/>
  <c r="V31" i="1"/>
  <c r="V25" i="1"/>
  <c r="V7" i="1"/>
  <c r="AA55" i="1"/>
  <c r="U55" i="1"/>
  <c r="U43" i="1"/>
  <c r="AA43" i="1"/>
  <c r="V8" i="1"/>
  <c r="U8" i="1"/>
  <c r="U45" i="1"/>
  <c r="AA45" i="1"/>
  <c r="K6" i="1"/>
  <c r="L5" i="1"/>
  <c r="AA56" i="1"/>
  <c r="U56" i="1"/>
  <c r="U31" i="1"/>
  <c r="AA31" i="1"/>
  <c r="U25" i="1"/>
  <c r="AA25" i="1"/>
  <c r="U13" i="1"/>
  <c r="P13" i="1"/>
  <c r="V16" i="1"/>
  <c r="U16" i="1"/>
  <c r="AC41" i="1"/>
  <c r="AD41" i="1" s="1"/>
  <c r="AA41" i="1"/>
  <c r="AA24" i="1"/>
  <c r="U24" i="1"/>
  <c r="AA22" i="1"/>
  <c r="U22" i="1"/>
  <c r="AA20" i="1"/>
  <c r="U20" i="1"/>
  <c r="AA18" i="1"/>
  <c r="U18" i="1"/>
  <c r="AA12" i="1"/>
  <c r="U12" i="1"/>
  <c r="U9" i="1"/>
  <c r="AA9" i="1"/>
  <c r="AA26" i="1"/>
  <c r="U26" i="1"/>
  <c r="P7" i="1"/>
  <c r="V56" i="1"/>
  <c r="V13" i="1"/>
  <c r="V43" i="1"/>
  <c r="V28" i="1"/>
  <c r="F5" i="1"/>
  <c r="J10" i="1"/>
  <c r="U62" i="1"/>
  <c r="P62" i="1"/>
  <c r="V62" i="1"/>
  <c r="U57" i="1"/>
  <c r="V57" i="1"/>
  <c r="AA48" i="1"/>
  <c r="U48" i="1"/>
  <c r="U27" i="1"/>
  <c r="P27" i="1"/>
  <c r="V27" i="1"/>
  <c r="AC53" i="1"/>
  <c r="AD53" i="1" s="1"/>
  <c r="U53" i="1"/>
  <c r="AA53" i="1"/>
  <c r="U51" i="1"/>
  <c r="AA51" i="1"/>
  <c r="AC49" i="1"/>
  <c r="AD49" i="1" s="1"/>
  <c r="U49" i="1"/>
  <c r="AA49" i="1"/>
  <c r="U10" i="1"/>
  <c r="K41" i="1"/>
  <c r="O41" i="1" s="1"/>
  <c r="V41" i="1" s="1"/>
  <c r="J41" i="1"/>
  <c r="AA44" i="1"/>
  <c r="U15" i="1"/>
  <c r="P15" i="1"/>
  <c r="AA6" i="1"/>
  <c r="AA63" i="1"/>
  <c r="AA60" i="1"/>
  <c r="U60" i="1"/>
  <c r="AC47" i="1"/>
  <c r="AD47" i="1" s="1"/>
  <c r="U47" i="1"/>
  <c r="AA47" i="1"/>
  <c r="AC39" i="1"/>
  <c r="AD39" i="1" s="1"/>
  <c r="U39" i="1"/>
  <c r="AA39" i="1"/>
  <c r="AC37" i="1"/>
  <c r="AD37" i="1" s="1"/>
  <c r="U37" i="1"/>
  <c r="AC35" i="1"/>
  <c r="AD35" i="1" s="1"/>
  <c r="U35" i="1"/>
  <c r="AA35" i="1"/>
  <c r="U33" i="1"/>
  <c r="U29" i="1"/>
  <c r="U65" i="1"/>
  <c r="U44" i="1"/>
  <c r="AA65" i="1"/>
  <c r="AA33" i="1"/>
  <c r="U41" i="1"/>
  <c r="AA66" i="1"/>
  <c r="AA64" i="1"/>
  <c r="AC61" i="1"/>
  <c r="AD61" i="1" s="1"/>
  <c r="AC59" i="1"/>
  <c r="AD59" i="1" s="1"/>
  <c r="AA54" i="1"/>
  <c r="AA52" i="1"/>
  <c r="AA50" i="1"/>
  <c r="AA46" i="1"/>
  <c r="AA42" i="1"/>
  <c r="AA38" i="1"/>
  <c r="AA36" i="1"/>
  <c r="AA34" i="1"/>
  <c r="U23" i="1"/>
  <c r="U21" i="1"/>
  <c r="U19" i="1"/>
  <c r="AC17" i="1"/>
  <c r="AD17" i="1" s="1"/>
  <c r="U17" i="1"/>
  <c r="AC11" i="1"/>
  <c r="AD11" i="1" s="1"/>
  <c r="U11" i="1"/>
  <c r="AA8" i="1"/>
  <c r="U66" i="1"/>
  <c r="U64" i="1"/>
  <c r="U54" i="1"/>
  <c r="U50" i="1"/>
  <c r="U46" i="1"/>
  <c r="U42" i="1"/>
  <c r="U38" i="1"/>
  <c r="U34" i="1"/>
  <c r="U30" i="1"/>
  <c r="AA59" i="1"/>
  <c r="AA23" i="1"/>
  <c r="AA19" i="1"/>
  <c r="AA11" i="1"/>
  <c r="AC64" i="1"/>
  <c r="AD64" i="1" s="1"/>
  <c r="AC52" i="1"/>
  <c r="AD52" i="1" s="1"/>
  <c r="U58" i="1" l="1"/>
  <c r="AA40" i="1"/>
  <c r="J5" i="1"/>
  <c r="R7" i="1"/>
  <c r="P5" i="1"/>
  <c r="O6" i="1"/>
  <c r="K5" i="1"/>
  <c r="V6" i="1" l="1"/>
  <c r="O5" i="1"/>
  <c r="U6" i="1"/>
  <c r="AC5" i="1"/>
  <c r="U7" i="1"/>
  <c r="AA7" i="1"/>
  <c r="AA5" i="1" s="1"/>
  <c r="R5" i="1"/>
</calcChain>
</file>

<file path=xl/sharedStrings.xml><?xml version="1.0" encoding="utf-8"?>
<sst xmlns="http://schemas.openxmlformats.org/spreadsheetml/2006/main" count="177" uniqueCount="101">
  <si>
    <t>Период: 16.11.2023 - 23.11.2023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</si>
  <si>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</si>
  <si>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</si>
  <si>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</si>
  <si>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</si>
  <si>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</si>
  <si>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</si>
  <si>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</si>
  <si>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</si>
  <si>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</si>
  <si>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</si>
  <si>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</si>
  <si>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</si>
  <si>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</si>
  <si>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</si>
  <si>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</si>
  <si>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</si>
  <si>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</si>
  <si>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</si>
  <si>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</si>
  <si>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</si>
  <si>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</si>
  <si>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</si>
  <si>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</si>
  <si>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</si>
  <si>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</si>
  <si>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</si>
  <si>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</si>
  <si>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</si>
  <si>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</si>
  <si>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</si>
  <si>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</si>
  <si>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</si>
  <si>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</si>
  <si>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</si>
  <si>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</si>
  <si>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</si>
  <si>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</si>
  <si>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</si>
  <si>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</si>
  <si>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</si>
  <si>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</si>
  <si>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</si>
  <si>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</si>
  <si>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</si>
  <si>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</si>
  <si>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</si>
  <si>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</si>
  <si>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</si>
  <si>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</si>
  <si>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</si>
  <si>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</si>
  <si>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</si>
  <si>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</si>
  <si>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</si>
  <si>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</si>
  <si>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</si>
  <si>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</si>
  <si>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</si>
  <si>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</si>
  <si>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</si>
  <si>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</si>
  <si>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</si>
  <si>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</si>
  <si>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</si>
  <si>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</si>
  <si>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</si>
  <si>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</si>
  <si>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</si>
  <si>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</si>
  <si>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</si>
  <si>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</si>
  <si>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</si>
  <si>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</si>
  <si>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</si>
  <si>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</si>
  <si>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перемещение</t>
  </si>
  <si>
    <t xml:space="preserve">ЗАКАЗ </t>
  </si>
  <si>
    <t>кон ост</t>
  </si>
  <si>
    <t>ост без заказа</t>
  </si>
  <si>
    <t>ср 02,11</t>
  </si>
  <si>
    <t>ср 09,11</t>
  </si>
  <si>
    <t>коментарий</t>
  </si>
  <si>
    <t>вес</t>
  </si>
  <si>
    <t>заказ кор.</t>
  </si>
  <si>
    <t>ВЕС</t>
  </si>
  <si>
    <t>из Краснодара</t>
  </si>
  <si>
    <t>от филиала</t>
  </si>
  <si>
    <t>комментарий филиала</t>
  </si>
  <si>
    <t>крат кор</t>
  </si>
  <si>
    <t>ср 16,11</t>
  </si>
  <si>
    <t>Жар-ладушки с клубникой и вишней. Жареные с начинкой.ВЕС  ПОКОМ</t>
  </si>
  <si>
    <t>Чебуреки Мясные вес 2,7 кг Кулинарные изделия мясосодержащие рубленые в тесте жарен  ПОКОМ</t>
  </si>
  <si>
    <t>АКЦИИ</t>
  </si>
  <si>
    <t>Гермес</t>
  </si>
  <si>
    <t>устар.</t>
  </si>
  <si>
    <t>отсутствие продаж 2 дня</t>
  </si>
  <si>
    <t>отсутствие продаж 4 дня</t>
  </si>
  <si>
    <t>кратность упаковке</t>
  </si>
  <si>
    <t>усредн.</t>
  </si>
  <si>
    <t>не корректные комментарии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</si>
</sst>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2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theme="5" tint="-0.249977111117893"/>
      <name val="Arial"/>
      <family val="2"/>
      <charset val="204"/>
    </font>
    <font>
      <b/>
      <sz val="8"/>
      <color theme="5" tint="-0.249977111117893"/>
      <name val="Arial"/>
      <family val="2"/>
      <charset val="204"/>
    </font>
    <font>
      <b/>
      <sz val="8"/>
      <color theme="5" tint="-0.249977111117893"/>
      <name val="Trebuchet MS"/>
      <family val="2"/>
      <charset val="204"/>
    </font>
    <font>
      <b/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8F2D8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3" xfId="0" applyNumberFormat="1" applyFont="1" applyFill="1" applyBorder="1" applyAlignment="1">
      <alignment horizontal="left" vertical="top"/>
    </xf>
    <xf numFmtId="164" fontId="2" fillId="3" borderId="3" xfId="0" applyNumberFormat="1" applyFont="1" applyFill="1" applyBorder="1" applyAlignment="1">
      <alignment horizontal="left" vertical="top"/>
    </xf>
    <xf numFmtId="164" fontId="2" fillId="3" borderId="3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right" vertical="top"/>
    </xf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5" fillId="6" borderId="1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1" xfId="0" applyNumberFormat="1" applyFont="1" applyFill="1" applyBorder="1" applyAlignment="1">
      <alignment horizontal="right" vertical="top"/>
    </xf>
    <xf numFmtId="164" fontId="0" fillId="0" borderId="2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>
      <alignment horizontal="left" vertical="top" wrapText="1"/>
    </xf>
    <xf numFmtId="164" fontId="3" fillId="0" borderId="3" xfId="0" applyNumberFormat="1" applyFont="1" applyBorder="1" applyAlignment="1">
      <alignment horizontal="left" vertical="top"/>
    </xf>
    <xf numFmtId="164" fontId="6" fillId="2" borderId="3" xfId="0" applyNumberFormat="1" applyFont="1" applyFill="1" applyBorder="1" applyAlignment="1">
      <alignment horizontal="left" vertical="top"/>
    </xf>
    <xf numFmtId="164" fontId="0" fillId="7" borderId="3" xfId="0" applyNumberFormat="1" applyFill="1" applyBorder="1" applyAlignment="1">
      <alignment horizontal="left" vertical="top"/>
    </xf>
    <xf numFmtId="164" fontId="0" fillId="8" borderId="3" xfId="0" applyNumberFormat="1" applyFill="1" applyBorder="1" applyAlignment="1">
      <alignment horizontal="left" vertical="top"/>
    </xf>
    <xf numFmtId="164" fontId="0" fillId="8" borderId="3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3" fillId="8" borderId="0" xfId="0" applyNumberFormat="1" applyFont="1" applyFill="1" applyAlignment="1"/>
    <xf numFmtId="164" fontId="7" fillId="4" borderId="3" xfId="0" applyNumberFormat="1" applyFont="1" applyFill="1" applyBorder="1" applyAlignment="1">
      <alignment horizontal="right" vertical="top"/>
    </xf>
    <xf numFmtId="164" fontId="0" fillId="4" borderId="2" xfId="0" applyNumberFormat="1" applyFill="1" applyBorder="1" applyAlignment="1"/>
    <xf numFmtId="164" fontId="8" fillId="0" borderId="0" xfId="0" applyNumberFormat="1" applyFont="1" applyAlignment="1"/>
    <xf numFmtId="164" fontId="8" fillId="0" borderId="0" xfId="0" applyNumberFormat="1" applyFont="1"/>
    <xf numFmtId="164" fontId="9" fillId="0" borderId="0" xfId="0" applyNumberFormat="1" applyFont="1" applyAlignment="1">
      <alignment wrapText="1"/>
    </xf>
    <xf numFmtId="164" fontId="10" fillId="6" borderId="1" xfId="0" applyNumberFormat="1" applyFont="1" applyFill="1" applyBorder="1" applyAlignment="1">
      <alignment horizontal="right" vertical="top"/>
    </xf>
    <xf numFmtId="164" fontId="8" fillId="0" borderId="2" xfId="0" applyNumberFormat="1" applyFont="1" applyBorder="1" applyAlignment="1"/>
    <xf numFmtId="164" fontId="11" fillId="0" borderId="0" xfId="0" applyNumberFormat="1" applyFont="1" applyAlignment="1"/>
    <xf numFmtId="164" fontId="11" fillId="0" borderId="2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17,11,23-23,11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87;&#1088;&#1086;&#1076;&#1072;&#1078;&#1080;%20&#1043;&#1077;&#1088;&#1084;&#1077;&#1089;%2017,11,23-23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ДОНЕЦК</v>
          </cell>
          <cell r="B2">
            <v>67691.225000000006</v>
          </cell>
        </row>
        <row r="3">
          <cell r="A3" t="str">
            <v>ПОКОМ Логистический Партнер</v>
          </cell>
          <cell r="B3">
            <v>67691.225000000006</v>
          </cell>
        </row>
        <row r="4">
          <cell r="A4" t="str">
            <v>Вязанка Логистический Партнер(Кг)</v>
          </cell>
          <cell r="B4">
            <v>1402.8</v>
          </cell>
        </row>
        <row r="5">
          <cell r="A5" t="str">
            <v>005  Колбаса Докторская ГОСТ, Вязанка вектор,ВЕС. ПОКОМ</v>
          </cell>
          <cell r="B5">
            <v>84.6</v>
          </cell>
        </row>
        <row r="6">
          <cell r="A6" t="str">
            <v>016  Сосиски Вязанка Молочные, Вязанка вискофан  ВЕС.ПОКОМ</v>
          </cell>
          <cell r="B6">
            <v>181.5</v>
          </cell>
        </row>
        <row r="7">
          <cell r="A7" t="str">
            <v>017  Сосиски Вязанка Сливочные, Вязанка амицел ВЕС.ПОКОМ</v>
          </cell>
          <cell r="B7">
            <v>310.39999999999998</v>
          </cell>
        </row>
        <row r="8">
          <cell r="A8" t="str">
            <v>018  Сосиски Рубленые, Вязанка вискофан  ВЕС.ПОКОМ</v>
          </cell>
          <cell r="B8">
            <v>30.2</v>
          </cell>
        </row>
        <row r="9">
          <cell r="A9" t="str">
            <v>312  Ветчина Филейская ТМ Вязанка ТС Столичная ВЕС  ПОКОМ</v>
          </cell>
          <cell r="B9">
            <v>64.7</v>
          </cell>
        </row>
        <row r="10">
          <cell r="A10" t="str">
            <v>313 Колбаса вареная Молокуша ТМ Вязанка в оболочке полиамид. ВЕС  ПОКОМ</v>
          </cell>
          <cell r="B10">
            <v>282.89999999999998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>
            <v>131</v>
          </cell>
        </row>
        <row r="12">
          <cell r="A12" t="str">
            <v>363 Сардельки Филейские Вязанка ТМ Вязанка в обол NDX  ПОКОМ</v>
          </cell>
          <cell r="B12">
            <v>99.4</v>
          </cell>
        </row>
        <row r="13">
          <cell r="A13" t="str">
            <v>369 Колбаса Сливушка ТМ Вязанка в оболочке полиамид вес.  ПОКОМ</v>
          </cell>
          <cell r="B13">
            <v>23.4</v>
          </cell>
        </row>
        <row r="14">
          <cell r="A14" t="str">
            <v>370 Ветчина Сливушка с индейкой ТМ Вязанка в оболочке полиамид.</v>
          </cell>
          <cell r="B14">
            <v>39.1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>
            <v>44.2</v>
          </cell>
        </row>
        <row r="16">
          <cell r="A16" t="str">
            <v>У_312  Ветчина Филейская ТМ Вязанка ТС Столичная ВЕС  ПОКОМ</v>
          </cell>
          <cell r="B16">
            <v>21.1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B17">
            <v>90.3</v>
          </cell>
        </row>
        <row r="18">
          <cell r="A18" t="str">
            <v>Вязанка Логистический Партнер(Шт)</v>
          </cell>
          <cell r="B18">
            <v>1849</v>
          </cell>
        </row>
        <row r="19">
          <cell r="A19" t="str">
            <v>023  Колбаса Докторская ГОСТ, Вязанка вектор, 0,4 кг, ПОКОМ</v>
          </cell>
          <cell r="B19">
            <v>23</v>
          </cell>
        </row>
        <row r="20">
          <cell r="A20" t="str">
            <v>029  Сосиски Венские, Вязанка NDX МГС, 0.5кг, ПОКОМ</v>
          </cell>
          <cell r="B20">
            <v>282</v>
          </cell>
        </row>
        <row r="21">
          <cell r="A21" t="str">
            <v>030  Сосиски Вязанка Молочные, Вязанка вискофан МГС, 0.45кг, ПОКОМ</v>
          </cell>
          <cell r="B21">
            <v>242</v>
          </cell>
        </row>
        <row r="22">
          <cell r="A22" t="str">
            <v>032  Сосиски Вязанка Сливочные, Вязанка амицел МГС, 0.45кг, ПОКОМ</v>
          </cell>
          <cell r="B22">
            <v>350</v>
          </cell>
        </row>
        <row r="23">
          <cell r="A23" t="str">
            <v>276  Колбаса Сливушка ТМ Вязанка в оболочке полиамид 0,45 кг  ПОКОМ</v>
          </cell>
          <cell r="B23">
            <v>39</v>
          </cell>
        </row>
        <row r="24">
          <cell r="A24" t="str">
            <v>340 Ветчина Запекуша с сочным окороком ТМ Стародворские колбасы ТС Вязанка в обо 0,42 кг. ПОКОМ</v>
          </cell>
          <cell r="B24">
            <v>96</v>
          </cell>
        </row>
        <row r="25">
          <cell r="A25" t="str">
            <v>344 Колбаса Салями Финская ТМ Стародворски колбасы ТС Вязанка в оболочке фиброуз в вак 0,35 кг ПОКОМ</v>
          </cell>
          <cell r="B25">
            <v>96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B26">
            <v>426</v>
          </cell>
        </row>
        <row r="27">
          <cell r="A27" t="str">
            <v>373 Ветчины «Филейская» Фикс.вес 0,45 Вектор ТМ «Вязанка»  Поком</v>
          </cell>
          <cell r="B27">
            <v>175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B28">
            <v>50</v>
          </cell>
        </row>
        <row r="29">
          <cell r="A29" t="str">
            <v>390 Сосиски Восточные Халяль ТМ Вязанка в оболочке полиамид в вакуумной упаковке 0,33 кг  Поком</v>
          </cell>
          <cell r="B29">
            <v>69</v>
          </cell>
        </row>
        <row r="30">
          <cell r="A30" t="str">
            <v>У_022  Колбаса Вязанка со шпиком, вектор 0,5кг, ПОКОМ</v>
          </cell>
          <cell r="B30">
            <v>1</v>
          </cell>
        </row>
        <row r="31">
          <cell r="A31" t="str">
            <v>Логистический Партнер кг</v>
          </cell>
          <cell r="B31">
            <v>18539.625</v>
          </cell>
        </row>
        <row r="32">
          <cell r="A32" t="str">
            <v>200  Ветчина Дугушка ТМ Стародворье, вектор в/у    ПОКОМ</v>
          </cell>
          <cell r="B32">
            <v>587.6</v>
          </cell>
        </row>
        <row r="33">
          <cell r="A33" t="str">
            <v>201  Ветчина Нежная ТМ Особый рецепт, (2,5кг), ПОКОМ</v>
          </cell>
          <cell r="B33">
            <v>3338.19</v>
          </cell>
        </row>
        <row r="34">
          <cell r="A34" t="str">
            <v>215  Колбаса Докторская ГОСТ Дугушка, ВЕС, ТМ Стародворье ПОКОМ</v>
          </cell>
          <cell r="B34">
            <v>54.45</v>
          </cell>
        </row>
        <row r="35">
          <cell r="A35" t="str">
            <v>217  Колбаса Докторская Дугушка, ВЕС, НЕ ГОСТ, ТМ Стародворье ПОКОМ</v>
          </cell>
          <cell r="B35">
            <v>2.4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B36">
            <v>2</v>
          </cell>
        </row>
        <row r="37">
          <cell r="A37" t="str">
            <v>219  Колбаса Докторская Особая ТМ Особый рецепт, ВЕС  ПОКОМ</v>
          </cell>
          <cell r="B37">
            <v>4320.6350000000002</v>
          </cell>
        </row>
        <row r="38">
          <cell r="A38" t="str">
            <v>222  Колбаса Докторская стародворская, ВЕС, ВсхЗв   ПОКОМ</v>
          </cell>
          <cell r="B38">
            <v>3.9</v>
          </cell>
        </row>
        <row r="39">
          <cell r="A39" t="str">
            <v>225  Колбаса Дугушка со шпиком, ВЕС, ТМ Стародворье   ПОКОМ</v>
          </cell>
          <cell r="B39">
            <v>111.2</v>
          </cell>
        </row>
        <row r="40">
          <cell r="A40" t="str">
            <v>229  Колбаса Молочная Дугушка, в/у, ВЕС, ТМ Стародворье   ПОКОМ</v>
          </cell>
          <cell r="B40">
            <v>705.85</v>
          </cell>
        </row>
        <row r="41">
          <cell r="A41" t="str">
            <v>230  Колбаса Молочная Особая ТМ Особый рецепт, п/а, ВЕС. ПОКОМ</v>
          </cell>
          <cell r="B41">
            <v>3209.35</v>
          </cell>
        </row>
        <row r="42">
          <cell r="A42" t="str">
            <v>231  Колбаса Молочная по-стародворски, ВЕС   ПОКОМ</v>
          </cell>
          <cell r="B42">
            <v>3.9</v>
          </cell>
        </row>
        <row r="43">
          <cell r="A43" t="str">
            <v>235  Колбаса Особая ТМ Особый рецепт, ВЕС, ТМ Стародворье ПОКОМ</v>
          </cell>
          <cell r="B43">
            <v>1682.5</v>
          </cell>
        </row>
        <row r="44">
          <cell r="A44" t="str">
            <v>236  Колбаса Рубленая ЗАПЕЧ. Дугушка ТМ Стародворье, вектор, в/к    ПОКОМ</v>
          </cell>
          <cell r="B44">
            <v>200.35</v>
          </cell>
        </row>
        <row r="45">
          <cell r="A45" t="str">
            <v>237  Колбаса Русская по-стародворски, ВЕС.  ПОКОМ</v>
          </cell>
          <cell r="B45">
            <v>2.6</v>
          </cell>
        </row>
        <row r="46">
          <cell r="A46" t="str">
            <v>239  Колбаса Салями запеч Дугушка, оболочка вектор, ВЕС, ТМ Стародворье  ПОКОМ</v>
          </cell>
          <cell r="B46">
            <v>390.15</v>
          </cell>
        </row>
        <row r="47">
          <cell r="A47" t="str">
            <v>240  Колбаса Салями охотничья, ВЕС. ПОКОМ</v>
          </cell>
          <cell r="B47">
            <v>16.23</v>
          </cell>
        </row>
        <row r="48">
          <cell r="A48" t="str">
            <v>242  Колбаса Сервелат ЗАПЕЧ.Дугушка ТМ Стародворье, вектор, в/к     ПОКОМ</v>
          </cell>
          <cell r="B48">
            <v>604.13</v>
          </cell>
        </row>
        <row r="49">
          <cell r="A49" t="str">
            <v>243  Колбаса Сервелат Зернистый, ВЕС.  ПОКОМ</v>
          </cell>
          <cell r="B49">
            <v>45.4</v>
          </cell>
        </row>
        <row r="50">
          <cell r="A50" t="str">
            <v>247  Сардельки Нежные, ВЕС.  ПОКОМ</v>
          </cell>
          <cell r="B50">
            <v>3.9</v>
          </cell>
        </row>
        <row r="51">
          <cell r="A51" t="str">
            <v>248  Сардельки Сочные ТМ Особый рецепт,   ПОКОМ</v>
          </cell>
          <cell r="B51">
            <v>567.85</v>
          </cell>
        </row>
        <row r="52">
          <cell r="A52" t="str">
            <v>250  Сардельки стародворские с говядиной в обол. NDX, ВЕС. ПОКОМ</v>
          </cell>
          <cell r="B52">
            <v>412.4</v>
          </cell>
        </row>
        <row r="53">
          <cell r="A53" t="str">
            <v>253  Сосиски Ганноверские   ПОКОМ</v>
          </cell>
          <cell r="B53">
            <v>17.2</v>
          </cell>
        </row>
        <row r="54">
          <cell r="A54" t="str">
            <v>254  Сосиски Датские, ВЕС, ТМ КОЛБАСНЫЙ СТАНДАРТ ПОКОМ</v>
          </cell>
          <cell r="B54">
            <v>2.6</v>
          </cell>
        </row>
        <row r="55">
          <cell r="A55" t="str">
            <v>255  Сосиски Молочные для завтрака ТМ Особый рецепт, п/а МГС, ВЕС, ТМ Стародворье  ПОКОМ</v>
          </cell>
          <cell r="B55">
            <v>1022.2</v>
          </cell>
        </row>
        <row r="56">
          <cell r="A56" t="str">
            <v>257  Сосиски Молочные оригинальные ТМ Особый рецепт, ВЕС.   ПОКОМ</v>
          </cell>
          <cell r="B56">
            <v>6.5</v>
          </cell>
        </row>
        <row r="57">
          <cell r="A57" t="str">
            <v>265  Колбаса Балыкбургская, ВЕС, ТМ Баварушка  ПОКОМ</v>
          </cell>
          <cell r="B57">
            <v>6.3</v>
          </cell>
        </row>
        <row r="58">
          <cell r="A58" t="str">
            <v>266  Колбаса Филейбургская с сочным окороком, ВЕС, ТМ Баварушка  ПОКОМ</v>
          </cell>
          <cell r="B58">
            <v>129.30000000000001</v>
          </cell>
        </row>
        <row r="59">
          <cell r="A59" t="str">
            <v>267  Колбаса Салями Филейбургская зернистая, оболочка фиброуз, ВЕС, ТМ Баварушка  ПОКОМ</v>
          </cell>
          <cell r="B59">
            <v>46.2</v>
          </cell>
        </row>
        <row r="60">
          <cell r="A60" t="str">
            <v>272  Колбаса Сервелат Филедворский, фиброуз, в/у 0,35 кг срез,  ПОКОМ</v>
          </cell>
          <cell r="B60">
            <v>127</v>
          </cell>
        </row>
        <row r="61">
          <cell r="A61" t="str">
            <v>283  Сосиски Сочинки, ВЕС, ТМ Стародворье ПОКОМ</v>
          </cell>
          <cell r="B61">
            <v>271.13</v>
          </cell>
        </row>
        <row r="62">
          <cell r="A62" t="str">
            <v>317 Колбаса Сервелат Рижский ТМ Зареченские ТС Зареченские  фиброуз в вакуумной у  ПОКОМ</v>
          </cell>
          <cell r="B62">
            <v>2.1</v>
          </cell>
        </row>
        <row r="63">
          <cell r="A63" t="str">
            <v>318 Сосиски Датские ТМ Зареченские колбасы ТС Зареченские п полиамид в модифициров  ПОКОМ</v>
          </cell>
          <cell r="B63">
            <v>162.19999999999999</v>
          </cell>
        </row>
        <row r="64">
          <cell r="A64" t="str">
            <v>358 Колбаса Сервелат Мясорубский ТМ Стародворье с мелкорубленным окороком в вак упак  ПОКОМ</v>
          </cell>
          <cell r="B64">
            <v>4.4000000000000004</v>
          </cell>
        </row>
        <row r="65">
          <cell r="A65" t="str">
            <v>383 Колбаса Сочинка по-европейски с сочной грудиной ТМ Стародворье в оболочке фиброуз в ва  Поком</v>
          </cell>
          <cell r="B65">
            <v>137.81</v>
          </cell>
        </row>
        <row r="66">
          <cell r="A66" t="str">
            <v>384  Колбаса Сочинка по-фински с сочным окороком ТМ Стародворье в оболочке фиброуз в ва  Поком</v>
          </cell>
          <cell r="B66">
            <v>63.5</v>
          </cell>
        </row>
        <row r="67">
          <cell r="A67" t="str">
            <v>386 Колбаса Филейбургская с душистым чесноком ТМ Баварушка в оболочке фиброуз в вакуу  ПОКОМ</v>
          </cell>
          <cell r="B67">
            <v>4.2</v>
          </cell>
        </row>
        <row r="68">
          <cell r="A68" t="str">
            <v>428 Колбаса Русская стародворская ТМ Стародворье в оболочке амифлекс. Поком</v>
          </cell>
          <cell r="B68">
            <v>2.4</v>
          </cell>
        </row>
        <row r="69">
          <cell r="A69" t="str">
            <v>БОНУС_229  Колбаса Молочная Дугушка, в/у, ВЕС, ТМ Стародворье   ПОКОМ</v>
          </cell>
          <cell r="B69">
            <v>269.60000000000002</v>
          </cell>
        </row>
        <row r="70">
          <cell r="A70" t="str">
            <v>Логистический Партнер Шт</v>
          </cell>
          <cell r="B70">
            <v>16279</v>
          </cell>
        </row>
        <row r="71">
          <cell r="A71" t="str">
            <v>043  Ветчина Нежная ТМ Особый рецепт, п/а, 0,4кг    ПОКОМ</v>
          </cell>
          <cell r="B71">
            <v>260</v>
          </cell>
        </row>
        <row r="72">
          <cell r="A72" t="str">
            <v>047  Кол Баварская, белков.обол. в термоусад. пакете 0.17 кг, ТМ Стародворье  ПОКОМ</v>
          </cell>
          <cell r="B72">
            <v>240</v>
          </cell>
        </row>
        <row r="73">
          <cell r="A73" t="str">
            <v>054  Колбаса вареная Филейбургская с филе сочного окорока, 0,45 кг, БАВАРУШКА ПОКОМ</v>
          </cell>
          <cell r="B73">
            <v>72</v>
          </cell>
        </row>
        <row r="74">
          <cell r="A74" t="str">
            <v>055  Колбаса вареная Филейбургская, 0,45 кг, БАВАРУШКА ПОКОМ</v>
          </cell>
          <cell r="B74">
            <v>72</v>
          </cell>
        </row>
        <row r="75">
          <cell r="A75" t="str">
            <v>058  Колбаса Докторская Особая ТМ Особый рецепт,  0,5кг, ПОКОМ</v>
          </cell>
          <cell r="B75">
            <v>14</v>
          </cell>
        </row>
        <row r="76">
          <cell r="A76" t="str">
            <v>059  Колбаса Докторская по-стародворски  0.5 кг, ПОКОМ</v>
          </cell>
          <cell r="B76">
            <v>586</v>
          </cell>
        </row>
        <row r="77">
          <cell r="A77" t="str">
            <v>060  Колбаса Докторская стародворская  0,5 кг,ПОКОМ</v>
          </cell>
          <cell r="B77">
            <v>220</v>
          </cell>
        </row>
        <row r="78">
          <cell r="A78" t="str">
            <v>062  Колбаса Кракушка пряная с сальцем, 0.3кг в/у п/к, БАВАРУШКА ПОКОМ</v>
          </cell>
          <cell r="B78">
            <v>338</v>
          </cell>
        </row>
        <row r="79">
          <cell r="A79" t="str">
            <v>064  Колбаса Молочная Дугушка, вектор 0,4 кг, ТМ Стародворье  ПОКОМ</v>
          </cell>
          <cell r="B79">
            <v>672</v>
          </cell>
        </row>
        <row r="80">
          <cell r="A80" t="str">
            <v>065  Колбаса Молочная по-стародворски, 0,5кг,ПОКОМ</v>
          </cell>
          <cell r="B80">
            <v>1</v>
          </cell>
        </row>
        <row r="81">
          <cell r="A81" t="str">
            <v>091  Сардельки Баварские, МГС 0.38кг, ТМ Стародворье  ПОКОМ</v>
          </cell>
          <cell r="B81">
            <v>372</v>
          </cell>
        </row>
        <row r="82">
          <cell r="A82" t="str">
            <v>092  Сосиски Баварские с сыром,  0.42кг,ПОКОМ</v>
          </cell>
          <cell r="B82">
            <v>520</v>
          </cell>
        </row>
        <row r="83">
          <cell r="A83" t="str">
            <v>096  Сосиски Баварские,  0.42кг,ПОКОМ</v>
          </cell>
          <cell r="B83">
            <v>2050</v>
          </cell>
        </row>
        <row r="84">
          <cell r="A84" t="str">
            <v>100  Сосиски Баварушки, 0.6кг, БАВАРУШКА ПОКОМ</v>
          </cell>
          <cell r="B84">
            <v>156</v>
          </cell>
        </row>
        <row r="85">
          <cell r="A85" t="str">
            <v>103  Сосиски Классические, 0.42кг,ядрена копотьПОКОМ</v>
          </cell>
          <cell r="B85">
            <v>4</v>
          </cell>
        </row>
        <row r="86">
          <cell r="A86" t="str">
            <v>108  Сосиски С сыром,  0.42кг,ядрена копоть ПОКОМ</v>
          </cell>
          <cell r="B86">
            <v>218</v>
          </cell>
        </row>
        <row r="87">
          <cell r="A87" t="str">
            <v>114  Сосиски Филейбургские с филе сочного окорока, 0,55 кг, БАВАРУШКА ПОКОМ</v>
          </cell>
          <cell r="B87">
            <v>168</v>
          </cell>
        </row>
        <row r="88">
          <cell r="A88" t="str">
            <v>115  Колбаса Салями Филейбургская зернистая, в/у 0,35 кг срез, БАВАРУШКА ПОКОМ</v>
          </cell>
          <cell r="B88">
            <v>209</v>
          </cell>
        </row>
        <row r="89">
          <cell r="A89" t="str">
            <v>117  Колбаса Сервелат Филейбургский с ароматными пряностями, в/у 0,35 кг срез, БАВАРУШКА ПОКОМ</v>
          </cell>
          <cell r="B89">
            <v>222</v>
          </cell>
        </row>
        <row r="90">
          <cell r="A90" t="str">
            <v>118  Колбаса Сервелат Филейбургский с филе сочного окорока, в/у 0,35 кг срез, БАВАРУШКА ПОКОМ</v>
          </cell>
          <cell r="B90">
            <v>270</v>
          </cell>
        </row>
        <row r="91">
          <cell r="A91" t="str">
            <v>273  Сосиски Сочинки с сочной грудинкой, МГС 0.4кг,   ПОКОМ</v>
          </cell>
          <cell r="B91">
            <v>637</v>
          </cell>
        </row>
        <row r="92">
          <cell r="A92" t="str">
            <v>296  Колбаса Мясорубская с рубленой грудинкой 0,35кг срез ТМ Стародворье  ПОКОМ</v>
          </cell>
          <cell r="B92">
            <v>141</v>
          </cell>
        </row>
        <row r="93">
          <cell r="A93" t="str">
            <v>301  Сосиски Сочинки по-баварски с сыром,  0.4кг, ТМ Стародворье  ПОКОМ</v>
          </cell>
          <cell r="B93">
            <v>767</v>
          </cell>
        </row>
        <row r="94">
          <cell r="A94" t="str">
            <v>302  Сосиски Сочинки по-баварски,  0.4кг, ТМ Стародворье  ПОКОМ</v>
          </cell>
          <cell r="B94">
            <v>2450</v>
          </cell>
        </row>
        <row r="95">
          <cell r="A95" t="str">
            <v>309  Сосиски Сочинки с сыром 0,4 кг ТМ Стародворье  ПОКОМ</v>
          </cell>
          <cell r="B95">
            <v>207</v>
          </cell>
        </row>
        <row r="96">
          <cell r="A96" t="str">
            <v>320  Сосиски Сочинки с сочным окороком 0,4 кг ТМ Стародворье  ПОКОМ</v>
          </cell>
          <cell r="B96">
            <v>313</v>
          </cell>
        </row>
        <row r="97">
          <cell r="A97" t="str">
            <v>325 Колбаса Сервелат Мясорубский ТМ Стародворье с мелкорубленным окороком 0,35 кг  ПОКОМ</v>
          </cell>
          <cell r="B97">
            <v>33</v>
          </cell>
        </row>
        <row r="98">
          <cell r="A98" t="str">
            <v>343 Колбаса Докторская оригинальная ТМ Особый рецепт в оболочке полиамид 0,4 кг.  ПОКОМ</v>
          </cell>
          <cell r="B98">
            <v>730</v>
          </cell>
        </row>
        <row r="99">
          <cell r="A99" t="str">
            <v>346 Колбаса Сервелат Филейбургский с копченой грудинкой ТМ Баварушка в оболов/у 0,35 кг срез  ПОКОМ</v>
          </cell>
          <cell r="B99">
            <v>258</v>
          </cell>
        </row>
        <row r="100">
          <cell r="A100" t="str">
            <v>347 Паштет печеночный со сливочным маслом ТМ Стародворье ламистер 0,1 кг. Консервы   ПОКОМ</v>
          </cell>
          <cell r="B100">
            <v>680</v>
          </cell>
        </row>
        <row r="101">
          <cell r="A101" t="str">
            <v>351 Сосиски Филейбургские с грудкой ТМ Баварушка в оболо амицел в моди газовой среде 0,33 кг  Поком</v>
          </cell>
          <cell r="B101">
            <v>120</v>
          </cell>
        </row>
        <row r="102">
          <cell r="A102" t="str">
            <v>352  Сардельки Сочинки с сыром 0,4 кг ТМ Стародворье   ПОКОМ</v>
          </cell>
          <cell r="B102">
            <v>514</v>
          </cell>
        </row>
        <row r="103">
          <cell r="A103" t="str">
            <v>355 Сос Молочные для завтрака ОР полиамид мгс 0,4 кг НД СК  ПОКОМ</v>
          </cell>
          <cell r="B103">
            <v>624</v>
          </cell>
        </row>
        <row r="104">
          <cell r="A104" t="str">
            <v>360 Колбаса варено-копченая  Сервелат Левантский ТМ Особый Рецепт  0,35 кг  ПОКОМ</v>
          </cell>
          <cell r="B104">
            <v>2</v>
          </cell>
        </row>
        <row r="105">
          <cell r="A105" t="str">
            <v>361 Колбаса Салями Филейбургская зернистая ТМ Баварушка в оболочке  в вак 0.28кг ПОКОМ</v>
          </cell>
          <cell r="B105">
            <v>57</v>
          </cell>
        </row>
        <row r="106">
          <cell r="A106" t="str">
            <v>364 Колбаса Сервелат Филейбургский с копченой грудинкой ТМ Баварушка  в/у 0,28 кг  ПОКОМ</v>
          </cell>
          <cell r="B106">
            <v>76</v>
          </cell>
        </row>
        <row r="107">
          <cell r="A107" t="str">
            <v>371  Сосиски Сочинки Молочные 0,4 кг ТМ Стародворье  ПОКОМ</v>
          </cell>
          <cell r="B107">
            <v>365</v>
          </cell>
        </row>
        <row r="108">
          <cell r="A108" t="str">
            <v>372  Сосиски Сочинки Сливочные 0,4 кг ТМ Стародворье  ПОКОМ</v>
          </cell>
          <cell r="B108">
            <v>280</v>
          </cell>
        </row>
        <row r="109">
          <cell r="A109" t="str">
            <v>374  Сосиски Сочинки с сыром ф/в 0,3 кг п/а ТМ "Стародворье"  Поком</v>
          </cell>
          <cell r="B109">
            <v>150</v>
          </cell>
        </row>
        <row r="110">
          <cell r="A110" t="str">
            <v>375  Сосиски Сочинки по-баварски Бавария Фикс.вес 0,84 П/а мгс Стародворье</v>
          </cell>
          <cell r="B110">
            <v>312</v>
          </cell>
        </row>
        <row r="111">
          <cell r="A111" t="str">
            <v>376  Сардельки Сочинки с сочным окороком ТМ Стародворье полиамид мгс ф/в 0,4 кг СК3</v>
          </cell>
          <cell r="B111">
            <v>384</v>
          </cell>
        </row>
        <row r="112">
          <cell r="A112" t="str">
            <v>377  Сосиски Сочинки по-баварски с сыром ТМ Стародворье полиамид мгс ф/в 0,84 кг СК3</v>
          </cell>
          <cell r="B112">
            <v>224</v>
          </cell>
        </row>
        <row r="113">
          <cell r="A113" t="str">
            <v>381  Сардельки Сочинки 0,4кг ТМ Стародворье  ПОКОМ</v>
          </cell>
          <cell r="B113">
            <v>34</v>
          </cell>
        </row>
        <row r="114">
          <cell r="A114" t="str">
            <v>388 Колбаски Филейбургские ТМ Баварушка с филе сочного окорока копченые в оболоч 0,28 кг ПОКОМ</v>
          </cell>
          <cell r="B114">
            <v>9</v>
          </cell>
        </row>
        <row r="115">
          <cell r="A115" t="str">
            <v>БОНУС_096  Сосиски Баварские,  0.42кг,ПОКОМ</v>
          </cell>
          <cell r="B115">
            <v>248</v>
          </cell>
        </row>
        <row r="116">
          <cell r="A116" t="str">
            <v>ПОКОМ Логистический Партнер Заморозка</v>
          </cell>
          <cell r="B116">
            <v>29620.799999999999</v>
          </cell>
        </row>
        <row r="117">
          <cell r="A117" t="str">
            <v>БОНУС_Готовые чебупели сочные с мясом ТМ Горячая штучка  0,3кг зам  ПОКОМ</v>
          </cell>
          <cell r="B117">
            <v>27</v>
          </cell>
        </row>
        <row r="118">
          <cell r="A118" t="str">
            <v>БОНУС_Пельмени Бульмени со сливочным маслом Горячая штучка 0,9 кг  ПОКОМ</v>
          </cell>
          <cell r="B118">
            <v>53</v>
          </cell>
        </row>
        <row r="119">
          <cell r="A119" t="str">
            <v>Готовые бельмеши сочные с мясом ТМ Горячая штучка 0,3кг зам  ПОКОМ</v>
          </cell>
          <cell r="B119">
            <v>336</v>
          </cell>
        </row>
        <row r="120">
          <cell r="A120" t="str">
            <v>Готовые чебупели острые с мясом Горячая штучка 0,3 кг зам  ПОКОМ</v>
          </cell>
          <cell r="B120">
            <v>571</v>
          </cell>
        </row>
        <row r="121">
          <cell r="A121" t="str">
            <v>Готовые чебупели с ветчиной и сыром Горячая штучка 0,3кг зам  ПОКОМ</v>
          </cell>
          <cell r="B121">
            <v>805</v>
          </cell>
        </row>
        <row r="122">
          <cell r="A122" t="str">
            <v>Готовые чебупели с мясом ТМ Горячая штучка Без свинины 0,3 кг  ПОКОМ</v>
          </cell>
          <cell r="B122">
            <v>624</v>
          </cell>
        </row>
        <row r="123">
          <cell r="A123" t="str">
            <v>Готовые чебупели сочные с мясом ТМ Горячая штучка  0,3кг зам  ПОКОМ</v>
          </cell>
          <cell r="B123">
            <v>75</v>
          </cell>
        </row>
        <row r="124">
          <cell r="A124" t="str">
            <v>Готовые чебуреки с мясом ТМ Горячая штучка 0,09 кг флоу-пак ПОКОМ</v>
          </cell>
          <cell r="B124">
            <v>1234</v>
          </cell>
        </row>
        <row r="125">
          <cell r="A125" t="str">
            <v>Готовые чебуреки со свининой и говядиной ТМ Горячая штучка ТС Базовый ассортимент 0,36 кг  ПОКОМ</v>
          </cell>
          <cell r="B125">
            <v>880</v>
          </cell>
        </row>
        <row r="126">
          <cell r="A126" t="str">
            <v>Жар-боллы с курочкой и сыром. Кулинарные изделия рубленые в тесте куриные жареные  ПОКОМ</v>
          </cell>
          <cell r="B126">
            <v>44</v>
          </cell>
        </row>
        <row r="127">
          <cell r="A127" t="str">
            <v>Жар-ладушки с яблоком и грушей. Изделия хлебобулочные жареные с начинкой зам  ПОКОМ</v>
          </cell>
          <cell r="B127">
            <v>11</v>
          </cell>
        </row>
        <row r="128">
          <cell r="A128" t="str">
            <v>Круггетсы с сырным соусом ТМ Горячая штучка 0,25 кг зам  ПОКОМ</v>
          </cell>
          <cell r="B128">
            <v>797</v>
          </cell>
        </row>
        <row r="129">
          <cell r="A129" t="str">
            <v>Круггетсы сочные ТМ Горячая штучка ТС Круггетсы 0,25 кг зам  ПОКОМ</v>
          </cell>
          <cell r="B129">
            <v>529</v>
          </cell>
        </row>
        <row r="130">
          <cell r="A130" t="str">
            <v>Мини-сосиски в тесте "Фрайпики" 1,8кг ВЕС,  ПОКОМ</v>
          </cell>
          <cell r="B130">
            <v>28.8</v>
          </cell>
        </row>
        <row r="131">
          <cell r="A131" t="str">
            <v>Мини-сосиски в тесте "Фрайпики" 3,7кг ВЕС,  ПОКОМ</v>
          </cell>
          <cell r="B131">
            <v>1093.2</v>
          </cell>
        </row>
        <row r="132">
          <cell r="A132" t="str">
            <v>Мини-сосиски в тесте "Фрайпики" 3,7кг ВЕС, ТМ Зареченские  ПОКОМ</v>
          </cell>
          <cell r="B132">
            <v>3.7</v>
          </cell>
        </row>
        <row r="133">
          <cell r="A133" t="str">
            <v>Наггетсы из печи 0,25кг ТМ Вязанка ТС Няняггетсы Сливушки замор.  ПОКОМ</v>
          </cell>
          <cell r="B133">
            <v>1422</v>
          </cell>
        </row>
        <row r="134">
          <cell r="A134" t="str">
            <v>Наггетсы Нагетосы Сочная курочка в хруст панир со сметаной и зеленью ТМ Горячая штучка 0,25 ПОКОМ</v>
          </cell>
          <cell r="B134">
            <v>846</v>
          </cell>
        </row>
        <row r="135">
          <cell r="A135" t="str">
            <v>Наггетсы Нагетосы Сочная курочка со сладкой паприкой ТМ Горячая штучка ф/в 0,25 кг  ПОКОМ</v>
          </cell>
          <cell r="B135">
            <v>714</v>
          </cell>
        </row>
        <row r="136">
          <cell r="A136" t="str">
            <v>Наггетсы Нагетосы Сочная курочка ТМ Горячая штучка 0,25 кг зам  ПОКОМ</v>
          </cell>
          <cell r="B136">
            <v>1121</v>
          </cell>
        </row>
        <row r="137">
          <cell r="A137" t="str">
            <v>Наггетсы с индейкой 0,25кг ТМ Вязанка ТС Няняггетсы Сливушки НД2 замор.  ПОКОМ</v>
          </cell>
          <cell r="B137">
            <v>244</v>
          </cell>
        </row>
        <row r="138">
          <cell r="A138" t="str">
            <v>Наггетсы Хрустящие ТМ Зареченские ТС Зареченские продукты. Поком</v>
          </cell>
          <cell r="B138">
            <v>91</v>
          </cell>
        </row>
        <row r="139">
          <cell r="A139" t="str">
            <v>Пекерсы с индейкой в сливочном соусе ТМ Горячая штучка 0,25 кг зам  ПОКОМ</v>
          </cell>
          <cell r="B139">
            <v>487</v>
          </cell>
        </row>
        <row r="140">
          <cell r="A140" t="str">
            <v>Пельмени Grandmeni с говядиной в сливочном соусе ТМ Горячая штучка флоупак сфера 0,75 кг.  ПОКОМ</v>
          </cell>
          <cell r="B140">
            <v>592</v>
          </cell>
        </row>
        <row r="141">
          <cell r="A141" t="str">
            <v>Пельмени Grandmeni с говядиной ТМ Горячая штучка флоупак сфера 0,75 кг. ПОКОМ</v>
          </cell>
          <cell r="B141">
            <v>704</v>
          </cell>
        </row>
        <row r="142">
          <cell r="A142" t="str">
            <v>Пельмени Grandmeni со сливочным маслом Горячая штучка 0,75 кг ПОКОМ</v>
          </cell>
          <cell r="B142">
            <v>714</v>
          </cell>
        </row>
        <row r="143">
          <cell r="A143" t="str">
            <v>Пельмени Бигбули #МЕГАВКУСИЩЕ с сочной грудинкой ТМ Горячая шту БУЛЬМЕНИ ТС Бигбули  сфера 0,9 ПОКОМ</v>
          </cell>
          <cell r="B143">
            <v>1024</v>
          </cell>
        </row>
        <row r="144">
          <cell r="A144" t="str">
            <v>Пельмени Бигбули #МЕГАВКУСИЩЕ с сочной грудинкой ТМ Горячая штучка ТС Бигбули  сфера 0,43  ПОКОМ</v>
          </cell>
          <cell r="B144">
            <v>576</v>
          </cell>
        </row>
        <row r="145">
          <cell r="A145" t="str">
            <v>Пельмени Бигбули с мясом, Горячая штучка 0,9кг  ПОКОМ</v>
          </cell>
          <cell r="B145">
            <v>50</v>
          </cell>
        </row>
        <row r="146">
          <cell r="A146" t="str">
            <v>Пельмени Бигбули со слив.маслом 0,9 кг   Поком</v>
          </cell>
          <cell r="B146">
            <v>54</v>
          </cell>
        </row>
        <row r="147">
          <cell r="A147" t="str">
            <v>Пельмени Бигбули со сливочным маслом ТМ Горячая штучка ТС Бигбули ГШ флоу-пак сфера 0,43 УВС.  ПОКОМ</v>
          </cell>
          <cell r="B147">
            <v>19</v>
          </cell>
        </row>
        <row r="148">
          <cell r="A148" t="str">
            <v>Пельмени Бугбули со сливочным маслом ТМ Горячая штучка БУЛЬМЕНИ 0,43 кг  ПОКОМ</v>
          </cell>
          <cell r="B148">
            <v>880</v>
          </cell>
        </row>
        <row r="149">
          <cell r="A149" t="str">
            <v>Пельмени Бульмени с говядиной и свининой Горячая шт. 0,9 кг  ПОКОМ</v>
          </cell>
          <cell r="B149">
            <v>1395</v>
          </cell>
        </row>
        <row r="150">
          <cell r="A150" t="str">
            <v>Пельмени Бульмени с говядиной и свининой Горячая штучка 0,43  ПОКОМ</v>
          </cell>
          <cell r="B150">
            <v>944</v>
          </cell>
        </row>
        <row r="151">
          <cell r="A151" t="str">
            <v>Пельмени Бульмени с говядиной и свининой Наваристые Горячая штучка ВЕС  ПОКОМ</v>
          </cell>
          <cell r="B151">
            <v>330</v>
          </cell>
        </row>
        <row r="152">
          <cell r="A152" t="str">
            <v>Пельмени Бульмени со сливочным маслом Горячая штучка 0,9 кг  ПОКОМ</v>
          </cell>
          <cell r="B152">
            <v>1174</v>
          </cell>
        </row>
        <row r="153">
          <cell r="A153" t="str">
            <v>Пельмени Бульмени со сливочным маслом ТМ Горячая шт. 0,43 кг  ПОКОМ</v>
          </cell>
          <cell r="B153">
            <v>896</v>
          </cell>
        </row>
        <row r="154">
          <cell r="A154" t="str">
            <v>Пельмени Мясорубские ТМ Стародворье фоу-пак равиоли 0,7 кг.  Поком</v>
          </cell>
          <cell r="B154">
            <v>108</v>
          </cell>
        </row>
        <row r="155">
          <cell r="A155" t="str">
            <v>Пельмени отборные  с говядиной и свининой 0,43кг ушко  Поком</v>
          </cell>
          <cell r="B155">
            <v>18</v>
          </cell>
        </row>
        <row r="156">
          <cell r="A156" t="str">
            <v>Пельмени Отборные из свинины и говядины 0,9 кг ТМ Стародворье ТС Медвежье ушко  ПОКОМ</v>
          </cell>
          <cell r="B156">
            <v>119</v>
          </cell>
        </row>
        <row r="157">
          <cell r="A157" t="str">
            <v>Пельмени отборные с говядиной 0,43кг Поком</v>
          </cell>
          <cell r="B157">
            <v>6</v>
          </cell>
        </row>
        <row r="158">
          <cell r="A158" t="str">
            <v>Пельмени Отборные с говядиной 0,9 кг НОВА ТМ Стародворье ТС Медвежье ушко  ПОКОМ</v>
          </cell>
          <cell r="B158">
            <v>29</v>
          </cell>
        </row>
        <row r="159">
          <cell r="A159" t="str">
            <v>Пельмени С говядиной и свининой, ВЕС, ТМ Славница сфера пуговки  ПОКОМ</v>
          </cell>
          <cell r="B159">
            <v>350</v>
          </cell>
        </row>
        <row r="160">
          <cell r="A160" t="str">
            <v>Пельмени Сочные сфера 0,9 кг ТМ Стародворье ПОКОМ</v>
          </cell>
          <cell r="B160">
            <v>3</v>
          </cell>
        </row>
        <row r="161">
          <cell r="A161" t="str">
            <v>Снеки  ЖАР-мени ВЕС. рубленые в тесте замор.  ПОКОМ</v>
          </cell>
          <cell r="B161">
            <v>2766.5</v>
          </cell>
        </row>
        <row r="162">
          <cell r="A162" t="str">
            <v>Фрай-пицца с ветчиной и грибами ТМ Зареченские ТС Зареченские продукты.  Поком</v>
          </cell>
          <cell r="B162">
            <v>26</v>
          </cell>
        </row>
        <row r="163">
          <cell r="A163" t="str">
            <v>Хотстеры ТМ Горячая штучка ТС Хотстеры 0,25 кг зам  ПОКОМ</v>
          </cell>
          <cell r="B163">
            <v>898</v>
          </cell>
        </row>
        <row r="164">
          <cell r="A164" t="str">
            <v>Хрустящие крылышки острые к пиву ТМ Горячая штучка 0,3кг зам  ПОКОМ</v>
          </cell>
          <cell r="B164">
            <v>624</v>
          </cell>
        </row>
        <row r="165">
          <cell r="A165" t="str">
            <v>Хрустящие крылышки ТМ Горячая штучка 0,3 кг зам  ПОКОМ</v>
          </cell>
          <cell r="B165">
            <v>689</v>
          </cell>
        </row>
        <row r="166">
          <cell r="A166" t="str">
            <v>Хрустящие крылышки ТМ Зареченские ТС Зареченские продукты.   Поком</v>
          </cell>
          <cell r="B166">
            <v>25.4</v>
          </cell>
        </row>
        <row r="167">
          <cell r="A167" t="str">
            <v>Чебупай сочное яблоко ТМ Горячая штучка ТС Чебупай 0,2 кг УВС.  зам  ПОКОМ</v>
          </cell>
          <cell r="B167">
            <v>38</v>
          </cell>
        </row>
        <row r="168">
          <cell r="A168" t="str">
            <v>Чебупай спелая вишня ТМ Горячая штучка ТС Чебупай 0,2 кг УВС. зам  ПОКОМ</v>
          </cell>
          <cell r="B168">
            <v>36</v>
          </cell>
        </row>
        <row r="169">
          <cell r="A169" t="str">
            <v>Чебупицца курочка по-итальянски Горячая штучка 0,25 кг зам  ПОКОМ</v>
          </cell>
          <cell r="B169">
            <v>1079</v>
          </cell>
        </row>
        <row r="170">
          <cell r="A170" t="str">
            <v>Чебупицца Пепперони ТМ Горячая штучка ТС Чебупицца 0.25кг зам  ПОКОМ</v>
          </cell>
          <cell r="B170">
            <v>1061</v>
          </cell>
        </row>
        <row r="171">
          <cell r="A171" t="str">
            <v>Чебуреки сочные ТМ Зареченские ТС Зареченские продукты.  Поком</v>
          </cell>
          <cell r="B171">
            <v>255.2</v>
          </cell>
        </row>
        <row r="172">
          <cell r="A172" t="str">
            <v>Чебуречище горячая штучка 0,14кг Поком</v>
          </cell>
          <cell r="B172">
            <v>101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17.11.2023 - 23.11.2023</v>
          </cell>
        </row>
        <row r="3">
          <cell r="A3" t="str">
            <v>Отбор:</v>
          </cell>
          <cell r="C3" t="str">
            <v xml:space="preserve"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Готовые бельмеши сочные с мясом ТМ Горячая штучка 0,3кг зам  ПОКОМ</v>
          </cell>
          <cell r="D7">
            <v>100.8</v>
          </cell>
          <cell r="F7">
            <v>336</v>
          </cell>
        </row>
        <row r="8">
          <cell r="A8" t="str">
            <v>Готовые чебупели острые с мясом Горячая штучка 0,3 кг зам  ПОКОМ</v>
          </cell>
          <cell r="D8">
            <v>151.19999999999999</v>
          </cell>
          <cell r="F8">
            <v>504</v>
          </cell>
        </row>
        <row r="9">
          <cell r="A9" t="str">
            <v>Готовые чебупели с ветчиной и сыром Горячая штучка 0,3кг зам  ПОКОМ</v>
          </cell>
          <cell r="D9">
            <v>223.2</v>
          </cell>
          <cell r="F9">
            <v>744</v>
          </cell>
        </row>
        <row r="10">
          <cell r="A10" t="str">
            <v>Готовые чебупели с мясом ТМ Горячая штучка Без свинины 0,3 кг  ПОКОМ</v>
          </cell>
          <cell r="D10">
            <v>187.2</v>
          </cell>
          <cell r="F10">
            <v>624</v>
          </cell>
        </row>
        <row r="11">
          <cell r="A11" t="str">
            <v>Готовые чебуреки с мясом ТМ Горячая штучка 0,09 кг флоу-пак ПОКОМ</v>
          </cell>
          <cell r="D11">
            <v>108</v>
          </cell>
          <cell r="F11">
            <v>1200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D12">
            <v>316.8</v>
          </cell>
          <cell r="F12">
            <v>880</v>
          </cell>
        </row>
        <row r="13">
          <cell r="A13" t="str">
            <v>Круггетсы с сырным соусом ТМ Горячая штучка 0,25 кг зам  ПОКОМ</v>
          </cell>
          <cell r="D13">
            <v>186</v>
          </cell>
          <cell r="F13">
            <v>744</v>
          </cell>
        </row>
        <row r="14">
          <cell r="A14" t="str">
            <v>Круггетсы сочные ТМ Горячая штучка ТС Круггетсы 0,25 кг зам  ПОКОМ</v>
          </cell>
          <cell r="D14">
            <v>120</v>
          </cell>
          <cell r="F14">
            <v>480</v>
          </cell>
        </row>
        <row r="15">
          <cell r="A15" t="str">
            <v>Мини-сосиски в тесте "Фрайпики" 3,7кг ВЕС,  ПОКОМ</v>
          </cell>
          <cell r="D15">
            <v>1039.7</v>
          </cell>
          <cell r="F15">
            <v>1039.7</v>
          </cell>
        </row>
        <row r="16">
          <cell r="A16" t="str">
            <v>Наггетсы из печи 0,25кг ТМ Вязанка ТС Няняггетсы Сливушки замор.  ПОКОМ</v>
          </cell>
          <cell r="D16">
            <v>342</v>
          </cell>
          <cell r="F16">
            <v>1368</v>
          </cell>
        </row>
        <row r="17">
          <cell r="A17" t="str">
            <v>Наггетсы Нагетосы Сочная курочка в хруст панир со сметаной и зеленью ТМ Горячая штучка 0,25 ПОКОМ</v>
          </cell>
          <cell r="D17">
            <v>211.5</v>
          </cell>
          <cell r="F17">
            <v>846</v>
          </cell>
        </row>
        <row r="18">
          <cell r="A18" t="str">
            <v>Наггетсы Нагетосы Сочная курочка со сладкой паприкой ТМ Горячая штучка ф/в 0,25 кг  ПОКОМ</v>
          </cell>
          <cell r="D18">
            <v>178.5</v>
          </cell>
          <cell r="F18">
            <v>714</v>
          </cell>
        </row>
        <row r="19">
          <cell r="A19" t="str">
            <v>Наггетсы Нагетосы Сочная курочка ТМ Горячая штучка 0,25 кг зам  ПОКОМ</v>
          </cell>
          <cell r="D19">
            <v>228</v>
          </cell>
          <cell r="F19">
            <v>912</v>
          </cell>
        </row>
        <row r="20">
          <cell r="A20" t="str">
            <v>Пекерсы с индейкой в сливочном соусе ТМ Горячая штучка 0,25 кг зам  ПОКОМ</v>
          </cell>
          <cell r="D20">
            <v>111</v>
          </cell>
          <cell r="F20">
            <v>444</v>
          </cell>
        </row>
        <row r="21">
          <cell r="A21" t="str">
            <v>Пельмени Grandmeni с говядиной в сливочном соусе ТМ Горячая штучка флоупак сфера 0,75 кг.  ПОКОМ</v>
          </cell>
          <cell r="D21">
            <v>444</v>
          </cell>
          <cell r="F21">
            <v>592</v>
          </cell>
        </row>
        <row r="22">
          <cell r="A22" t="str">
            <v>Пельмени Grandmeni с говядиной ТМ Горячая штучка флоупак сфера 0,75 кг. ПОКОМ</v>
          </cell>
          <cell r="D22">
            <v>528</v>
          </cell>
          <cell r="F22">
            <v>704</v>
          </cell>
        </row>
        <row r="23">
          <cell r="A23" t="str">
            <v>Пельмени Grandmeni со сливочным маслом Горячая штучка 0,75 кг ПОКОМ</v>
          </cell>
          <cell r="D23">
            <v>486</v>
          </cell>
          <cell r="F23">
            <v>648</v>
          </cell>
        </row>
        <row r="24">
          <cell r="A24" t="str">
            <v>Пельмени Бигбули #МЕГАВКУСИЩЕ с сочной грудинкой ТМ Горячая шту БУЛЬМЕНИ ТС Бигбули  сфера 0,9 ПОКОМ</v>
          </cell>
          <cell r="D24">
            <v>921.6</v>
          </cell>
          <cell r="F24">
            <v>1024</v>
          </cell>
        </row>
        <row r="25">
          <cell r="A25" t="str">
            <v>Пельмени Бигбули #МЕГАВКУСИЩЕ с сочной грудинкой ТМ Горячая штучка ТС Бигбули  сфера 0,43  ПОКОМ</v>
          </cell>
          <cell r="D25">
            <v>247.68</v>
          </cell>
          <cell r="F25">
            <v>576</v>
          </cell>
        </row>
        <row r="26">
          <cell r="A26" t="str">
            <v>Пельмени Бугбули со сливочным маслом ТМ Горячая штучка БУЛЬМЕНИ 0,43 кг  ПОКОМ</v>
          </cell>
          <cell r="D26">
            <v>378.4</v>
          </cell>
          <cell r="F26">
            <v>880</v>
          </cell>
        </row>
        <row r="27">
          <cell r="A27" t="str">
            <v>Пельмени Бульмени с говядиной и свининой Горячая шт. 0,9 кг  ПОКОМ</v>
          </cell>
          <cell r="D27">
            <v>1216.8</v>
          </cell>
          <cell r="F27">
            <v>1352</v>
          </cell>
        </row>
        <row r="28">
          <cell r="A28" t="str">
            <v>Пельмени Бульмени с говядиной и свининой Горячая штучка 0,43  ПОКОМ</v>
          </cell>
          <cell r="D28">
            <v>392.16</v>
          </cell>
          <cell r="F28">
            <v>912</v>
          </cell>
        </row>
        <row r="29">
          <cell r="A29" t="str">
            <v>Пельмени Бульмени со сливочным маслом Горячая штучка 0,9 кг  ПОКОМ</v>
          </cell>
          <cell r="D29">
            <v>943.2</v>
          </cell>
          <cell r="F29">
            <v>1048</v>
          </cell>
        </row>
        <row r="30">
          <cell r="A30" t="str">
            <v>Пельмени Бульмени со сливочным маслом ТМ Горячая шт. 0,43 кг  ПОКОМ</v>
          </cell>
          <cell r="D30">
            <v>385.28</v>
          </cell>
          <cell r="F30">
            <v>896</v>
          </cell>
        </row>
        <row r="31">
          <cell r="A31" t="str">
            <v>Снеки  ЖАР-мени ВЕС. рубленые в тесте замор.  ПОКОМ</v>
          </cell>
          <cell r="D31">
            <v>2766.5</v>
          </cell>
          <cell r="F31">
            <v>2766.5</v>
          </cell>
        </row>
        <row r="32">
          <cell r="A32" t="str">
            <v>Хотстеры ТМ Горячая штучка ТС Хотстеры 0,25 кг зам  ПОКОМ</v>
          </cell>
          <cell r="D32">
            <v>210</v>
          </cell>
          <cell r="F32">
            <v>840</v>
          </cell>
        </row>
        <row r="33">
          <cell r="A33" t="str">
            <v>Хрустящие крылышки острые к пиву ТМ Горячая штучка 0,3кг зам  ПОКОМ</v>
          </cell>
          <cell r="D33">
            <v>176.4</v>
          </cell>
          <cell r="F33">
            <v>588</v>
          </cell>
        </row>
        <row r="34">
          <cell r="A34" t="str">
            <v>Хрустящие крылышки ТМ Горячая штучка 0,3 кг зам  ПОКОМ</v>
          </cell>
          <cell r="D34">
            <v>183.6</v>
          </cell>
          <cell r="F34">
            <v>612</v>
          </cell>
        </row>
        <row r="35">
          <cell r="A35" t="str">
            <v>Чебупицца курочка по-итальянски Горячая штучка 0,25 кг зам  ПОКОМ</v>
          </cell>
          <cell r="D35">
            <v>258</v>
          </cell>
          <cell r="F35">
            <v>1032</v>
          </cell>
        </row>
        <row r="36">
          <cell r="A36" t="str">
            <v>Чебупицца Пепперони ТМ Горячая штучка ТС Чебупицца 0.25кг зам  ПОКОМ</v>
          </cell>
          <cell r="D36">
            <v>264</v>
          </cell>
          <cell r="F36">
            <v>1056</v>
          </cell>
        </row>
        <row r="37">
          <cell r="A37" t="str">
            <v>Итого</v>
          </cell>
          <cell r="D37">
            <v>13305.52</v>
          </cell>
          <cell r="F37">
            <v>26362.2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перемещение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26,10</v>
          </cell>
          <cell r="W3" t="str">
            <v>ср 02,11</v>
          </cell>
          <cell r="X3" t="str">
            <v>ср 09,11</v>
          </cell>
          <cell r="Y3" t="str">
            <v>коментарий</v>
          </cell>
          <cell r="Z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Q4" t="str">
            <v>из Краснодара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3544.7000000000003</v>
          </cell>
          <cell r="G5">
            <v>3839.7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2973.6000000000004</v>
          </cell>
          <cell r="N5">
            <v>0</v>
          </cell>
          <cell r="O5">
            <v>708.93999999999994</v>
          </cell>
          <cell r="P5">
            <v>2316.52</v>
          </cell>
          <cell r="Q5">
            <v>3102</v>
          </cell>
          <cell r="R5">
            <v>0</v>
          </cell>
          <cell r="V5">
            <v>424.94</v>
          </cell>
          <cell r="W5">
            <v>614.86</v>
          </cell>
          <cell r="X5">
            <v>644.81999999999994</v>
          </cell>
          <cell r="Z5">
            <v>1578.3459999999995</v>
          </cell>
          <cell r="AA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188</v>
          </cell>
          <cell r="F6">
            <v>64</v>
          </cell>
          <cell r="G6">
            <v>79</v>
          </cell>
          <cell r="H6">
            <v>0.3</v>
          </cell>
          <cell r="M6">
            <v>0</v>
          </cell>
          <cell r="O6">
            <v>12.8</v>
          </cell>
          <cell r="Q6">
            <v>106</v>
          </cell>
          <cell r="T6">
            <v>14.453125</v>
          </cell>
          <cell r="U6">
            <v>14.453125</v>
          </cell>
          <cell r="V6">
            <v>7.4</v>
          </cell>
          <cell r="W6">
            <v>8.8000000000000007</v>
          </cell>
          <cell r="X6">
            <v>9.6</v>
          </cell>
          <cell r="Z6">
            <v>0</v>
          </cell>
          <cell r="AA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132</v>
          </cell>
          <cell r="F7">
            <v>72</v>
          </cell>
          <cell r="G7">
            <v>52</v>
          </cell>
          <cell r="H7">
            <v>0.3</v>
          </cell>
          <cell r="M7">
            <v>0</v>
          </cell>
          <cell r="O7">
            <v>14.4</v>
          </cell>
          <cell r="Q7">
            <v>205</v>
          </cell>
          <cell r="T7">
            <v>17.847222222222221</v>
          </cell>
          <cell r="U7">
            <v>17.847222222222221</v>
          </cell>
          <cell r="V7">
            <v>6.6</v>
          </cell>
          <cell r="W7">
            <v>12.6</v>
          </cell>
          <cell r="X7">
            <v>8.4</v>
          </cell>
          <cell r="Z7">
            <v>0</v>
          </cell>
          <cell r="AA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Нояб</v>
          </cell>
          <cell r="D8">
            <v>139</v>
          </cell>
          <cell r="E8">
            <v>7</v>
          </cell>
          <cell r="F8">
            <v>67</v>
          </cell>
          <cell r="G8">
            <v>30</v>
          </cell>
          <cell r="H8">
            <v>0.3</v>
          </cell>
          <cell r="M8">
            <v>0</v>
          </cell>
          <cell r="O8">
            <v>13.4</v>
          </cell>
          <cell r="Q8">
            <v>163</v>
          </cell>
          <cell r="T8">
            <v>14.402985074626866</v>
          </cell>
          <cell r="U8">
            <v>14.402985074626866</v>
          </cell>
          <cell r="V8">
            <v>7.6</v>
          </cell>
          <cell r="W8">
            <v>13.8</v>
          </cell>
          <cell r="X8">
            <v>11</v>
          </cell>
          <cell r="Z8">
            <v>0</v>
          </cell>
          <cell r="AA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477</v>
          </cell>
          <cell r="F9">
            <v>47</v>
          </cell>
          <cell r="G9">
            <v>430</v>
          </cell>
          <cell r="H9">
            <v>0.09</v>
          </cell>
          <cell r="M9">
            <v>0</v>
          </cell>
          <cell r="O9">
            <v>9.4</v>
          </cell>
          <cell r="Q9">
            <v>120</v>
          </cell>
          <cell r="T9">
            <v>58.51063829787234</v>
          </cell>
          <cell r="U9">
            <v>58.51063829787234</v>
          </cell>
          <cell r="V9">
            <v>17.600000000000001</v>
          </cell>
          <cell r="W9">
            <v>7.8</v>
          </cell>
          <cell r="X9">
            <v>6</v>
          </cell>
          <cell r="Z9">
            <v>0</v>
          </cell>
          <cell r="AA9">
            <v>24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D10">
            <v>111</v>
          </cell>
          <cell r="F10">
            <v>87</v>
          </cell>
          <cell r="G10">
            <v>21</v>
          </cell>
          <cell r="H10">
            <v>1</v>
          </cell>
          <cell r="M10">
            <v>0</v>
          </cell>
          <cell r="O10">
            <v>17.399999999999999</v>
          </cell>
          <cell r="P10">
            <v>135.6</v>
          </cell>
          <cell r="Q10">
            <v>0</v>
          </cell>
          <cell r="T10">
            <v>9</v>
          </cell>
          <cell r="U10">
            <v>1.2068965517241381</v>
          </cell>
          <cell r="V10">
            <v>4.8</v>
          </cell>
          <cell r="W10">
            <v>12.6</v>
          </cell>
          <cell r="X10">
            <v>3.6</v>
          </cell>
          <cell r="Z10">
            <v>135.6</v>
          </cell>
          <cell r="AA10">
            <v>3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3.7</v>
          </cell>
          <cell r="F11">
            <v>3.7</v>
          </cell>
          <cell r="H11">
            <v>1</v>
          </cell>
          <cell r="M11">
            <v>40.700000000000003</v>
          </cell>
          <cell r="O11">
            <v>0.74</v>
          </cell>
          <cell r="Q11">
            <v>0</v>
          </cell>
          <cell r="T11">
            <v>55.000000000000007</v>
          </cell>
          <cell r="U11">
            <v>55.000000000000007</v>
          </cell>
          <cell r="V11">
            <v>3.6</v>
          </cell>
          <cell r="W11">
            <v>4.4399999999999995</v>
          </cell>
          <cell r="X11">
            <v>4.4399999999999995</v>
          </cell>
          <cell r="Z11">
            <v>0</v>
          </cell>
          <cell r="AA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D12">
            <v>29.6</v>
          </cell>
          <cell r="F12">
            <v>14.8</v>
          </cell>
          <cell r="G12">
            <v>14.8</v>
          </cell>
          <cell r="H12">
            <v>1</v>
          </cell>
          <cell r="M12">
            <v>0</v>
          </cell>
          <cell r="O12">
            <v>2.96</v>
          </cell>
          <cell r="P12">
            <v>26.639999999999997</v>
          </cell>
          <cell r="Q12">
            <v>0</v>
          </cell>
          <cell r="T12">
            <v>14</v>
          </cell>
          <cell r="U12">
            <v>5</v>
          </cell>
          <cell r="V12">
            <v>0.74</v>
          </cell>
          <cell r="W12">
            <v>2.2199999999999998</v>
          </cell>
          <cell r="X12">
            <v>0</v>
          </cell>
          <cell r="Z12">
            <v>26.639999999999997</v>
          </cell>
          <cell r="AA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233</v>
          </cell>
          <cell r="F13">
            <v>86</v>
          </cell>
          <cell r="G13">
            <v>127</v>
          </cell>
          <cell r="H13">
            <v>0.25</v>
          </cell>
          <cell r="M13">
            <v>0</v>
          </cell>
          <cell r="O13">
            <v>17.2</v>
          </cell>
          <cell r="P13">
            <v>14.799999999999983</v>
          </cell>
          <cell r="Q13">
            <v>99</v>
          </cell>
          <cell r="T13">
            <v>14</v>
          </cell>
          <cell r="U13">
            <v>13.13953488372093</v>
          </cell>
          <cell r="V13">
            <v>5.4</v>
          </cell>
          <cell r="W13">
            <v>9.4</v>
          </cell>
          <cell r="X13">
            <v>9.1999999999999993</v>
          </cell>
          <cell r="Z13">
            <v>3.6999999999999957</v>
          </cell>
          <cell r="AA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199</v>
          </cell>
          <cell r="F14">
            <v>60</v>
          </cell>
          <cell r="G14">
            <v>126</v>
          </cell>
          <cell r="H14">
            <v>0.25</v>
          </cell>
          <cell r="M14">
            <v>0</v>
          </cell>
          <cell r="O14">
            <v>12</v>
          </cell>
          <cell r="Q14">
            <v>121</v>
          </cell>
          <cell r="T14">
            <v>20.583333333333332</v>
          </cell>
          <cell r="U14">
            <v>20.583333333333332</v>
          </cell>
          <cell r="V14">
            <v>4</v>
          </cell>
          <cell r="W14">
            <v>10</v>
          </cell>
          <cell r="X14">
            <v>8.8000000000000007</v>
          </cell>
          <cell r="Z14">
            <v>0</v>
          </cell>
          <cell r="AA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91.8</v>
          </cell>
          <cell r="F15">
            <v>34.200000000000003</v>
          </cell>
          <cell r="G15">
            <v>52.2</v>
          </cell>
          <cell r="H15">
            <v>1</v>
          </cell>
          <cell r="M15">
            <v>0</v>
          </cell>
          <cell r="O15">
            <v>6.8400000000000007</v>
          </cell>
          <cell r="P15">
            <v>43.56</v>
          </cell>
          <cell r="Q15">
            <v>0</v>
          </cell>
          <cell r="T15">
            <v>14</v>
          </cell>
          <cell r="U15">
            <v>7.6315789473684204</v>
          </cell>
          <cell r="V15">
            <v>1.8</v>
          </cell>
          <cell r="W15">
            <v>0</v>
          </cell>
          <cell r="X15">
            <v>2.88</v>
          </cell>
          <cell r="Z15">
            <v>43.56</v>
          </cell>
          <cell r="AA15">
            <v>1.8</v>
          </cell>
        </row>
        <row r="16">
          <cell r="A16" t="str">
            <v>Мини-сосиски в тесте "Фрайпики" 3,7кг ВЕС, ТМ Зареченские  ПОКОМ</v>
          </cell>
          <cell r="B16" t="str">
            <v>кг</v>
          </cell>
          <cell r="D16">
            <v>37</v>
          </cell>
          <cell r="F16">
            <v>21.6</v>
          </cell>
          <cell r="G16">
            <v>3.7</v>
          </cell>
          <cell r="H16">
            <v>1</v>
          </cell>
          <cell r="M16">
            <v>122.10000000000001</v>
          </cell>
          <cell r="O16">
            <v>4.32</v>
          </cell>
          <cell r="Q16">
            <v>0</v>
          </cell>
          <cell r="T16">
            <v>29.12037037037037</v>
          </cell>
          <cell r="U16">
            <v>29.12037037037037</v>
          </cell>
          <cell r="V16">
            <v>0</v>
          </cell>
          <cell r="W16">
            <v>0</v>
          </cell>
          <cell r="X16">
            <v>11.1</v>
          </cell>
          <cell r="Z16">
            <v>0</v>
          </cell>
          <cell r="AA16">
            <v>3.7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Нояб</v>
          </cell>
          <cell r="D17">
            <v>449</v>
          </cell>
          <cell r="F17">
            <v>255</v>
          </cell>
          <cell r="G17">
            <v>183</v>
          </cell>
          <cell r="H17">
            <v>0.25</v>
          </cell>
          <cell r="M17">
            <v>0</v>
          </cell>
          <cell r="O17">
            <v>51</v>
          </cell>
          <cell r="P17">
            <v>456</v>
          </cell>
          <cell r="Q17">
            <v>24</v>
          </cell>
          <cell r="T17">
            <v>13</v>
          </cell>
          <cell r="U17">
            <v>4.0588235294117645</v>
          </cell>
          <cell r="V17">
            <v>15.6</v>
          </cell>
          <cell r="W17">
            <v>47.4</v>
          </cell>
          <cell r="X17">
            <v>16</v>
          </cell>
          <cell r="Z17">
            <v>114</v>
          </cell>
          <cell r="AA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296</v>
          </cell>
          <cell r="F18">
            <v>171</v>
          </cell>
          <cell r="G18">
            <v>4</v>
          </cell>
          <cell r="H18">
            <v>0.25</v>
          </cell>
          <cell r="M18">
            <v>720</v>
          </cell>
          <cell r="O18">
            <v>34.200000000000003</v>
          </cell>
          <cell r="Q18">
            <v>48</v>
          </cell>
          <cell r="T18">
            <v>22.573099415204677</v>
          </cell>
          <cell r="U18">
            <v>22.573099415204677</v>
          </cell>
          <cell r="V18">
            <v>43.6</v>
          </cell>
          <cell r="W18">
            <v>28.6</v>
          </cell>
          <cell r="X18">
            <v>76.8</v>
          </cell>
          <cell r="Z18">
            <v>0</v>
          </cell>
          <cell r="AA18">
            <v>12</v>
          </cell>
        </row>
        <row r="19">
          <cell r="A19" t="str">
            <v>Наггетсы Хрустящие ТМ Зареченские ТС Зареченские продукты. Поком</v>
          </cell>
          <cell r="B19" t="str">
            <v>кг</v>
          </cell>
          <cell r="D19">
            <v>60</v>
          </cell>
          <cell r="F19">
            <v>47</v>
          </cell>
          <cell r="H19">
            <v>1</v>
          </cell>
          <cell r="M19">
            <v>300</v>
          </cell>
          <cell r="O19">
            <v>9.4</v>
          </cell>
          <cell r="Q19">
            <v>0</v>
          </cell>
          <cell r="T19">
            <v>31.914893617021274</v>
          </cell>
          <cell r="U19">
            <v>31.914893617021274</v>
          </cell>
          <cell r="V19">
            <v>0</v>
          </cell>
          <cell r="W19">
            <v>0</v>
          </cell>
          <cell r="X19">
            <v>32.4</v>
          </cell>
          <cell r="Z19">
            <v>0</v>
          </cell>
          <cell r="AA19">
            <v>6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D20">
            <v>134</v>
          </cell>
          <cell r="F20">
            <v>70</v>
          </cell>
          <cell r="G20">
            <v>45</v>
          </cell>
          <cell r="H20">
            <v>0.75</v>
          </cell>
          <cell r="M20">
            <v>32</v>
          </cell>
          <cell r="O20">
            <v>14</v>
          </cell>
          <cell r="P20">
            <v>111</v>
          </cell>
          <cell r="Q20">
            <v>8</v>
          </cell>
          <cell r="T20">
            <v>14</v>
          </cell>
          <cell r="U20">
            <v>6.0714285714285712</v>
          </cell>
          <cell r="V20">
            <v>6.6</v>
          </cell>
          <cell r="W20">
            <v>13.4</v>
          </cell>
          <cell r="X20">
            <v>11.2</v>
          </cell>
          <cell r="Z20">
            <v>83.25</v>
          </cell>
          <cell r="AA20">
            <v>8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Нояб</v>
          </cell>
          <cell r="D21">
            <v>227</v>
          </cell>
          <cell r="F21">
            <v>39</v>
          </cell>
          <cell r="G21">
            <v>179</v>
          </cell>
          <cell r="H21">
            <v>0.9</v>
          </cell>
          <cell r="M21">
            <v>0</v>
          </cell>
          <cell r="O21">
            <v>7.8</v>
          </cell>
          <cell r="Q21">
            <v>20</v>
          </cell>
          <cell r="T21">
            <v>25.512820512820515</v>
          </cell>
          <cell r="U21">
            <v>25.512820512820515</v>
          </cell>
          <cell r="V21">
            <v>23.8</v>
          </cell>
          <cell r="W21">
            <v>9</v>
          </cell>
          <cell r="X21">
            <v>7.6</v>
          </cell>
          <cell r="Z21">
            <v>0</v>
          </cell>
          <cell r="AA21">
            <v>8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D22">
            <v>60</v>
          </cell>
          <cell r="E22">
            <v>3</v>
          </cell>
          <cell r="F22">
            <v>34</v>
          </cell>
          <cell r="G22">
            <v>6</v>
          </cell>
          <cell r="H22">
            <v>0.9</v>
          </cell>
          <cell r="M22">
            <v>192</v>
          </cell>
          <cell r="O22">
            <v>6.8</v>
          </cell>
          <cell r="Q22">
            <v>0</v>
          </cell>
          <cell r="T22">
            <v>29.117647058823529</v>
          </cell>
          <cell r="U22">
            <v>29.117647058823529</v>
          </cell>
          <cell r="V22">
            <v>8</v>
          </cell>
          <cell r="W22">
            <v>8.1999999999999993</v>
          </cell>
          <cell r="X22">
            <v>15.4</v>
          </cell>
          <cell r="Z22">
            <v>0</v>
          </cell>
          <cell r="AA22">
            <v>8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D23">
            <v>106</v>
          </cell>
          <cell r="E23">
            <v>3</v>
          </cell>
          <cell r="F23">
            <v>9</v>
          </cell>
          <cell r="G23">
            <v>96</v>
          </cell>
          <cell r="H23">
            <v>0</v>
          </cell>
          <cell r="M23">
            <v>0</v>
          </cell>
          <cell r="O23">
            <v>1.8</v>
          </cell>
          <cell r="Q23">
            <v>0</v>
          </cell>
          <cell r="T23">
            <v>53.333333333333329</v>
          </cell>
          <cell r="U23">
            <v>53.333333333333329</v>
          </cell>
          <cell r="V23">
            <v>1.4</v>
          </cell>
          <cell r="W23">
            <v>1.4</v>
          </cell>
          <cell r="X23">
            <v>4</v>
          </cell>
          <cell r="Z23">
            <v>0</v>
          </cell>
          <cell r="AA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H24">
            <v>0.43</v>
          </cell>
          <cell r="M24">
            <v>32</v>
          </cell>
          <cell r="O24">
            <v>0</v>
          </cell>
          <cell r="Q24">
            <v>0</v>
          </cell>
          <cell r="T24" t="e">
            <v>#DIV/0!</v>
          </cell>
          <cell r="U24" t="e">
            <v>#DIV/0!</v>
          </cell>
          <cell r="V24">
            <v>1</v>
          </cell>
          <cell r="W24">
            <v>0</v>
          </cell>
          <cell r="X24">
            <v>0</v>
          </cell>
          <cell r="Z24">
            <v>0</v>
          </cell>
          <cell r="AA24">
            <v>16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Нояб</v>
          </cell>
          <cell r="D25">
            <v>166</v>
          </cell>
          <cell r="E25">
            <v>24</v>
          </cell>
          <cell r="F25">
            <v>115</v>
          </cell>
          <cell r="G25">
            <v>42</v>
          </cell>
          <cell r="H25">
            <v>0.9</v>
          </cell>
          <cell r="M25">
            <v>0</v>
          </cell>
          <cell r="O25">
            <v>23</v>
          </cell>
          <cell r="P25">
            <v>45</v>
          </cell>
          <cell r="Q25">
            <v>235</v>
          </cell>
          <cell r="T25">
            <v>14</v>
          </cell>
          <cell r="U25">
            <v>12.043478260869565</v>
          </cell>
          <cell r="V25">
            <v>5.6</v>
          </cell>
          <cell r="W25">
            <v>18.2</v>
          </cell>
          <cell r="X25">
            <v>23.8</v>
          </cell>
          <cell r="Z25">
            <v>40.5</v>
          </cell>
          <cell r="AA25">
            <v>8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D26">
            <v>81</v>
          </cell>
          <cell r="E26">
            <v>16</v>
          </cell>
          <cell r="F26">
            <v>14</v>
          </cell>
          <cell r="G26">
            <v>77</v>
          </cell>
          <cell r="H26">
            <v>0.43</v>
          </cell>
          <cell r="M26">
            <v>0</v>
          </cell>
          <cell r="O26">
            <v>2.8</v>
          </cell>
          <cell r="Q26">
            <v>245</v>
          </cell>
          <cell r="T26">
            <v>115.00000000000001</v>
          </cell>
          <cell r="U26">
            <v>115.00000000000001</v>
          </cell>
          <cell r="V26">
            <v>10.199999999999999</v>
          </cell>
          <cell r="W26">
            <v>2.8</v>
          </cell>
          <cell r="X26">
            <v>6.6</v>
          </cell>
          <cell r="Z26">
            <v>0</v>
          </cell>
          <cell r="AA26">
            <v>16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D27">
            <v>790</v>
          </cell>
          <cell r="F27">
            <v>335</v>
          </cell>
          <cell r="G27">
            <v>385</v>
          </cell>
          <cell r="H27">
            <v>1</v>
          </cell>
          <cell r="M27">
            <v>370</v>
          </cell>
          <cell r="O27">
            <v>67</v>
          </cell>
          <cell r="P27">
            <v>183</v>
          </cell>
          <cell r="Q27">
            <v>0</v>
          </cell>
          <cell r="T27">
            <v>14</v>
          </cell>
          <cell r="U27">
            <v>11.26865671641791</v>
          </cell>
          <cell r="V27">
            <v>0</v>
          </cell>
          <cell r="W27">
            <v>81</v>
          </cell>
          <cell r="X27">
            <v>75</v>
          </cell>
          <cell r="Z27">
            <v>183</v>
          </cell>
          <cell r="AA27">
            <v>5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Нояб</v>
          </cell>
          <cell r="D28">
            <v>403</v>
          </cell>
          <cell r="F28">
            <v>253</v>
          </cell>
          <cell r="G28">
            <v>75</v>
          </cell>
          <cell r="H28">
            <v>0.9</v>
          </cell>
          <cell r="M28">
            <v>0</v>
          </cell>
          <cell r="O28">
            <v>50.6</v>
          </cell>
          <cell r="P28">
            <v>431.4</v>
          </cell>
          <cell r="Q28">
            <v>202</v>
          </cell>
          <cell r="T28">
            <v>14</v>
          </cell>
          <cell r="U28">
            <v>5.4743083003952568</v>
          </cell>
          <cell r="V28">
            <v>17</v>
          </cell>
          <cell r="W28">
            <v>45.4</v>
          </cell>
          <cell r="X28">
            <v>17</v>
          </cell>
          <cell r="Z28">
            <v>388.26</v>
          </cell>
          <cell r="AA28">
            <v>8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D29">
            <v>56</v>
          </cell>
          <cell r="F29">
            <v>21</v>
          </cell>
          <cell r="H29">
            <v>0.43</v>
          </cell>
          <cell r="M29">
            <v>0</v>
          </cell>
          <cell r="O29">
            <v>4.2</v>
          </cell>
          <cell r="Q29">
            <v>280</v>
          </cell>
          <cell r="T29">
            <v>66.666666666666657</v>
          </cell>
          <cell r="U29">
            <v>66.666666666666657</v>
          </cell>
          <cell r="V29">
            <v>7.2</v>
          </cell>
          <cell r="W29">
            <v>5.6</v>
          </cell>
          <cell r="X29">
            <v>4.4000000000000004</v>
          </cell>
          <cell r="Z29">
            <v>0</v>
          </cell>
          <cell r="AA29">
            <v>16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Нояб</v>
          </cell>
          <cell r="D30">
            <v>131</v>
          </cell>
          <cell r="F30">
            <v>76</v>
          </cell>
          <cell r="G30">
            <v>27</v>
          </cell>
          <cell r="H30">
            <v>0.7</v>
          </cell>
          <cell r="M30">
            <v>192</v>
          </cell>
          <cell r="O30">
            <v>15.2</v>
          </cell>
          <cell r="Q30">
            <v>0</v>
          </cell>
          <cell r="T30">
            <v>14.407894736842106</v>
          </cell>
          <cell r="U30">
            <v>14.407894736842106</v>
          </cell>
          <cell r="V30">
            <v>3.6</v>
          </cell>
          <cell r="W30">
            <v>14.2</v>
          </cell>
          <cell r="X30">
            <v>17.399999999999999</v>
          </cell>
          <cell r="Z30">
            <v>0</v>
          </cell>
          <cell r="AA30">
            <v>8</v>
          </cell>
        </row>
        <row r="31">
          <cell r="A31" t="str">
            <v>Пельмени отборные  с говядиной и свининой 0,43кг ушко  Поком</v>
          </cell>
          <cell r="B31" t="str">
            <v>шт</v>
          </cell>
          <cell r="D31">
            <v>18</v>
          </cell>
          <cell r="F31">
            <v>6</v>
          </cell>
          <cell r="G31">
            <v>12</v>
          </cell>
          <cell r="H31">
            <v>0.43</v>
          </cell>
          <cell r="M31">
            <v>16</v>
          </cell>
          <cell r="O31">
            <v>1.2</v>
          </cell>
          <cell r="Q31">
            <v>0</v>
          </cell>
          <cell r="T31">
            <v>23.333333333333336</v>
          </cell>
          <cell r="U31">
            <v>23.333333333333336</v>
          </cell>
          <cell r="V31">
            <v>1.6</v>
          </cell>
          <cell r="W31">
            <v>0.8</v>
          </cell>
          <cell r="X31">
            <v>1.8</v>
          </cell>
          <cell r="Z31">
            <v>0</v>
          </cell>
          <cell r="AA31">
            <v>16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 t="str">
            <v>Нояб</v>
          </cell>
          <cell r="D32">
            <v>245</v>
          </cell>
          <cell r="E32">
            <v>4</v>
          </cell>
          <cell r="F32">
            <v>92</v>
          </cell>
          <cell r="G32">
            <v>140</v>
          </cell>
          <cell r="H32">
            <v>0.9</v>
          </cell>
          <cell r="M32">
            <v>0</v>
          </cell>
          <cell r="O32">
            <v>18.399999999999999</v>
          </cell>
          <cell r="P32">
            <v>2.5999999999999659</v>
          </cell>
          <cell r="Q32">
            <v>115</v>
          </cell>
          <cell r="T32">
            <v>14</v>
          </cell>
          <cell r="U32">
            <v>13.858695652173914</v>
          </cell>
          <cell r="V32">
            <v>27</v>
          </cell>
          <cell r="W32">
            <v>24</v>
          </cell>
          <cell r="X32">
            <v>17.2</v>
          </cell>
          <cell r="Z32">
            <v>2.3399999999999692</v>
          </cell>
          <cell r="AA32">
            <v>8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D33">
            <v>49</v>
          </cell>
          <cell r="F33">
            <v>9</v>
          </cell>
          <cell r="G33">
            <v>24</v>
          </cell>
          <cell r="H33">
            <v>0.43</v>
          </cell>
          <cell r="M33">
            <v>0</v>
          </cell>
          <cell r="O33">
            <v>1.8</v>
          </cell>
          <cell r="P33">
            <v>1.1999999999999993</v>
          </cell>
          <cell r="Q33">
            <v>0</v>
          </cell>
          <cell r="T33">
            <v>14</v>
          </cell>
          <cell r="U33">
            <v>13.333333333333332</v>
          </cell>
          <cell r="V33">
            <v>2.2000000000000002</v>
          </cell>
          <cell r="W33">
            <v>0.6</v>
          </cell>
          <cell r="X33">
            <v>1</v>
          </cell>
          <cell r="Z33">
            <v>0.51599999999999968</v>
          </cell>
          <cell r="AA33">
            <v>16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D34">
            <v>168</v>
          </cell>
          <cell r="E34">
            <v>27</v>
          </cell>
          <cell r="F34">
            <v>29</v>
          </cell>
          <cell r="G34">
            <v>163</v>
          </cell>
          <cell r="H34">
            <v>0.9</v>
          </cell>
          <cell r="M34">
            <v>0</v>
          </cell>
          <cell r="O34">
            <v>5.8</v>
          </cell>
          <cell r="Q34">
            <v>167</v>
          </cell>
          <cell r="T34">
            <v>56.896551724137936</v>
          </cell>
          <cell r="U34">
            <v>56.896551724137936</v>
          </cell>
          <cell r="V34">
            <v>1.4</v>
          </cell>
          <cell r="W34">
            <v>5</v>
          </cell>
          <cell r="X34">
            <v>5.2</v>
          </cell>
          <cell r="Z34">
            <v>0</v>
          </cell>
          <cell r="AA34">
            <v>8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D35">
            <v>730</v>
          </cell>
          <cell r="E35">
            <v>4</v>
          </cell>
          <cell r="F35">
            <v>374</v>
          </cell>
          <cell r="G35">
            <v>265</v>
          </cell>
          <cell r="H35">
            <v>1</v>
          </cell>
          <cell r="M35">
            <v>600</v>
          </cell>
          <cell r="O35">
            <v>74.8</v>
          </cell>
          <cell r="P35">
            <v>182.20000000000005</v>
          </cell>
          <cell r="Q35">
            <v>0</v>
          </cell>
          <cell r="T35">
            <v>14.000000000000002</v>
          </cell>
          <cell r="U35">
            <v>11.564171122994653</v>
          </cell>
          <cell r="V35">
            <v>53</v>
          </cell>
          <cell r="W35">
            <v>80</v>
          </cell>
          <cell r="X35">
            <v>81</v>
          </cell>
          <cell r="Z35">
            <v>182.20000000000005</v>
          </cell>
          <cell r="AA35">
            <v>5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D36">
            <v>12</v>
          </cell>
          <cell r="F36">
            <v>2</v>
          </cell>
          <cell r="G36">
            <v>10</v>
          </cell>
          <cell r="H36">
            <v>0.43</v>
          </cell>
          <cell r="M36">
            <v>0</v>
          </cell>
          <cell r="O36">
            <v>0.4</v>
          </cell>
          <cell r="Q36">
            <v>0</v>
          </cell>
          <cell r="T36">
            <v>25</v>
          </cell>
          <cell r="U36">
            <v>25</v>
          </cell>
          <cell r="V36">
            <v>1</v>
          </cell>
          <cell r="W36">
            <v>1</v>
          </cell>
          <cell r="X36">
            <v>0.8</v>
          </cell>
          <cell r="Z36">
            <v>0</v>
          </cell>
          <cell r="AA36">
            <v>16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D37">
            <v>13</v>
          </cell>
          <cell r="E37">
            <v>9</v>
          </cell>
          <cell r="F37">
            <v>3</v>
          </cell>
          <cell r="G37">
            <v>19</v>
          </cell>
          <cell r="H37">
            <v>0.9</v>
          </cell>
          <cell r="M37">
            <v>0</v>
          </cell>
          <cell r="O37">
            <v>0.6</v>
          </cell>
          <cell r="Q37">
            <v>59</v>
          </cell>
          <cell r="T37">
            <v>130</v>
          </cell>
          <cell r="U37">
            <v>130</v>
          </cell>
          <cell r="V37">
            <v>2</v>
          </cell>
          <cell r="W37">
            <v>1</v>
          </cell>
          <cell r="X37">
            <v>3</v>
          </cell>
          <cell r="Z37">
            <v>0</v>
          </cell>
          <cell r="AA37">
            <v>8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79</v>
          </cell>
          <cell r="F38">
            <v>3</v>
          </cell>
          <cell r="G38">
            <v>76</v>
          </cell>
          <cell r="H38">
            <v>0.33</v>
          </cell>
          <cell r="M38">
            <v>0</v>
          </cell>
          <cell r="O38">
            <v>0.6</v>
          </cell>
          <cell r="Q38">
            <v>0</v>
          </cell>
          <cell r="T38">
            <v>126.66666666666667</v>
          </cell>
          <cell r="U38">
            <v>126.66666666666667</v>
          </cell>
          <cell r="V38">
            <v>0.8</v>
          </cell>
          <cell r="W38">
            <v>0.4</v>
          </cell>
          <cell r="X38">
            <v>0.6</v>
          </cell>
          <cell r="Z38">
            <v>0</v>
          </cell>
          <cell r="AA38">
            <v>6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H39">
            <v>1</v>
          </cell>
          <cell r="O39">
            <v>0</v>
          </cell>
          <cell r="P39">
            <v>50</v>
          </cell>
          <cell r="Q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Z39">
            <v>50</v>
          </cell>
          <cell r="AA39">
            <v>3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131</v>
          </cell>
          <cell r="E40">
            <v>36</v>
          </cell>
          <cell r="F40">
            <v>100</v>
          </cell>
          <cell r="G40">
            <v>54</v>
          </cell>
          <cell r="H40">
            <v>0.25</v>
          </cell>
          <cell r="M40">
            <v>0</v>
          </cell>
          <cell r="O40">
            <v>20</v>
          </cell>
          <cell r="Q40">
            <v>371</v>
          </cell>
          <cell r="T40">
            <v>21.25</v>
          </cell>
          <cell r="U40">
            <v>21.25</v>
          </cell>
          <cell r="V40">
            <v>7</v>
          </cell>
          <cell r="W40">
            <v>14.2</v>
          </cell>
          <cell r="X40">
            <v>10.4</v>
          </cell>
          <cell r="Z40">
            <v>0</v>
          </cell>
          <cell r="AA40">
            <v>12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D41">
            <v>72</v>
          </cell>
          <cell r="F41">
            <v>29</v>
          </cell>
          <cell r="G41">
            <v>33</v>
          </cell>
          <cell r="H41">
            <v>0.3</v>
          </cell>
          <cell r="M41">
            <v>48</v>
          </cell>
          <cell r="O41">
            <v>5.8</v>
          </cell>
          <cell r="Q41">
            <v>12</v>
          </cell>
          <cell r="T41">
            <v>16.03448275862069</v>
          </cell>
          <cell r="U41">
            <v>16.03448275862069</v>
          </cell>
          <cell r="V41">
            <v>2</v>
          </cell>
          <cell r="W41">
            <v>6.6</v>
          </cell>
          <cell r="X41">
            <v>8</v>
          </cell>
          <cell r="Z41">
            <v>0</v>
          </cell>
          <cell r="AA41">
            <v>12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D42">
            <v>136</v>
          </cell>
          <cell r="F42">
            <v>49</v>
          </cell>
          <cell r="G42">
            <v>73</v>
          </cell>
          <cell r="H42">
            <v>0.3</v>
          </cell>
          <cell r="M42">
            <v>60</v>
          </cell>
          <cell r="O42">
            <v>9.8000000000000007</v>
          </cell>
          <cell r="Q42">
            <v>12</v>
          </cell>
          <cell r="T42">
            <v>14.795918367346937</v>
          </cell>
          <cell r="U42">
            <v>14.795918367346937</v>
          </cell>
          <cell r="V42">
            <v>3.8</v>
          </cell>
          <cell r="W42">
            <v>13</v>
          </cell>
          <cell r="X42">
            <v>13.6</v>
          </cell>
          <cell r="Z42">
            <v>0</v>
          </cell>
          <cell r="AA42">
            <v>12</v>
          </cell>
        </row>
        <row r="43">
          <cell r="A43" t="str">
            <v>Хрустящие крылышки ТМ Зареченские ТС Зареченские продукты.   Поком</v>
          </cell>
          <cell r="B43" t="str">
            <v>кг</v>
          </cell>
          <cell r="D43">
            <v>118.8</v>
          </cell>
          <cell r="F43">
            <v>50.4</v>
          </cell>
          <cell r="G43">
            <v>45</v>
          </cell>
          <cell r="H43">
            <v>1</v>
          </cell>
          <cell r="M43">
            <v>64.8</v>
          </cell>
          <cell r="O43">
            <v>10.08</v>
          </cell>
          <cell r="P43">
            <v>31.320000000000007</v>
          </cell>
          <cell r="Q43">
            <v>0</v>
          </cell>
          <cell r="T43">
            <v>14</v>
          </cell>
          <cell r="U43">
            <v>10.892857142857142</v>
          </cell>
          <cell r="V43">
            <v>0</v>
          </cell>
          <cell r="W43">
            <v>0</v>
          </cell>
          <cell r="X43">
            <v>10.8</v>
          </cell>
          <cell r="Z43">
            <v>31.320000000000007</v>
          </cell>
          <cell r="AA43">
            <v>1.8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90</v>
          </cell>
          <cell r="E44">
            <v>1</v>
          </cell>
          <cell r="F44">
            <v>49</v>
          </cell>
          <cell r="G44">
            <v>28</v>
          </cell>
          <cell r="H44">
            <v>0.2</v>
          </cell>
          <cell r="M44">
            <v>18</v>
          </cell>
          <cell r="O44">
            <v>9.8000000000000007</v>
          </cell>
          <cell r="P44">
            <v>91.200000000000017</v>
          </cell>
          <cell r="Q44">
            <v>0</v>
          </cell>
          <cell r="T44">
            <v>14</v>
          </cell>
          <cell r="U44">
            <v>4.6938775510204076</v>
          </cell>
          <cell r="V44">
            <v>7.4</v>
          </cell>
          <cell r="W44">
            <v>5.4</v>
          </cell>
          <cell r="X44">
            <v>6.4</v>
          </cell>
          <cell r="Z44">
            <v>18.240000000000006</v>
          </cell>
          <cell r="AA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74</v>
          </cell>
          <cell r="E45">
            <v>10</v>
          </cell>
          <cell r="F45">
            <v>52</v>
          </cell>
          <cell r="G45">
            <v>17</v>
          </cell>
          <cell r="H45">
            <v>0.2</v>
          </cell>
          <cell r="M45">
            <v>78</v>
          </cell>
          <cell r="O45">
            <v>10.4</v>
          </cell>
          <cell r="P45">
            <v>50.599999999999994</v>
          </cell>
          <cell r="Q45">
            <v>0</v>
          </cell>
          <cell r="T45">
            <v>13.999999999999998</v>
          </cell>
          <cell r="U45">
            <v>9.134615384615385</v>
          </cell>
          <cell r="V45">
            <v>8.8000000000000007</v>
          </cell>
          <cell r="W45">
            <v>8.6</v>
          </cell>
          <cell r="X45">
            <v>9.1999999999999993</v>
          </cell>
          <cell r="Z45">
            <v>10.119999999999999</v>
          </cell>
          <cell r="AA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Нояб</v>
          </cell>
          <cell r="D46">
            <v>197</v>
          </cell>
          <cell r="E46">
            <v>47</v>
          </cell>
          <cell r="F46">
            <v>144</v>
          </cell>
          <cell r="G46">
            <v>40</v>
          </cell>
          <cell r="H46">
            <v>0.25</v>
          </cell>
          <cell r="M46">
            <v>0</v>
          </cell>
          <cell r="O46">
            <v>28.8</v>
          </cell>
          <cell r="P46">
            <v>4.1999999999999886</v>
          </cell>
          <cell r="Q46">
            <v>359</v>
          </cell>
          <cell r="T46">
            <v>14</v>
          </cell>
          <cell r="U46">
            <v>13.854166666666666</v>
          </cell>
          <cell r="V46">
            <v>32</v>
          </cell>
          <cell r="W46">
            <v>20.2</v>
          </cell>
          <cell r="X46">
            <v>16.600000000000001</v>
          </cell>
          <cell r="Z46">
            <v>1.0499999999999972</v>
          </cell>
          <cell r="AA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Нояб</v>
          </cell>
          <cell r="D47">
            <v>182</v>
          </cell>
          <cell r="E47">
            <v>35</v>
          </cell>
          <cell r="F47">
            <v>139</v>
          </cell>
          <cell r="G47">
            <v>2</v>
          </cell>
          <cell r="H47">
            <v>0.25</v>
          </cell>
          <cell r="M47">
            <v>0</v>
          </cell>
          <cell r="O47">
            <v>27.8</v>
          </cell>
          <cell r="P47">
            <v>256.2</v>
          </cell>
          <cell r="Q47">
            <v>131</v>
          </cell>
          <cell r="T47">
            <v>14</v>
          </cell>
          <cell r="U47">
            <v>4.7841726618705032</v>
          </cell>
          <cell r="V47">
            <v>30.6</v>
          </cell>
          <cell r="W47">
            <v>17.600000000000001</v>
          </cell>
          <cell r="X47">
            <v>18</v>
          </cell>
          <cell r="Z47">
            <v>64.05</v>
          </cell>
          <cell r="AA47">
            <v>12</v>
          </cell>
        </row>
        <row r="48">
          <cell r="A48" t="str">
            <v>Чебуреки сочные ТМ Зареченские ТС Зареченские продукты.  Поком</v>
          </cell>
          <cell r="B48" t="str">
            <v>кг</v>
          </cell>
          <cell r="D48">
            <v>705</v>
          </cell>
          <cell r="F48">
            <v>180</v>
          </cell>
          <cell r="G48">
            <v>510</v>
          </cell>
          <cell r="H48">
            <v>1</v>
          </cell>
          <cell r="M48">
            <v>0</v>
          </cell>
          <cell r="O48">
            <v>36</v>
          </cell>
          <cell r="Q48">
            <v>0</v>
          </cell>
          <cell r="T48">
            <v>14.166666666666666</v>
          </cell>
          <cell r="U48">
            <v>14.166666666666666</v>
          </cell>
          <cell r="V48">
            <v>0</v>
          </cell>
          <cell r="W48">
            <v>0</v>
          </cell>
          <cell r="X48">
            <v>22</v>
          </cell>
          <cell r="Z48">
            <v>0</v>
          </cell>
          <cell r="AA48">
            <v>5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H49">
            <v>1</v>
          </cell>
          <cell r="O49">
            <v>0</v>
          </cell>
          <cell r="P49">
            <v>200</v>
          </cell>
          <cell r="Q49">
            <v>0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</v>
          </cell>
          <cell r="X49">
            <v>0</v>
          </cell>
          <cell r="Z49">
            <v>200</v>
          </cell>
          <cell r="AA49">
            <v>2.7</v>
          </cell>
        </row>
        <row r="50">
          <cell r="A50" t="str">
            <v>Чебуречище горячая штучка 0,14кг Поком</v>
          </cell>
          <cell r="B50" t="str">
            <v>шт</v>
          </cell>
          <cell r="D50">
            <v>418</v>
          </cell>
          <cell r="F50">
            <v>108</v>
          </cell>
          <cell r="G50">
            <v>300</v>
          </cell>
          <cell r="H50">
            <v>0.14000000000000001</v>
          </cell>
          <cell r="M50">
            <v>88</v>
          </cell>
          <cell r="O50">
            <v>21.6</v>
          </cell>
          <cell r="Q50">
            <v>0</v>
          </cell>
          <cell r="T50">
            <v>17.962962962962962</v>
          </cell>
          <cell r="U50">
            <v>17.962962962962962</v>
          </cell>
          <cell r="V50">
            <v>30.2</v>
          </cell>
          <cell r="W50">
            <v>44.4</v>
          </cell>
          <cell r="X50">
            <v>35.200000000000003</v>
          </cell>
          <cell r="Z50">
            <v>0</v>
          </cell>
          <cell r="AA50">
            <v>22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E51">
            <v>47</v>
          </cell>
          <cell r="F51">
            <v>62</v>
          </cell>
          <cell r="G51">
            <v>-15</v>
          </cell>
          <cell r="H51">
            <v>0</v>
          </cell>
          <cell r="M51">
            <v>0</v>
          </cell>
          <cell r="O51">
            <v>12.4</v>
          </cell>
          <cell r="Q51">
            <v>0</v>
          </cell>
          <cell r="T51">
            <v>-1.2096774193548387</v>
          </cell>
          <cell r="U51">
            <v>-1.2096774193548387</v>
          </cell>
          <cell r="V51">
            <v>5.2</v>
          </cell>
          <cell r="W51">
            <v>6.2</v>
          </cell>
          <cell r="X51">
            <v>0.4</v>
          </cell>
          <cell r="Z51">
            <v>0</v>
          </cell>
          <cell r="AA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E52">
            <v>57</v>
          </cell>
          <cell r="F52">
            <v>68</v>
          </cell>
          <cell r="G52">
            <v>-11</v>
          </cell>
          <cell r="H52">
            <v>0</v>
          </cell>
          <cell r="M52">
            <v>0</v>
          </cell>
          <cell r="O52">
            <v>13.6</v>
          </cell>
          <cell r="Q52">
            <v>0</v>
          </cell>
          <cell r="T52">
            <v>-0.80882352941176472</v>
          </cell>
          <cell r="U52">
            <v>-0.80882352941176472</v>
          </cell>
          <cell r="V52">
            <v>5.8</v>
          </cell>
          <cell r="W52">
            <v>9</v>
          </cell>
          <cell r="X52">
            <v>1</v>
          </cell>
          <cell r="Z52">
            <v>0</v>
          </cell>
          <cell r="AA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66"/>
  <sheetViews>
    <sheetView tabSelected="1" workbookViewId="0">
      <pane ySplit="5" topLeftCell="A6" activePane="bottomLeft" state="frozen"/>
      <selection pane="bottomLeft" activeCell="Z8" sqref="Z8"/>
    </sheetView>
  </sheetViews>
  <sheetFormatPr defaultColWidth="10.5" defaultRowHeight="11.45" customHeight="1" outlineLevelRow="2" x14ac:dyDescent="0.2"/>
  <cols>
    <col min="1" max="1" width="60.33203125" style="3" customWidth="1"/>
    <col min="2" max="2" width="4" style="3" customWidth="1"/>
    <col min="3" max="3" width="8.33203125" style="3" customWidth="1"/>
    <col min="4" max="5" width="6.1640625" style="3" customWidth="1"/>
    <col min="6" max="6" width="6.6640625" style="3" customWidth="1"/>
    <col min="7" max="7" width="6.1640625" style="3" customWidth="1"/>
    <col min="8" max="8" width="4.5" style="21" customWidth="1"/>
    <col min="9" max="9" width="8.6640625" style="4" customWidth="1"/>
    <col min="10" max="11" width="6.5" style="4" customWidth="1"/>
    <col min="12" max="12" width="8.6640625" style="4" customWidth="1"/>
    <col min="13" max="14" width="0.83203125" style="4" customWidth="1"/>
    <col min="15" max="15" width="6.5" style="4" customWidth="1"/>
    <col min="16" max="16" width="6.83203125" style="4" customWidth="1"/>
    <col min="17" max="17" width="6.83203125" style="33" customWidth="1"/>
    <col min="18" max="18" width="8.33203125" style="4" customWidth="1"/>
    <col min="19" max="19" width="6.83203125" style="4" customWidth="1"/>
    <col min="20" max="20" width="24.1640625" style="4" customWidth="1"/>
    <col min="21" max="22" width="5.83203125" style="4" customWidth="1"/>
    <col min="23" max="25" width="7.83203125" style="4" customWidth="1"/>
    <col min="26" max="26" width="36.83203125" style="4" customWidth="1"/>
    <col min="27" max="27" width="6.6640625" style="4" customWidth="1"/>
    <col min="28" max="28" width="6.6640625" style="21" customWidth="1"/>
    <col min="29" max="29" width="6.6640625" style="22" customWidth="1"/>
    <col min="30" max="30" width="6.6640625" style="4" customWidth="1"/>
    <col min="31" max="16384" width="10.5" style="4"/>
  </cols>
  <sheetData>
    <row r="1" spans="1:30" ht="12.95" customHeight="1" outlineLevel="1" x14ac:dyDescent="0.2">
      <c r="A1" s="2" t="s">
        <v>0</v>
      </c>
    </row>
    <row r="2" spans="1:30" ht="12.95" customHeight="1" outlineLevel="1" x14ac:dyDescent="0.2">
      <c r="A2" s="2"/>
    </row>
    <row r="3" spans="1:30" ht="26.1" customHeight="1" x14ac:dyDescent="0.2">
      <c r="A3" s="5" t="s">
        <v>1</v>
      </c>
      <c r="B3" s="5" t="s">
        <v>2</v>
      </c>
      <c r="C3" s="25" t="s">
        <v>93</v>
      </c>
      <c r="D3" s="5" t="s">
        <v>3</v>
      </c>
      <c r="E3" s="5"/>
      <c r="F3" s="5"/>
      <c r="G3" s="5"/>
      <c r="H3" s="1" t="s">
        <v>69</v>
      </c>
      <c r="I3" s="10" t="s">
        <v>70</v>
      </c>
      <c r="J3" s="10" t="s">
        <v>71</v>
      </c>
      <c r="K3" s="10" t="s">
        <v>72</v>
      </c>
      <c r="L3" s="10" t="s">
        <v>73</v>
      </c>
      <c r="M3" s="10" t="s">
        <v>74</v>
      </c>
      <c r="N3" s="10" t="s">
        <v>74</v>
      </c>
      <c r="O3" s="10" t="s">
        <v>75</v>
      </c>
      <c r="P3" s="10" t="s">
        <v>74</v>
      </c>
      <c r="Q3" s="34" t="s">
        <v>76</v>
      </c>
      <c r="R3" s="10" t="s">
        <v>74</v>
      </c>
      <c r="S3" s="12" t="s">
        <v>77</v>
      </c>
      <c r="T3" s="13"/>
      <c r="U3" s="10" t="s">
        <v>78</v>
      </c>
      <c r="V3" s="10" t="s">
        <v>79</v>
      </c>
      <c r="W3" s="11" t="s">
        <v>80</v>
      </c>
      <c r="X3" s="11" t="s">
        <v>81</v>
      </c>
      <c r="Y3" s="11" t="s">
        <v>90</v>
      </c>
      <c r="Z3" s="10" t="s">
        <v>82</v>
      </c>
      <c r="AA3" s="10" t="s">
        <v>83</v>
      </c>
      <c r="AB3" s="1"/>
      <c r="AC3" s="14" t="s">
        <v>84</v>
      </c>
      <c r="AD3" s="10" t="s">
        <v>85</v>
      </c>
    </row>
    <row r="4" spans="1:30" ht="26.1" customHeight="1" x14ac:dyDescent="0.2">
      <c r="A4" s="5" t="s">
        <v>1</v>
      </c>
      <c r="B4" s="5" t="s">
        <v>2</v>
      </c>
      <c r="C4" s="25" t="s">
        <v>93</v>
      </c>
      <c r="D4" s="5" t="s">
        <v>4</v>
      </c>
      <c r="E4" s="5" t="s">
        <v>5</v>
      </c>
      <c r="F4" s="5" t="s">
        <v>6</v>
      </c>
      <c r="G4" s="5" t="s">
        <v>7</v>
      </c>
      <c r="H4" s="1"/>
      <c r="I4" s="10"/>
      <c r="J4" s="10"/>
      <c r="K4" s="10"/>
      <c r="L4" s="11" t="s">
        <v>94</v>
      </c>
      <c r="M4" s="11"/>
      <c r="N4" s="10"/>
      <c r="O4" s="10"/>
      <c r="P4" s="15"/>
      <c r="Q4" s="35" t="s">
        <v>86</v>
      </c>
      <c r="R4" s="16" t="s">
        <v>99</v>
      </c>
      <c r="S4" s="12" t="s">
        <v>87</v>
      </c>
      <c r="T4" s="13" t="s">
        <v>88</v>
      </c>
      <c r="U4" s="10"/>
      <c r="V4" s="10"/>
      <c r="W4" s="10"/>
      <c r="X4" s="10"/>
      <c r="Y4" s="10"/>
      <c r="Z4" s="10"/>
      <c r="AA4" s="10"/>
      <c r="AB4" s="1"/>
      <c r="AC4" s="14"/>
      <c r="AD4" s="10"/>
    </row>
    <row r="5" spans="1:30" ht="11.1" customHeight="1" x14ac:dyDescent="0.2">
      <c r="A5" s="6"/>
      <c r="B5" s="6"/>
      <c r="C5" s="6"/>
      <c r="D5" s="7"/>
      <c r="E5" s="7"/>
      <c r="F5" s="17">
        <f>SUM(F6:F205)</f>
        <v>29316.5</v>
      </c>
      <c r="G5" s="17">
        <f>SUM(G6:G205)</f>
        <v>5875.0999999999995</v>
      </c>
      <c r="H5" s="1"/>
      <c r="I5" s="17">
        <f>SUM(I6:I205)</f>
        <v>29620.800000000003</v>
      </c>
      <c r="J5" s="17">
        <f t="shared" ref="J5:S5" si="0">SUM(J6:J205)</f>
        <v>-304.29999999999995</v>
      </c>
      <c r="K5" s="17">
        <f t="shared" si="0"/>
        <v>2954.2999999999997</v>
      </c>
      <c r="L5" s="17">
        <f t="shared" si="0"/>
        <v>26362.2</v>
      </c>
      <c r="M5" s="17">
        <f t="shared" si="0"/>
        <v>0</v>
      </c>
      <c r="N5" s="17">
        <f t="shared" si="0"/>
        <v>0</v>
      </c>
      <c r="O5" s="17">
        <f t="shared" si="0"/>
        <v>590.86000000000013</v>
      </c>
      <c r="P5" s="17">
        <f t="shared" si="0"/>
        <v>2537.1800000000003</v>
      </c>
      <c r="Q5" s="36">
        <f t="shared" si="0"/>
        <v>3102</v>
      </c>
      <c r="R5" s="17">
        <f t="shared" si="0"/>
        <v>2695.2</v>
      </c>
      <c r="S5" s="17">
        <f t="shared" si="0"/>
        <v>3533</v>
      </c>
      <c r="T5" s="18"/>
      <c r="U5" s="10"/>
      <c r="V5" s="10"/>
      <c r="W5" s="17">
        <f>SUM(W6:W205)</f>
        <v>614.86</v>
      </c>
      <c r="X5" s="17">
        <f>SUM(X6:X205)</f>
        <v>644.81999999999994</v>
      </c>
      <c r="Y5" s="17">
        <f>SUM(Y6:Y205)</f>
        <v>708.93999999999994</v>
      </c>
      <c r="Z5" s="10"/>
      <c r="AA5" s="17">
        <f>SUM(AA6:AA205)</f>
        <v>2073.8020000000006</v>
      </c>
      <c r="AB5" s="1" t="s">
        <v>89</v>
      </c>
      <c r="AC5" s="19">
        <f>SUM(AC6:AC205)</f>
        <v>518</v>
      </c>
      <c r="AD5" s="17">
        <f>SUM(AD6:AD205)</f>
        <v>2182.6200000000003</v>
      </c>
    </row>
    <row r="6" spans="1:30" ht="11.1" customHeight="1" outlineLevel="2" x14ac:dyDescent="0.2">
      <c r="A6" s="8" t="s">
        <v>11</v>
      </c>
      <c r="B6" s="8" t="s">
        <v>9</v>
      </c>
      <c r="C6" s="8"/>
      <c r="D6" s="9"/>
      <c r="E6" s="9">
        <v>336</v>
      </c>
      <c r="F6" s="9">
        <v>336</v>
      </c>
      <c r="G6" s="9"/>
      <c r="H6" s="21">
        <v>0</v>
      </c>
      <c r="I6" s="4">
        <f>VLOOKUP(A6,[1]Донецк!$A$1:$B$65536,2,0)</f>
        <v>336</v>
      </c>
      <c r="J6" s="4">
        <f>F6-I6</f>
        <v>0</v>
      </c>
      <c r="K6" s="4">
        <f>F6-L6</f>
        <v>0</v>
      </c>
      <c r="L6" s="4">
        <f>VLOOKUP(A6,[2]TDSheet!$A$1:$F$65536,6,0)</f>
        <v>336</v>
      </c>
      <c r="O6" s="4">
        <f>K6/5</f>
        <v>0</v>
      </c>
      <c r="P6" s="20"/>
      <c r="Q6" s="37"/>
      <c r="R6" s="20">
        <f>P6</f>
        <v>0</v>
      </c>
      <c r="S6" s="20"/>
      <c r="U6" s="4" t="e">
        <f>(G6+R6+Q6)/O6</f>
        <v>#DIV/0!</v>
      </c>
      <c r="V6" s="4" t="e">
        <f>(G6+Q6)/O6</f>
        <v>#DIV/0!</v>
      </c>
      <c r="W6" s="4">
        <v>0</v>
      </c>
      <c r="X6" s="4">
        <v>0</v>
      </c>
      <c r="Y6" s="4">
        <v>0</v>
      </c>
      <c r="AA6" s="4">
        <f>R6*H6</f>
        <v>0</v>
      </c>
      <c r="AB6" s="21">
        <v>0</v>
      </c>
      <c r="AC6" s="22">
        <v>0</v>
      </c>
      <c r="AD6" s="4">
        <f>AC6*AB6*H6</f>
        <v>0</v>
      </c>
    </row>
    <row r="7" spans="1:30" ht="11.1" customHeight="1" outlineLevel="2" x14ac:dyDescent="0.2">
      <c r="A7" s="8" t="s">
        <v>12</v>
      </c>
      <c r="B7" s="8" t="s">
        <v>9</v>
      </c>
      <c r="C7" s="8"/>
      <c r="D7" s="9">
        <v>96</v>
      </c>
      <c r="E7" s="9">
        <v>504</v>
      </c>
      <c r="F7" s="9">
        <v>570</v>
      </c>
      <c r="G7" s="9">
        <v>11</v>
      </c>
      <c r="H7" s="21">
        <f>VLOOKUP(A7,[3]TDSheet!$A$1:$H$65536,8,0)</f>
        <v>0.3</v>
      </c>
      <c r="I7" s="4">
        <f>VLOOKUP(A7,[1]Донецк!$A$1:$B$65536,2,0)</f>
        <v>571</v>
      </c>
      <c r="J7" s="4">
        <f t="shared" ref="J7:J66" si="1">F7-I7</f>
        <v>-1</v>
      </c>
      <c r="K7" s="4">
        <f t="shared" ref="K7:K66" si="2">F7-L7</f>
        <v>66</v>
      </c>
      <c r="L7" s="4">
        <f>VLOOKUP(A7,[2]TDSheet!$A$1:$F$65536,6,0)</f>
        <v>504</v>
      </c>
      <c r="O7" s="4">
        <f t="shared" ref="O7:O66" si="3">K7/5</f>
        <v>13.2</v>
      </c>
      <c r="P7" s="20">
        <f>14*O7-G7-Q7</f>
        <v>67.799999999999983</v>
      </c>
      <c r="Q7" s="37">
        <f>VLOOKUP(A7,[3]TDSheet!$A$1:$Q$65536,17,0)</f>
        <v>106</v>
      </c>
      <c r="R7" s="20">
        <f>P7</f>
        <v>67.799999999999983</v>
      </c>
      <c r="S7" s="20">
        <v>68</v>
      </c>
      <c r="U7" s="4">
        <f t="shared" ref="U7:U66" si="4">(G7+R7+Q7)/O7</f>
        <v>14</v>
      </c>
      <c r="V7" s="4">
        <f t="shared" ref="V7:V66" si="5">(G7+Q7)/O7</f>
        <v>8.8636363636363633</v>
      </c>
      <c r="W7" s="4">
        <f>VLOOKUP(A7,[3]TDSheet!$A$1:$W$65536,23,0)</f>
        <v>8.8000000000000007</v>
      </c>
      <c r="X7" s="4">
        <f>VLOOKUP(A7,[3]TDSheet!$A$1:$X$65536,24,0)</f>
        <v>9.6</v>
      </c>
      <c r="Y7" s="4">
        <f>VLOOKUP(A7,[3]TDSheet!$A$1:$O$65536,15,0)</f>
        <v>12.8</v>
      </c>
      <c r="AA7" s="4">
        <f t="shared" ref="AA7:AA66" si="6">R7*H7</f>
        <v>20.339999999999993</v>
      </c>
      <c r="AB7" s="21">
        <f>VLOOKUP(A7,[3]TDSheet!$A$1:$AA$65536,27,0)</f>
        <v>12</v>
      </c>
      <c r="AC7" s="22">
        <v>6</v>
      </c>
      <c r="AD7" s="4">
        <f t="shared" ref="AD7:AD66" si="7">AC7*AB7*H7</f>
        <v>21.599999999999998</v>
      </c>
    </row>
    <row r="8" spans="1:30" ht="11.1" customHeight="1" outlineLevel="2" x14ac:dyDescent="0.2">
      <c r="A8" s="8" t="s">
        <v>13</v>
      </c>
      <c r="B8" s="8" t="s">
        <v>9</v>
      </c>
      <c r="C8" s="26" t="str">
        <f>VLOOKUP(A8,[3]TDSheet!$A$1:$C$65536,3,0)</f>
        <v>Нояб</v>
      </c>
      <c r="D8" s="9">
        <v>78</v>
      </c>
      <c r="E8" s="9">
        <v>744</v>
      </c>
      <c r="F8" s="9">
        <v>800</v>
      </c>
      <c r="G8" s="9">
        <v>-2</v>
      </c>
      <c r="H8" s="21">
        <f>VLOOKUP(A8,[3]TDSheet!$A$1:$H$65536,8,0)</f>
        <v>0.3</v>
      </c>
      <c r="I8" s="4">
        <f>VLOOKUP(A8,[1]Донецк!$A$1:$B$65536,2,0)</f>
        <v>805</v>
      </c>
      <c r="J8" s="4">
        <f t="shared" si="1"/>
        <v>-5</v>
      </c>
      <c r="K8" s="4">
        <f t="shared" si="2"/>
        <v>56</v>
      </c>
      <c r="L8" s="4">
        <f>VLOOKUP(A8,[2]TDSheet!$A$1:$F$65536,6,0)</f>
        <v>744</v>
      </c>
      <c r="O8" s="4">
        <f t="shared" si="3"/>
        <v>11.2</v>
      </c>
      <c r="P8" s="32">
        <v>50</v>
      </c>
      <c r="Q8" s="37">
        <f>VLOOKUP(A8,[3]TDSheet!$A$1:$Q$65536,17,0)</f>
        <v>205</v>
      </c>
      <c r="R8" s="20">
        <f t="shared" ref="R8:R66" si="8">P8</f>
        <v>50</v>
      </c>
      <c r="S8" s="20">
        <v>50</v>
      </c>
      <c r="U8" s="4">
        <f t="shared" si="4"/>
        <v>22.589285714285715</v>
      </c>
      <c r="V8" s="4">
        <f t="shared" si="5"/>
        <v>18.125</v>
      </c>
      <c r="W8" s="4">
        <f>VLOOKUP(A8,[3]TDSheet!$A$1:$W$65536,23,0)</f>
        <v>12.6</v>
      </c>
      <c r="X8" s="4">
        <f>VLOOKUP(A8,[3]TDSheet!$A$1:$X$65536,24,0)</f>
        <v>8.4</v>
      </c>
      <c r="Y8" s="4">
        <f>VLOOKUP(A8,[3]TDSheet!$A$1:$O$65536,15,0)</f>
        <v>14.4</v>
      </c>
      <c r="AA8" s="4">
        <f t="shared" si="6"/>
        <v>15</v>
      </c>
      <c r="AB8" s="21">
        <f>VLOOKUP(A8,[3]TDSheet!$A$1:$AA$65536,27,0)</f>
        <v>12</v>
      </c>
      <c r="AC8" s="22">
        <v>4</v>
      </c>
      <c r="AD8" s="4">
        <f t="shared" si="7"/>
        <v>14.399999999999999</v>
      </c>
    </row>
    <row r="9" spans="1:30" ht="11.1" customHeight="1" outlineLevel="2" x14ac:dyDescent="0.2">
      <c r="A9" s="8" t="s">
        <v>14</v>
      </c>
      <c r="B9" s="8" t="s">
        <v>9</v>
      </c>
      <c r="C9" s="8"/>
      <c r="D9" s="9"/>
      <c r="E9" s="9">
        <v>624</v>
      </c>
      <c r="F9" s="9">
        <v>624</v>
      </c>
      <c r="G9" s="9"/>
      <c r="H9" s="21">
        <v>0</v>
      </c>
      <c r="I9" s="4">
        <f>VLOOKUP(A9,[1]Донецк!$A$1:$B$65536,2,0)</f>
        <v>624</v>
      </c>
      <c r="J9" s="4">
        <f t="shared" si="1"/>
        <v>0</v>
      </c>
      <c r="K9" s="4">
        <f t="shared" si="2"/>
        <v>0</v>
      </c>
      <c r="L9" s="4">
        <f>VLOOKUP(A9,[2]TDSheet!$A$1:$F$65536,6,0)</f>
        <v>624</v>
      </c>
      <c r="O9" s="4">
        <f t="shared" si="3"/>
        <v>0</v>
      </c>
      <c r="P9" s="20"/>
      <c r="Q9" s="37"/>
      <c r="R9" s="20">
        <f t="shared" si="8"/>
        <v>0</v>
      </c>
      <c r="S9" s="20"/>
      <c r="U9" s="4" t="e">
        <f t="shared" si="4"/>
        <v>#DIV/0!</v>
      </c>
      <c r="V9" s="4" t="e">
        <f t="shared" si="5"/>
        <v>#DIV/0!</v>
      </c>
      <c r="W9" s="4">
        <v>0</v>
      </c>
      <c r="X9" s="4">
        <v>0</v>
      </c>
      <c r="Y9" s="4">
        <v>0</v>
      </c>
      <c r="AA9" s="4">
        <f t="shared" si="6"/>
        <v>0</v>
      </c>
      <c r="AB9" s="21">
        <v>0</v>
      </c>
      <c r="AC9" s="22">
        <v>0</v>
      </c>
      <c r="AD9" s="4">
        <f t="shared" si="7"/>
        <v>0</v>
      </c>
    </row>
    <row r="10" spans="1:30" ht="11.1" customHeight="1" outlineLevel="2" x14ac:dyDescent="0.2">
      <c r="A10" s="8" t="s">
        <v>15</v>
      </c>
      <c r="B10" s="8" t="s">
        <v>9</v>
      </c>
      <c r="C10" s="26" t="str">
        <f>VLOOKUP(A10,[3]TDSheet!$A$1:$C$65536,3,0)</f>
        <v>Нояб</v>
      </c>
      <c r="D10" s="9">
        <v>49</v>
      </c>
      <c r="E10" s="9"/>
      <c r="F10" s="31">
        <f>24+F65</f>
        <v>27</v>
      </c>
      <c r="G10" s="31">
        <f>2+G65</f>
        <v>-15</v>
      </c>
      <c r="H10" s="21">
        <f>VLOOKUP(A10,[3]TDSheet!$A$1:$H$65536,8,0)</f>
        <v>0.3</v>
      </c>
      <c r="I10" s="4">
        <f>VLOOKUP(A10,[1]Донецк!$A$1:$B$65536,2,0)</f>
        <v>75</v>
      </c>
      <c r="J10" s="4">
        <f t="shared" si="1"/>
        <v>-48</v>
      </c>
      <c r="K10" s="4">
        <f t="shared" si="2"/>
        <v>27</v>
      </c>
      <c r="O10" s="4">
        <f t="shared" si="3"/>
        <v>5.4</v>
      </c>
      <c r="P10" s="32">
        <v>60</v>
      </c>
      <c r="Q10" s="37">
        <f>VLOOKUP(A10,[3]TDSheet!$A$1:$Q$65536,17,0)</f>
        <v>163</v>
      </c>
      <c r="R10" s="20">
        <v>90</v>
      </c>
      <c r="S10" s="20">
        <v>120</v>
      </c>
      <c r="T10" s="4" t="s">
        <v>96</v>
      </c>
      <c r="U10" s="4">
        <f t="shared" si="4"/>
        <v>44.074074074074069</v>
      </c>
      <c r="V10" s="4">
        <f t="shared" si="5"/>
        <v>27.407407407407405</v>
      </c>
      <c r="W10" s="4">
        <f>VLOOKUP(A10,[3]TDSheet!$A$1:$W$65536,23,0)</f>
        <v>13.8</v>
      </c>
      <c r="X10" s="4">
        <f>VLOOKUP(A10,[3]TDSheet!$A$1:$X$65536,24,0)</f>
        <v>11</v>
      </c>
      <c r="Y10" s="4">
        <f>VLOOKUP(A10,[3]TDSheet!$A$1:$O$65536,15,0)</f>
        <v>13.4</v>
      </c>
      <c r="AA10" s="4">
        <f t="shared" si="6"/>
        <v>27</v>
      </c>
      <c r="AB10" s="21">
        <f>VLOOKUP(A10,[3]TDSheet!$A$1:$AA$65536,27,0)</f>
        <v>12</v>
      </c>
      <c r="AC10" s="22">
        <v>8</v>
      </c>
      <c r="AD10" s="4">
        <f t="shared" si="7"/>
        <v>28.799999999999997</v>
      </c>
    </row>
    <row r="11" spans="1:30" ht="11.1" customHeight="1" outlineLevel="2" x14ac:dyDescent="0.2">
      <c r="A11" s="8" t="s">
        <v>16</v>
      </c>
      <c r="B11" s="8" t="s">
        <v>9</v>
      </c>
      <c r="C11" s="8"/>
      <c r="D11" s="9">
        <v>454</v>
      </c>
      <c r="E11" s="9">
        <v>1200</v>
      </c>
      <c r="F11" s="9">
        <v>1237</v>
      </c>
      <c r="G11" s="9">
        <v>393</v>
      </c>
      <c r="H11" s="21">
        <f>VLOOKUP(A11,[3]TDSheet!$A$1:$H$65536,8,0)</f>
        <v>0.09</v>
      </c>
      <c r="I11" s="4">
        <f>VLOOKUP(A11,[1]Донецк!$A$1:$B$65536,2,0)</f>
        <v>1234</v>
      </c>
      <c r="J11" s="4">
        <f t="shared" si="1"/>
        <v>3</v>
      </c>
      <c r="K11" s="4">
        <f t="shared" si="2"/>
        <v>37</v>
      </c>
      <c r="L11" s="4">
        <f>VLOOKUP(A11,[2]TDSheet!$A$1:$F$65536,6,0)</f>
        <v>1200</v>
      </c>
      <c r="O11" s="4">
        <f t="shared" si="3"/>
        <v>7.4</v>
      </c>
      <c r="P11" s="20"/>
      <c r="Q11" s="37">
        <f>VLOOKUP(A11,[3]TDSheet!$A$1:$Q$65536,17,0)</f>
        <v>120</v>
      </c>
      <c r="R11" s="20">
        <f t="shared" si="8"/>
        <v>0</v>
      </c>
      <c r="S11" s="39">
        <v>500</v>
      </c>
      <c r="T11" s="38" t="s">
        <v>96</v>
      </c>
      <c r="U11" s="4">
        <f t="shared" si="4"/>
        <v>69.324324324324323</v>
      </c>
      <c r="V11" s="4">
        <f t="shared" si="5"/>
        <v>69.324324324324323</v>
      </c>
      <c r="W11" s="4">
        <f>VLOOKUP(A11,[3]TDSheet!$A$1:$W$65536,23,0)</f>
        <v>7.8</v>
      </c>
      <c r="X11" s="4">
        <f>VLOOKUP(A11,[3]TDSheet!$A$1:$X$65536,24,0)</f>
        <v>6</v>
      </c>
      <c r="Y11" s="4">
        <f>VLOOKUP(A11,[3]TDSheet!$A$1:$O$65536,15,0)</f>
        <v>9.4</v>
      </c>
      <c r="Z11" s="38" t="s">
        <v>100</v>
      </c>
      <c r="AA11" s="4">
        <f t="shared" si="6"/>
        <v>0</v>
      </c>
      <c r="AB11" s="21">
        <f>VLOOKUP(A11,[3]TDSheet!$A$1:$AA$65536,27,0)</f>
        <v>24</v>
      </c>
      <c r="AC11" s="22">
        <f t="shared" ref="AC11:AC64" si="9">R11/AB11</f>
        <v>0</v>
      </c>
      <c r="AD11" s="4">
        <f t="shared" si="7"/>
        <v>0</v>
      </c>
    </row>
    <row r="12" spans="1:30" ht="21.95" customHeight="1" outlineLevel="2" x14ac:dyDescent="0.2">
      <c r="A12" s="8" t="s">
        <v>17</v>
      </c>
      <c r="B12" s="8" t="s">
        <v>9</v>
      </c>
      <c r="C12" s="8"/>
      <c r="D12" s="9"/>
      <c r="E12" s="9">
        <v>880</v>
      </c>
      <c r="F12" s="9">
        <v>880</v>
      </c>
      <c r="G12" s="9"/>
      <c r="H12" s="21">
        <v>0</v>
      </c>
      <c r="I12" s="4">
        <f>VLOOKUP(A12,[1]Донецк!$A$1:$B$65536,2,0)</f>
        <v>880</v>
      </c>
      <c r="J12" s="4">
        <f t="shared" si="1"/>
        <v>0</v>
      </c>
      <c r="K12" s="4">
        <f t="shared" si="2"/>
        <v>0</v>
      </c>
      <c r="L12" s="4">
        <f>VLOOKUP(A12,[2]TDSheet!$A$1:$F$65536,6,0)</f>
        <v>880</v>
      </c>
      <c r="O12" s="4">
        <f t="shared" si="3"/>
        <v>0</v>
      </c>
      <c r="P12" s="20"/>
      <c r="Q12" s="37"/>
      <c r="R12" s="20">
        <f t="shared" si="8"/>
        <v>0</v>
      </c>
      <c r="S12" s="20"/>
      <c r="U12" s="4" t="e">
        <f t="shared" si="4"/>
        <v>#DIV/0!</v>
      </c>
      <c r="V12" s="4" t="e">
        <f t="shared" si="5"/>
        <v>#DIV/0!</v>
      </c>
      <c r="W12" s="4">
        <v>0</v>
      </c>
      <c r="X12" s="4">
        <v>0</v>
      </c>
      <c r="Y12" s="4">
        <v>0</v>
      </c>
      <c r="AA12" s="4">
        <f t="shared" si="6"/>
        <v>0</v>
      </c>
      <c r="AB12" s="21">
        <v>0</v>
      </c>
      <c r="AC12" s="22">
        <v>0</v>
      </c>
      <c r="AD12" s="4">
        <f t="shared" si="7"/>
        <v>0</v>
      </c>
    </row>
    <row r="13" spans="1:30" ht="21.95" customHeight="1" outlineLevel="2" x14ac:dyDescent="0.2">
      <c r="A13" s="8" t="s">
        <v>18</v>
      </c>
      <c r="B13" s="8" t="s">
        <v>19</v>
      </c>
      <c r="C13" s="8"/>
      <c r="D13" s="9">
        <v>36</v>
      </c>
      <c r="E13" s="9"/>
      <c r="F13" s="9">
        <v>18</v>
      </c>
      <c r="G13" s="9">
        <v>3</v>
      </c>
      <c r="H13" s="21">
        <f>VLOOKUP(A13,[3]TDSheet!$A$1:$H$65536,8,0)</f>
        <v>1</v>
      </c>
      <c r="I13" s="4">
        <f>VLOOKUP(A13,[1]Донецк!$A$1:$B$65536,2,0)</f>
        <v>44</v>
      </c>
      <c r="J13" s="4">
        <f t="shared" si="1"/>
        <v>-26</v>
      </c>
      <c r="K13" s="4">
        <f t="shared" si="2"/>
        <v>18</v>
      </c>
      <c r="O13" s="4">
        <f t="shared" si="3"/>
        <v>3.6</v>
      </c>
      <c r="P13" s="20">
        <f>14*O13-G13-Q13</f>
        <v>47.4</v>
      </c>
      <c r="Q13" s="37"/>
      <c r="R13" s="20">
        <v>60</v>
      </c>
      <c r="S13" s="20">
        <v>60</v>
      </c>
      <c r="T13" s="4" t="s">
        <v>97</v>
      </c>
      <c r="U13" s="4">
        <f t="shared" si="4"/>
        <v>17.5</v>
      </c>
      <c r="V13" s="4">
        <f t="shared" si="5"/>
        <v>0.83333333333333326</v>
      </c>
      <c r="W13" s="4">
        <f>VLOOKUP(A13,[3]TDSheet!$A$1:$W$65536,23,0)</f>
        <v>12.6</v>
      </c>
      <c r="X13" s="4">
        <f>VLOOKUP(A13,[3]TDSheet!$A$1:$X$65536,24,0)</f>
        <v>3.6</v>
      </c>
      <c r="Y13" s="4">
        <f>VLOOKUP(A13,[3]TDSheet!$A$1:$O$65536,15,0)</f>
        <v>17.399999999999999</v>
      </c>
      <c r="AA13" s="4">
        <f t="shared" si="6"/>
        <v>60</v>
      </c>
      <c r="AB13" s="21">
        <f>VLOOKUP(A13,[3]TDSheet!$A$1:$AA$65536,27,0)</f>
        <v>3</v>
      </c>
      <c r="AC13" s="22">
        <v>20</v>
      </c>
      <c r="AD13" s="4">
        <f t="shared" si="7"/>
        <v>60</v>
      </c>
    </row>
    <row r="14" spans="1:30" ht="21.95" customHeight="1" outlineLevel="2" x14ac:dyDescent="0.2">
      <c r="A14" s="8" t="s">
        <v>91</v>
      </c>
      <c r="B14" s="8" t="s">
        <v>19</v>
      </c>
      <c r="C14" s="8"/>
      <c r="D14" s="9"/>
      <c r="E14" s="9"/>
      <c r="F14" s="9"/>
      <c r="G14" s="9"/>
      <c r="H14" s="21">
        <f>VLOOKUP(A14,[3]TDSheet!$A$1:$H$65536,8,0)</f>
        <v>1</v>
      </c>
      <c r="J14" s="4">
        <f t="shared" si="1"/>
        <v>0</v>
      </c>
      <c r="K14" s="4">
        <f t="shared" si="2"/>
        <v>0</v>
      </c>
      <c r="O14" s="4">
        <f t="shared" si="3"/>
        <v>0</v>
      </c>
      <c r="P14" s="32">
        <v>50</v>
      </c>
      <c r="Q14" s="37"/>
      <c r="R14" s="20">
        <v>70</v>
      </c>
      <c r="S14" s="20">
        <v>74</v>
      </c>
      <c r="T14" s="4" t="s">
        <v>97</v>
      </c>
      <c r="U14" s="4" t="e">
        <f t="shared" si="4"/>
        <v>#DIV/0!</v>
      </c>
      <c r="V14" s="4" t="e">
        <f t="shared" si="5"/>
        <v>#DIV/0!</v>
      </c>
      <c r="W14" s="4">
        <f>VLOOKUP(A14,[3]TDSheet!$A$1:$W$65536,23,0)</f>
        <v>4.4399999999999995</v>
      </c>
      <c r="X14" s="4">
        <f>VLOOKUP(A14,[3]TDSheet!$A$1:$X$65536,24,0)</f>
        <v>4.4399999999999995</v>
      </c>
      <c r="Y14" s="4">
        <f>VLOOKUP(A14,[3]TDSheet!$A$1:$O$65536,15,0)</f>
        <v>0.74</v>
      </c>
      <c r="AA14" s="4">
        <f t="shared" si="6"/>
        <v>70</v>
      </c>
      <c r="AB14" s="21">
        <f>VLOOKUP(A14,[3]TDSheet!$A$1:$AA$65536,27,0)</f>
        <v>3.7</v>
      </c>
      <c r="AC14" s="22">
        <v>19</v>
      </c>
      <c r="AD14" s="4">
        <f t="shared" si="7"/>
        <v>70.3</v>
      </c>
    </row>
    <row r="15" spans="1:30" ht="21.95" customHeight="1" outlineLevel="2" x14ac:dyDescent="0.2">
      <c r="A15" s="8" t="s">
        <v>20</v>
      </c>
      <c r="B15" s="8" t="s">
        <v>19</v>
      </c>
      <c r="C15" s="8"/>
      <c r="D15" s="9">
        <v>18.5</v>
      </c>
      <c r="E15" s="9"/>
      <c r="F15" s="9">
        <v>11.1</v>
      </c>
      <c r="G15" s="9">
        <v>3.7</v>
      </c>
      <c r="H15" s="21">
        <f>VLOOKUP(A15,[3]TDSheet!$A$1:$H$65536,8,0)</f>
        <v>1</v>
      </c>
      <c r="I15" s="4">
        <f>VLOOKUP(A15,[1]Донецк!$A$1:$B$65536,2,0)</f>
        <v>11</v>
      </c>
      <c r="J15" s="4">
        <f t="shared" si="1"/>
        <v>9.9999999999999645E-2</v>
      </c>
      <c r="K15" s="4">
        <f t="shared" si="2"/>
        <v>11.1</v>
      </c>
      <c r="O15" s="4">
        <f t="shared" si="3"/>
        <v>2.2199999999999998</v>
      </c>
      <c r="P15" s="20">
        <f>14*O15-G15-Q15</f>
        <v>27.38</v>
      </c>
      <c r="Q15" s="37"/>
      <c r="R15" s="20">
        <v>40</v>
      </c>
      <c r="S15" s="39">
        <v>74</v>
      </c>
      <c r="T15" s="38" t="s">
        <v>97</v>
      </c>
      <c r="U15" s="4">
        <f t="shared" si="4"/>
        <v>19.684684684684687</v>
      </c>
      <c r="V15" s="4">
        <f t="shared" si="5"/>
        <v>1.666666666666667</v>
      </c>
      <c r="W15" s="4">
        <f>VLOOKUP(A15,[3]TDSheet!$A$1:$W$65536,23,0)</f>
        <v>2.2199999999999998</v>
      </c>
      <c r="X15" s="4">
        <f>VLOOKUP(A15,[3]TDSheet!$A$1:$X$65536,24,0)</f>
        <v>0</v>
      </c>
      <c r="Y15" s="4">
        <f>VLOOKUP(A15,[3]TDSheet!$A$1:$O$65536,15,0)</f>
        <v>2.96</v>
      </c>
      <c r="Z15" s="38" t="s">
        <v>100</v>
      </c>
      <c r="AA15" s="4">
        <f t="shared" si="6"/>
        <v>40</v>
      </c>
      <c r="AB15" s="21">
        <f>VLOOKUP(A15,[3]TDSheet!$A$1:$AA$65536,27,0)</f>
        <v>3.7</v>
      </c>
      <c r="AC15" s="22">
        <v>11</v>
      </c>
      <c r="AD15" s="4">
        <f t="shared" si="7"/>
        <v>40.700000000000003</v>
      </c>
    </row>
    <row r="16" spans="1:30" ht="11.1" customHeight="1" outlineLevel="2" x14ac:dyDescent="0.2">
      <c r="A16" s="8" t="s">
        <v>21</v>
      </c>
      <c r="B16" s="8" t="s">
        <v>9</v>
      </c>
      <c r="C16" s="8"/>
      <c r="D16" s="9">
        <v>154</v>
      </c>
      <c r="E16" s="9">
        <v>756</v>
      </c>
      <c r="F16" s="9">
        <v>797</v>
      </c>
      <c r="G16" s="9">
        <v>86</v>
      </c>
      <c r="H16" s="21">
        <f>VLOOKUP(A16,[3]TDSheet!$A$1:$H$65536,8,0)</f>
        <v>0.25</v>
      </c>
      <c r="I16" s="4">
        <f>VLOOKUP(A16,[1]Донецк!$A$1:$B$65536,2,0)</f>
        <v>797</v>
      </c>
      <c r="J16" s="4">
        <f t="shared" si="1"/>
        <v>0</v>
      </c>
      <c r="K16" s="4">
        <f t="shared" si="2"/>
        <v>53</v>
      </c>
      <c r="L16" s="4">
        <f>VLOOKUP(A16,[2]TDSheet!$A$1:$F$65536,6,0)</f>
        <v>744</v>
      </c>
      <c r="O16" s="4">
        <f t="shared" si="3"/>
        <v>10.6</v>
      </c>
      <c r="P16" s="32">
        <v>40</v>
      </c>
      <c r="Q16" s="37">
        <f>VLOOKUP(A16,[3]TDSheet!$A$1:$Q$65536,17,0)</f>
        <v>99</v>
      </c>
      <c r="R16" s="20">
        <v>48</v>
      </c>
      <c r="S16" s="20">
        <v>48</v>
      </c>
      <c r="T16" s="4" t="s">
        <v>98</v>
      </c>
      <c r="U16" s="4">
        <f t="shared" si="4"/>
        <v>21.981132075471699</v>
      </c>
      <c r="V16" s="4">
        <f t="shared" si="5"/>
        <v>17.452830188679247</v>
      </c>
      <c r="W16" s="4">
        <f>VLOOKUP(A16,[3]TDSheet!$A$1:$W$65536,23,0)</f>
        <v>9.4</v>
      </c>
      <c r="X16" s="4">
        <f>VLOOKUP(A16,[3]TDSheet!$A$1:$X$65536,24,0)</f>
        <v>9.1999999999999993</v>
      </c>
      <c r="Y16" s="4">
        <f>VLOOKUP(A16,[3]TDSheet!$A$1:$O$65536,15,0)</f>
        <v>17.2</v>
      </c>
      <c r="AA16" s="4">
        <f t="shared" si="6"/>
        <v>12</v>
      </c>
      <c r="AB16" s="21">
        <f>VLOOKUP(A16,[3]TDSheet!$A$1:$AA$65536,27,0)</f>
        <v>12</v>
      </c>
      <c r="AC16" s="22">
        <f t="shared" si="9"/>
        <v>4</v>
      </c>
      <c r="AD16" s="4">
        <f t="shared" si="7"/>
        <v>12</v>
      </c>
    </row>
    <row r="17" spans="1:30" ht="11.1" customHeight="1" outlineLevel="2" x14ac:dyDescent="0.2">
      <c r="A17" s="8" t="s">
        <v>22</v>
      </c>
      <c r="B17" s="8" t="s">
        <v>9</v>
      </c>
      <c r="C17" s="8"/>
      <c r="D17" s="9">
        <v>152</v>
      </c>
      <c r="E17" s="9">
        <v>480</v>
      </c>
      <c r="F17" s="9">
        <v>529</v>
      </c>
      <c r="G17" s="9">
        <v>77</v>
      </c>
      <c r="H17" s="21">
        <f>VLOOKUP(A17,[3]TDSheet!$A$1:$H$65536,8,0)</f>
        <v>0.25</v>
      </c>
      <c r="I17" s="4">
        <f>VLOOKUP(A17,[1]Донецк!$A$1:$B$65536,2,0)</f>
        <v>529</v>
      </c>
      <c r="J17" s="4">
        <f t="shared" si="1"/>
        <v>0</v>
      </c>
      <c r="K17" s="4">
        <f t="shared" si="2"/>
        <v>49</v>
      </c>
      <c r="L17" s="4">
        <f>VLOOKUP(A17,[2]TDSheet!$A$1:$F$65536,6,0)</f>
        <v>480</v>
      </c>
      <c r="O17" s="4">
        <f t="shared" si="3"/>
        <v>9.8000000000000007</v>
      </c>
      <c r="P17" s="20"/>
      <c r="Q17" s="37">
        <f>VLOOKUP(A17,[3]TDSheet!$A$1:$Q$65536,17,0)</f>
        <v>121</v>
      </c>
      <c r="R17" s="20">
        <f t="shared" si="8"/>
        <v>0</v>
      </c>
      <c r="S17" s="39">
        <v>120</v>
      </c>
      <c r="T17" s="38" t="s">
        <v>97</v>
      </c>
      <c r="U17" s="4">
        <f t="shared" si="4"/>
        <v>20.204081632653061</v>
      </c>
      <c r="V17" s="4">
        <f t="shared" si="5"/>
        <v>20.204081632653061</v>
      </c>
      <c r="W17" s="4">
        <f>VLOOKUP(A17,[3]TDSheet!$A$1:$W$65536,23,0)</f>
        <v>10</v>
      </c>
      <c r="X17" s="4">
        <f>VLOOKUP(A17,[3]TDSheet!$A$1:$X$65536,24,0)</f>
        <v>8.8000000000000007</v>
      </c>
      <c r="Y17" s="4">
        <f>VLOOKUP(A17,[3]TDSheet!$A$1:$O$65536,15,0)</f>
        <v>12</v>
      </c>
      <c r="Z17" s="38" t="s">
        <v>100</v>
      </c>
      <c r="AA17" s="4">
        <f t="shared" si="6"/>
        <v>0</v>
      </c>
      <c r="AB17" s="21">
        <f>VLOOKUP(A17,[3]TDSheet!$A$1:$AA$65536,27,0)</f>
        <v>12</v>
      </c>
      <c r="AC17" s="22">
        <f t="shared" si="9"/>
        <v>0</v>
      </c>
      <c r="AD17" s="4">
        <f t="shared" si="7"/>
        <v>0</v>
      </c>
    </row>
    <row r="18" spans="1:30" ht="11.1" customHeight="1" outlineLevel="2" x14ac:dyDescent="0.2">
      <c r="A18" s="27" t="s">
        <v>23</v>
      </c>
      <c r="B18" s="27" t="s">
        <v>19</v>
      </c>
      <c r="C18" s="27"/>
      <c r="D18" s="28">
        <v>59.4</v>
      </c>
      <c r="E18" s="28"/>
      <c r="F18" s="28">
        <v>28.8</v>
      </c>
      <c r="G18" s="28">
        <v>23.4</v>
      </c>
      <c r="H18" s="29">
        <v>0</v>
      </c>
      <c r="I18" s="4">
        <f>VLOOKUP(A18,[1]Донецк!$A$1:$B$65536,2,0)</f>
        <v>28.8</v>
      </c>
      <c r="J18" s="4">
        <f t="shared" si="1"/>
        <v>0</v>
      </c>
      <c r="K18" s="4">
        <f t="shared" si="2"/>
        <v>28.8</v>
      </c>
      <c r="O18" s="4">
        <f t="shared" si="3"/>
        <v>5.76</v>
      </c>
      <c r="P18" s="20"/>
      <c r="Q18" s="37"/>
      <c r="R18" s="20">
        <f t="shared" si="8"/>
        <v>0</v>
      </c>
      <c r="S18" s="20"/>
      <c r="U18" s="4">
        <f t="shared" si="4"/>
        <v>4.0625</v>
      </c>
      <c r="V18" s="4">
        <f t="shared" si="5"/>
        <v>4.0625</v>
      </c>
      <c r="W18" s="4">
        <f>VLOOKUP(A18,[3]TDSheet!$A$1:$W$65536,23,0)</f>
        <v>0</v>
      </c>
      <c r="X18" s="4">
        <f>VLOOKUP(A18,[3]TDSheet!$A$1:$X$65536,24,0)</f>
        <v>2.88</v>
      </c>
      <c r="Y18" s="4">
        <f>VLOOKUP(A18,[3]TDSheet!$A$1:$O$65536,15,0)</f>
        <v>6.8400000000000007</v>
      </c>
      <c r="Z18" s="30" t="s">
        <v>95</v>
      </c>
      <c r="AA18" s="4">
        <f t="shared" si="6"/>
        <v>0</v>
      </c>
      <c r="AB18" s="21">
        <v>0</v>
      </c>
      <c r="AC18" s="22">
        <v>0</v>
      </c>
      <c r="AD18" s="4">
        <f t="shared" si="7"/>
        <v>0</v>
      </c>
    </row>
    <row r="19" spans="1:30" ht="11.1" customHeight="1" outlineLevel="2" x14ac:dyDescent="0.2">
      <c r="A19" s="27" t="s">
        <v>24</v>
      </c>
      <c r="B19" s="27" t="s">
        <v>19</v>
      </c>
      <c r="C19" s="27"/>
      <c r="D19" s="28"/>
      <c r="E19" s="28">
        <v>1161.8</v>
      </c>
      <c r="F19" s="28">
        <v>1093.2</v>
      </c>
      <c r="G19" s="28">
        <v>68.599999999999994</v>
      </c>
      <c r="H19" s="29">
        <v>0</v>
      </c>
      <c r="I19" s="4">
        <f>VLOOKUP(A19,[1]Донецк!$A$1:$B$65536,2,0)</f>
        <v>1093.2</v>
      </c>
      <c r="J19" s="4">
        <f t="shared" si="1"/>
        <v>0</v>
      </c>
      <c r="K19" s="4">
        <f t="shared" si="2"/>
        <v>53.5</v>
      </c>
      <c r="L19" s="4">
        <f>VLOOKUP(A19,[2]TDSheet!$A$1:$F$65536,6,0)</f>
        <v>1039.7</v>
      </c>
      <c r="O19" s="4">
        <f t="shared" si="3"/>
        <v>10.7</v>
      </c>
      <c r="P19" s="20"/>
      <c r="Q19" s="37"/>
      <c r="R19" s="20">
        <f t="shared" si="8"/>
        <v>0</v>
      </c>
      <c r="S19" s="20"/>
      <c r="U19" s="4">
        <f t="shared" si="4"/>
        <v>6.4112149532710276</v>
      </c>
      <c r="V19" s="4">
        <f t="shared" si="5"/>
        <v>6.4112149532710276</v>
      </c>
      <c r="W19" s="4">
        <v>0</v>
      </c>
      <c r="X19" s="4">
        <v>0</v>
      </c>
      <c r="Y19" s="4">
        <v>0</v>
      </c>
      <c r="Z19" s="30" t="s">
        <v>95</v>
      </c>
      <c r="AA19" s="4">
        <f t="shared" si="6"/>
        <v>0</v>
      </c>
      <c r="AB19" s="21">
        <v>0</v>
      </c>
      <c r="AC19" s="22">
        <v>0</v>
      </c>
      <c r="AD19" s="4">
        <f t="shared" si="7"/>
        <v>0</v>
      </c>
    </row>
    <row r="20" spans="1:30" ht="11.1" customHeight="1" outlineLevel="2" x14ac:dyDescent="0.2">
      <c r="A20" s="8" t="s">
        <v>25</v>
      </c>
      <c r="B20" s="8" t="s">
        <v>19</v>
      </c>
      <c r="C20" s="8"/>
      <c r="D20" s="9">
        <v>3.7</v>
      </c>
      <c r="E20" s="9"/>
      <c r="F20" s="9">
        <v>3.7</v>
      </c>
      <c r="G20" s="9"/>
      <c r="H20" s="21">
        <f>VLOOKUP(A20,[3]TDSheet!$A$1:$H$65536,8,0)</f>
        <v>1</v>
      </c>
      <c r="I20" s="4">
        <f>VLOOKUP(A20,[1]Донецк!$A$1:$B$65536,2,0)</f>
        <v>3.7</v>
      </c>
      <c r="J20" s="4">
        <f t="shared" si="1"/>
        <v>0</v>
      </c>
      <c r="K20" s="4">
        <f t="shared" si="2"/>
        <v>3.7</v>
      </c>
      <c r="O20" s="4">
        <f t="shared" si="3"/>
        <v>0.74</v>
      </c>
      <c r="P20" s="32">
        <v>120</v>
      </c>
      <c r="Q20" s="37"/>
      <c r="R20" s="20">
        <f t="shared" si="8"/>
        <v>120</v>
      </c>
      <c r="S20" s="20">
        <v>120</v>
      </c>
      <c r="U20" s="4">
        <f t="shared" si="4"/>
        <v>162.16216216216216</v>
      </c>
      <c r="V20" s="4">
        <f t="shared" si="5"/>
        <v>0</v>
      </c>
      <c r="W20" s="4">
        <f>VLOOKUP(A20,[3]TDSheet!$A$1:$W$65536,23,0)</f>
        <v>0</v>
      </c>
      <c r="X20" s="4">
        <f>VLOOKUP(A20,[3]TDSheet!$A$1:$X$65536,24,0)</f>
        <v>11.1</v>
      </c>
      <c r="Y20" s="4">
        <f>VLOOKUP(A20,[3]TDSheet!$A$1:$O$65536,15,0)</f>
        <v>4.32</v>
      </c>
      <c r="AA20" s="4">
        <f t="shared" si="6"/>
        <v>120</v>
      </c>
      <c r="AB20" s="21">
        <f>VLOOKUP(A20,[3]TDSheet!$A$1:$AA$65536,27,0)</f>
        <v>3.7</v>
      </c>
      <c r="AC20" s="22">
        <v>32</v>
      </c>
      <c r="AD20" s="4">
        <f t="shared" si="7"/>
        <v>118.4</v>
      </c>
    </row>
    <row r="21" spans="1:30" ht="11.1" customHeight="1" outlineLevel="2" x14ac:dyDescent="0.2">
      <c r="A21" s="8" t="s">
        <v>26</v>
      </c>
      <c r="B21" s="8" t="s">
        <v>19</v>
      </c>
      <c r="C21" s="8"/>
      <c r="D21" s="9"/>
      <c r="E21" s="9">
        <v>43.2</v>
      </c>
      <c r="F21" s="9"/>
      <c r="G21" s="9">
        <v>43.2</v>
      </c>
      <c r="H21" s="21">
        <v>1</v>
      </c>
      <c r="J21" s="4">
        <f t="shared" si="1"/>
        <v>0</v>
      </c>
      <c r="K21" s="4">
        <f t="shared" si="2"/>
        <v>0</v>
      </c>
      <c r="O21" s="4">
        <f t="shared" si="3"/>
        <v>0</v>
      </c>
      <c r="P21" s="32">
        <v>30</v>
      </c>
      <c r="Q21" s="37"/>
      <c r="R21" s="20">
        <f t="shared" si="8"/>
        <v>30</v>
      </c>
      <c r="S21" s="20">
        <v>30</v>
      </c>
      <c r="U21" s="4" t="e">
        <f t="shared" si="4"/>
        <v>#DIV/0!</v>
      </c>
      <c r="V21" s="4" t="e">
        <f t="shared" si="5"/>
        <v>#DIV/0!</v>
      </c>
      <c r="W21" s="4">
        <v>0</v>
      </c>
      <c r="X21" s="4">
        <v>0</v>
      </c>
      <c r="Y21" s="4">
        <v>0</v>
      </c>
      <c r="AA21" s="4">
        <f t="shared" si="6"/>
        <v>30</v>
      </c>
      <c r="AB21" s="21">
        <v>1.8</v>
      </c>
      <c r="AC21" s="22">
        <v>17</v>
      </c>
      <c r="AD21" s="4">
        <f t="shared" si="7"/>
        <v>30.6</v>
      </c>
    </row>
    <row r="22" spans="1:30" ht="11.1" customHeight="1" outlineLevel="2" x14ac:dyDescent="0.2">
      <c r="A22" s="8" t="s">
        <v>27</v>
      </c>
      <c r="B22" s="8" t="s">
        <v>9</v>
      </c>
      <c r="C22" s="8"/>
      <c r="D22" s="9"/>
      <c r="E22" s="9">
        <v>1416</v>
      </c>
      <c r="F22" s="9">
        <v>1419</v>
      </c>
      <c r="G22" s="9">
        <v>-3</v>
      </c>
      <c r="H22" s="21">
        <v>0</v>
      </c>
      <c r="I22" s="4">
        <f>VLOOKUP(A22,[1]Донецк!$A$1:$B$65536,2,0)</f>
        <v>1422</v>
      </c>
      <c r="J22" s="4">
        <f t="shared" si="1"/>
        <v>-3</v>
      </c>
      <c r="K22" s="4">
        <f t="shared" si="2"/>
        <v>51</v>
      </c>
      <c r="L22" s="4">
        <f>VLOOKUP(A22,[2]TDSheet!$A$1:$F$65536,6,0)</f>
        <v>1368</v>
      </c>
      <c r="O22" s="4">
        <f t="shared" si="3"/>
        <v>10.199999999999999</v>
      </c>
      <c r="P22" s="20"/>
      <c r="Q22" s="37"/>
      <c r="R22" s="20">
        <f t="shared" si="8"/>
        <v>0</v>
      </c>
      <c r="S22" s="20"/>
      <c r="U22" s="4">
        <f t="shared" si="4"/>
        <v>-0.29411764705882354</v>
      </c>
      <c r="V22" s="4">
        <f t="shared" si="5"/>
        <v>-0.29411764705882354</v>
      </c>
      <c r="W22" s="4">
        <v>0</v>
      </c>
      <c r="X22" s="4">
        <v>0</v>
      </c>
      <c r="Y22" s="4">
        <v>0</v>
      </c>
      <c r="AA22" s="4">
        <f t="shared" si="6"/>
        <v>0</v>
      </c>
      <c r="AB22" s="21">
        <v>0</v>
      </c>
      <c r="AC22" s="22">
        <v>0</v>
      </c>
      <c r="AD22" s="4">
        <f t="shared" si="7"/>
        <v>0</v>
      </c>
    </row>
    <row r="23" spans="1:30" ht="21.95" customHeight="1" outlineLevel="2" x14ac:dyDescent="0.2">
      <c r="A23" s="8" t="s">
        <v>28</v>
      </c>
      <c r="B23" s="8" t="s">
        <v>9</v>
      </c>
      <c r="C23" s="8"/>
      <c r="D23" s="9"/>
      <c r="E23" s="9">
        <v>846</v>
      </c>
      <c r="F23" s="9">
        <v>846</v>
      </c>
      <c r="G23" s="9"/>
      <c r="H23" s="21">
        <v>0</v>
      </c>
      <c r="I23" s="4">
        <f>VLOOKUP(A23,[1]Донецк!$A$1:$B$65536,2,0)</f>
        <v>846</v>
      </c>
      <c r="J23" s="4">
        <f t="shared" si="1"/>
        <v>0</v>
      </c>
      <c r="K23" s="4">
        <f t="shared" si="2"/>
        <v>0</v>
      </c>
      <c r="L23" s="4">
        <f>VLOOKUP(A23,[2]TDSheet!$A$1:$F$65536,6,0)</f>
        <v>846</v>
      </c>
      <c r="O23" s="4">
        <f t="shared" si="3"/>
        <v>0</v>
      </c>
      <c r="P23" s="20"/>
      <c r="Q23" s="37"/>
      <c r="R23" s="20">
        <f t="shared" si="8"/>
        <v>0</v>
      </c>
      <c r="S23" s="20"/>
      <c r="U23" s="4" t="e">
        <f t="shared" si="4"/>
        <v>#DIV/0!</v>
      </c>
      <c r="V23" s="4" t="e">
        <f t="shared" si="5"/>
        <v>#DIV/0!</v>
      </c>
      <c r="W23" s="4">
        <v>0</v>
      </c>
      <c r="X23" s="4">
        <v>0</v>
      </c>
      <c r="Y23" s="4">
        <v>0</v>
      </c>
      <c r="AA23" s="4">
        <f t="shared" si="6"/>
        <v>0</v>
      </c>
      <c r="AB23" s="21">
        <v>0</v>
      </c>
      <c r="AC23" s="22">
        <v>0</v>
      </c>
      <c r="AD23" s="4">
        <f t="shared" si="7"/>
        <v>0</v>
      </c>
    </row>
    <row r="24" spans="1:30" ht="21.95" customHeight="1" outlineLevel="2" x14ac:dyDescent="0.2">
      <c r="A24" s="8" t="s">
        <v>29</v>
      </c>
      <c r="B24" s="8" t="s">
        <v>9</v>
      </c>
      <c r="C24" s="8"/>
      <c r="D24" s="9"/>
      <c r="E24" s="9">
        <v>714</v>
      </c>
      <c r="F24" s="9">
        <v>714</v>
      </c>
      <c r="G24" s="9"/>
      <c r="H24" s="21">
        <v>0</v>
      </c>
      <c r="I24" s="4">
        <f>VLOOKUP(A24,[1]Донецк!$A$1:$B$65536,2,0)</f>
        <v>714</v>
      </c>
      <c r="J24" s="4">
        <f t="shared" si="1"/>
        <v>0</v>
      </c>
      <c r="K24" s="4">
        <f t="shared" si="2"/>
        <v>0</v>
      </c>
      <c r="L24" s="4">
        <f>VLOOKUP(A24,[2]TDSheet!$A$1:$F$65536,6,0)</f>
        <v>714</v>
      </c>
      <c r="O24" s="4">
        <f t="shared" si="3"/>
        <v>0</v>
      </c>
      <c r="P24" s="20"/>
      <c r="Q24" s="37"/>
      <c r="R24" s="20">
        <f t="shared" si="8"/>
        <v>0</v>
      </c>
      <c r="S24" s="20"/>
      <c r="U24" s="4" t="e">
        <f t="shared" si="4"/>
        <v>#DIV/0!</v>
      </c>
      <c r="V24" s="4" t="e">
        <f t="shared" si="5"/>
        <v>#DIV/0!</v>
      </c>
      <c r="W24" s="4">
        <v>0</v>
      </c>
      <c r="X24" s="4">
        <v>0</v>
      </c>
      <c r="Y24" s="4">
        <v>0</v>
      </c>
      <c r="AA24" s="4">
        <f t="shared" si="6"/>
        <v>0</v>
      </c>
      <c r="AB24" s="21">
        <v>0</v>
      </c>
      <c r="AC24" s="22">
        <v>0</v>
      </c>
      <c r="AD24" s="4">
        <f t="shared" si="7"/>
        <v>0</v>
      </c>
    </row>
    <row r="25" spans="1:30" ht="11.1" customHeight="1" outlineLevel="2" x14ac:dyDescent="0.2">
      <c r="A25" s="8" t="s">
        <v>30</v>
      </c>
      <c r="B25" s="8" t="s">
        <v>9</v>
      </c>
      <c r="C25" s="26" t="str">
        <f>VLOOKUP(A25,[3]TDSheet!$A$1:$C$65536,3,0)</f>
        <v>Нояб</v>
      </c>
      <c r="D25" s="9">
        <v>292</v>
      </c>
      <c r="E25" s="9">
        <v>1368</v>
      </c>
      <c r="F25" s="9">
        <v>1099</v>
      </c>
      <c r="G25" s="9">
        <v>453</v>
      </c>
      <c r="H25" s="21">
        <f>VLOOKUP(A25,[3]TDSheet!$A$1:$H$65536,8,0)</f>
        <v>0.25</v>
      </c>
      <c r="I25" s="4">
        <f>VLOOKUP(A25,[1]Донецк!$A$1:$B$65536,2,0)</f>
        <v>1121</v>
      </c>
      <c r="J25" s="4">
        <f t="shared" si="1"/>
        <v>-22</v>
      </c>
      <c r="K25" s="4">
        <f t="shared" si="2"/>
        <v>187</v>
      </c>
      <c r="L25" s="4">
        <f>VLOOKUP(A25,[2]TDSheet!$A$1:$F$65536,6,0)</f>
        <v>912</v>
      </c>
      <c r="O25" s="4">
        <f t="shared" si="3"/>
        <v>37.4</v>
      </c>
      <c r="P25" s="20">
        <f>14*O25-G25-Q25</f>
        <v>46.600000000000023</v>
      </c>
      <c r="Q25" s="37">
        <f>VLOOKUP(A25,[3]TDSheet!$A$1:$Q$65536,17,0)</f>
        <v>24</v>
      </c>
      <c r="R25" s="20">
        <f t="shared" si="8"/>
        <v>46.600000000000023</v>
      </c>
      <c r="S25" s="20">
        <v>47</v>
      </c>
      <c r="U25" s="4">
        <f t="shared" si="4"/>
        <v>14.000000000000002</v>
      </c>
      <c r="V25" s="4">
        <f t="shared" si="5"/>
        <v>12.754010695187166</v>
      </c>
      <c r="W25" s="4">
        <f>VLOOKUP(A25,[3]TDSheet!$A$1:$W$65536,23,0)</f>
        <v>47.4</v>
      </c>
      <c r="X25" s="4">
        <f>VLOOKUP(A25,[3]TDSheet!$A$1:$X$65536,24,0)</f>
        <v>16</v>
      </c>
      <c r="Y25" s="4">
        <f>VLOOKUP(A25,[3]TDSheet!$A$1:$O$65536,15,0)</f>
        <v>51</v>
      </c>
      <c r="AA25" s="4">
        <f t="shared" si="6"/>
        <v>11.650000000000006</v>
      </c>
      <c r="AB25" s="21">
        <f>VLOOKUP(A25,[3]TDSheet!$A$1:$AA$65536,27,0)</f>
        <v>6</v>
      </c>
      <c r="AC25" s="22">
        <v>8</v>
      </c>
      <c r="AD25" s="4">
        <f t="shared" si="7"/>
        <v>12</v>
      </c>
    </row>
    <row r="26" spans="1:30" ht="11.1" customHeight="1" outlineLevel="2" x14ac:dyDescent="0.2">
      <c r="A26" s="8" t="s">
        <v>31</v>
      </c>
      <c r="B26" s="8" t="s">
        <v>9</v>
      </c>
      <c r="C26" s="8"/>
      <c r="D26" s="9">
        <v>8</v>
      </c>
      <c r="E26" s="9">
        <v>720</v>
      </c>
      <c r="F26" s="9">
        <v>235</v>
      </c>
      <c r="G26" s="9">
        <v>490</v>
      </c>
      <c r="H26" s="21">
        <f>VLOOKUP(A26,[3]TDSheet!$A$1:$H$65536,8,0)</f>
        <v>0.25</v>
      </c>
      <c r="I26" s="4">
        <f>VLOOKUP(A26,[1]Донецк!$A$1:$B$65536,2,0)</f>
        <v>244</v>
      </c>
      <c r="J26" s="4">
        <f t="shared" si="1"/>
        <v>-9</v>
      </c>
      <c r="K26" s="4">
        <f t="shared" si="2"/>
        <v>235</v>
      </c>
      <c r="O26" s="4">
        <f t="shared" si="3"/>
        <v>47</v>
      </c>
      <c r="P26" s="20">
        <f>14*O26-G26-Q26</f>
        <v>120</v>
      </c>
      <c r="Q26" s="37">
        <f>VLOOKUP(A26,[3]TDSheet!$A$1:$Q$65536,17,0)</f>
        <v>48</v>
      </c>
      <c r="R26" s="20">
        <f t="shared" si="8"/>
        <v>120</v>
      </c>
      <c r="S26" s="20">
        <v>120</v>
      </c>
      <c r="U26" s="4">
        <f t="shared" si="4"/>
        <v>14</v>
      </c>
      <c r="V26" s="4">
        <f t="shared" si="5"/>
        <v>11.446808510638299</v>
      </c>
      <c r="W26" s="4">
        <f>VLOOKUP(A26,[3]TDSheet!$A$1:$W$65536,23,0)</f>
        <v>28.6</v>
      </c>
      <c r="X26" s="4">
        <f>VLOOKUP(A26,[3]TDSheet!$A$1:$X$65536,24,0)</f>
        <v>76.8</v>
      </c>
      <c r="Y26" s="4">
        <f>VLOOKUP(A26,[3]TDSheet!$A$1:$O$65536,15,0)</f>
        <v>34.200000000000003</v>
      </c>
      <c r="AA26" s="4">
        <f t="shared" si="6"/>
        <v>30</v>
      </c>
      <c r="AB26" s="21">
        <f>VLOOKUP(A26,[3]TDSheet!$A$1:$AA$65536,27,0)</f>
        <v>12</v>
      </c>
      <c r="AC26" s="22">
        <v>10</v>
      </c>
      <c r="AD26" s="4">
        <f t="shared" si="7"/>
        <v>30</v>
      </c>
    </row>
    <row r="27" spans="1:30" ht="11.1" customHeight="1" outlineLevel="2" x14ac:dyDescent="0.2">
      <c r="A27" s="8" t="s">
        <v>32</v>
      </c>
      <c r="B27" s="8" t="s">
        <v>19</v>
      </c>
      <c r="C27" s="8"/>
      <c r="D27" s="9"/>
      <c r="E27" s="9">
        <v>300</v>
      </c>
      <c r="F27" s="9">
        <v>94</v>
      </c>
      <c r="G27" s="9">
        <v>206</v>
      </c>
      <c r="H27" s="21">
        <f>VLOOKUP(A27,[3]TDSheet!$A$1:$H$65536,8,0)</f>
        <v>1</v>
      </c>
      <c r="I27" s="4">
        <f>VLOOKUP(A27,[1]Донецк!$A$1:$B$65536,2,0)</f>
        <v>91</v>
      </c>
      <c r="J27" s="4">
        <f t="shared" si="1"/>
        <v>3</v>
      </c>
      <c r="K27" s="4">
        <f t="shared" si="2"/>
        <v>94</v>
      </c>
      <c r="O27" s="4">
        <f t="shared" si="3"/>
        <v>18.8</v>
      </c>
      <c r="P27" s="20">
        <f>14*O27-G27-Q27</f>
        <v>57.199999999999989</v>
      </c>
      <c r="Q27" s="37"/>
      <c r="R27" s="20">
        <v>60</v>
      </c>
      <c r="S27" s="20">
        <v>60</v>
      </c>
      <c r="T27" s="4" t="s">
        <v>98</v>
      </c>
      <c r="U27" s="4">
        <f t="shared" si="4"/>
        <v>14.148936170212766</v>
      </c>
      <c r="V27" s="4">
        <f t="shared" si="5"/>
        <v>10.957446808510637</v>
      </c>
      <c r="W27" s="4">
        <f>VLOOKUP(A27,[3]TDSheet!$A$1:$W$65536,23,0)</f>
        <v>0</v>
      </c>
      <c r="X27" s="4">
        <f>VLOOKUP(A27,[3]TDSheet!$A$1:$X$65536,24,0)</f>
        <v>32.4</v>
      </c>
      <c r="Y27" s="4">
        <f>VLOOKUP(A27,[3]TDSheet!$A$1:$O$65536,15,0)</f>
        <v>9.4</v>
      </c>
      <c r="AA27" s="4">
        <f t="shared" si="6"/>
        <v>60</v>
      </c>
      <c r="AB27" s="21">
        <f>VLOOKUP(A27,[3]TDSheet!$A$1:$AA$65536,27,0)</f>
        <v>6</v>
      </c>
      <c r="AC27" s="22">
        <v>10</v>
      </c>
      <c r="AD27" s="4">
        <f t="shared" si="7"/>
        <v>60</v>
      </c>
    </row>
    <row r="28" spans="1:30" ht="11.1" customHeight="1" outlineLevel="2" x14ac:dyDescent="0.2">
      <c r="A28" s="8" t="s">
        <v>33</v>
      </c>
      <c r="B28" s="8" t="s">
        <v>9</v>
      </c>
      <c r="C28" s="8"/>
      <c r="D28" s="9"/>
      <c r="E28" s="9">
        <v>492</v>
      </c>
      <c r="F28" s="9">
        <v>491</v>
      </c>
      <c r="G28" s="9">
        <v>1</v>
      </c>
      <c r="H28" s="21">
        <v>0</v>
      </c>
      <c r="I28" s="4">
        <f>VLOOKUP(A28,[1]Донецк!$A$1:$B$65536,2,0)</f>
        <v>487</v>
      </c>
      <c r="J28" s="4">
        <f t="shared" si="1"/>
        <v>4</v>
      </c>
      <c r="K28" s="4">
        <f t="shared" si="2"/>
        <v>47</v>
      </c>
      <c r="L28" s="4">
        <f>VLOOKUP(A28,[2]TDSheet!$A$1:$F$65536,6,0)</f>
        <v>444</v>
      </c>
      <c r="O28" s="4">
        <f t="shared" si="3"/>
        <v>9.4</v>
      </c>
      <c r="P28" s="20"/>
      <c r="Q28" s="37"/>
      <c r="R28" s="20">
        <f t="shared" si="8"/>
        <v>0</v>
      </c>
      <c r="S28" s="20"/>
      <c r="U28" s="4">
        <f t="shared" si="4"/>
        <v>0.10638297872340426</v>
      </c>
      <c r="V28" s="4">
        <f t="shared" si="5"/>
        <v>0.10638297872340426</v>
      </c>
      <c r="W28" s="4">
        <v>0</v>
      </c>
      <c r="X28" s="4">
        <v>0</v>
      </c>
      <c r="Y28" s="4">
        <v>0</v>
      </c>
      <c r="AA28" s="4">
        <f t="shared" si="6"/>
        <v>0</v>
      </c>
      <c r="AB28" s="21">
        <v>0</v>
      </c>
      <c r="AC28" s="22">
        <v>0</v>
      </c>
      <c r="AD28" s="4">
        <f t="shared" si="7"/>
        <v>0</v>
      </c>
    </row>
    <row r="29" spans="1:30" ht="21.95" customHeight="1" outlineLevel="2" x14ac:dyDescent="0.2">
      <c r="A29" s="8" t="s">
        <v>34</v>
      </c>
      <c r="B29" s="8" t="s">
        <v>9</v>
      </c>
      <c r="C29" s="8"/>
      <c r="D29" s="9"/>
      <c r="E29" s="9">
        <v>592</v>
      </c>
      <c r="F29" s="9">
        <v>592</v>
      </c>
      <c r="G29" s="9"/>
      <c r="H29" s="21">
        <v>0</v>
      </c>
      <c r="I29" s="4">
        <f>VLOOKUP(A29,[1]Донецк!$A$1:$B$65536,2,0)</f>
        <v>592</v>
      </c>
      <c r="J29" s="4">
        <f t="shared" si="1"/>
        <v>0</v>
      </c>
      <c r="K29" s="4">
        <f t="shared" si="2"/>
        <v>0</v>
      </c>
      <c r="L29" s="4">
        <f>VLOOKUP(A29,[2]TDSheet!$A$1:$F$65536,6,0)</f>
        <v>592</v>
      </c>
      <c r="O29" s="4">
        <f t="shared" si="3"/>
        <v>0</v>
      </c>
      <c r="P29" s="20"/>
      <c r="Q29" s="37"/>
      <c r="R29" s="20">
        <f t="shared" si="8"/>
        <v>0</v>
      </c>
      <c r="S29" s="20"/>
      <c r="U29" s="4" t="e">
        <f t="shared" si="4"/>
        <v>#DIV/0!</v>
      </c>
      <c r="V29" s="4" t="e">
        <f t="shared" si="5"/>
        <v>#DIV/0!</v>
      </c>
      <c r="W29" s="4">
        <v>0</v>
      </c>
      <c r="X29" s="4">
        <v>0</v>
      </c>
      <c r="Y29" s="4">
        <v>0</v>
      </c>
      <c r="AA29" s="4">
        <f t="shared" si="6"/>
        <v>0</v>
      </c>
      <c r="AB29" s="21">
        <v>0</v>
      </c>
      <c r="AC29" s="22">
        <v>0</v>
      </c>
      <c r="AD29" s="4">
        <f t="shared" si="7"/>
        <v>0</v>
      </c>
    </row>
    <row r="30" spans="1:30" ht="11.1" customHeight="1" outlineLevel="2" x14ac:dyDescent="0.2">
      <c r="A30" s="8" t="s">
        <v>35</v>
      </c>
      <c r="B30" s="8" t="s">
        <v>9</v>
      </c>
      <c r="C30" s="8"/>
      <c r="D30" s="9"/>
      <c r="E30" s="9">
        <v>704</v>
      </c>
      <c r="F30" s="9">
        <v>704</v>
      </c>
      <c r="G30" s="9"/>
      <c r="H30" s="21">
        <v>0</v>
      </c>
      <c r="I30" s="4">
        <f>VLOOKUP(A30,[1]Донецк!$A$1:$B$65536,2,0)</f>
        <v>704</v>
      </c>
      <c r="J30" s="4">
        <f t="shared" si="1"/>
        <v>0</v>
      </c>
      <c r="K30" s="4">
        <f t="shared" si="2"/>
        <v>0</v>
      </c>
      <c r="L30" s="4">
        <f>VLOOKUP(A30,[2]TDSheet!$A$1:$F$65536,6,0)</f>
        <v>704</v>
      </c>
      <c r="O30" s="4">
        <f t="shared" si="3"/>
        <v>0</v>
      </c>
      <c r="P30" s="20"/>
      <c r="Q30" s="37"/>
      <c r="R30" s="20">
        <f t="shared" si="8"/>
        <v>0</v>
      </c>
      <c r="S30" s="20"/>
      <c r="U30" s="4" t="e">
        <f t="shared" si="4"/>
        <v>#DIV/0!</v>
      </c>
      <c r="V30" s="4" t="e">
        <f t="shared" si="5"/>
        <v>#DIV/0!</v>
      </c>
      <c r="W30" s="4">
        <v>0</v>
      </c>
      <c r="X30" s="4">
        <v>0</v>
      </c>
      <c r="Y30" s="4">
        <v>0</v>
      </c>
      <c r="AA30" s="4">
        <f t="shared" si="6"/>
        <v>0</v>
      </c>
      <c r="AB30" s="21">
        <v>0</v>
      </c>
      <c r="AC30" s="22">
        <v>0</v>
      </c>
      <c r="AD30" s="4">
        <f t="shared" si="7"/>
        <v>0</v>
      </c>
    </row>
    <row r="31" spans="1:30" ht="11.1" customHeight="1" outlineLevel="2" x14ac:dyDescent="0.2">
      <c r="A31" s="8" t="s">
        <v>36</v>
      </c>
      <c r="B31" s="8" t="s">
        <v>9</v>
      </c>
      <c r="C31" s="8"/>
      <c r="D31" s="9">
        <v>89</v>
      </c>
      <c r="E31" s="9">
        <v>792</v>
      </c>
      <c r="F31" s="9">
        <v>709</v>
      </c>
      <c r="G31" s="9">
        <v>128</v>
      </c>
      <c r="H31" s="21">
        <f>VLOOKUP(A31,[3]TDSheet!$A$1:$H$65536,8,0)</f>
        <v>0.75</v>
      </c>
      <c r="I31" s="4">
        <f>VLOOKUP(A31,[1]Донецк!$A$1:$B$65536,2,0)</f>
        <v>714</v>
      </c>
      <c r="J31" s="4">
        <f t="shared" si="1"/>
        <v>-5</v>
      </c>
      <c r="K31" s="4">
        <f t="shared" si="2"/>
        <v>61</v>
      </c>
      <c r="L31" s="4">
        <f>VLOOKUP(A31,[2]TDSheet!$A$1:$F$65536,6,0)</f>
        <v>648</v>
      </c>
      <c r="O31" s="4">
        <f t="shared" si="3"/>
        <v>12.2</v>
      </c>
      <c r="P31" s="20">
        <f>14*O31-G31-Q31</f>
        <v>34.799999999999983</v>
      </c>
      <c r="Q31" s="37">
        <f>VLOOKUP(A31,[3]TDSheet!$A$1:$Q$65536,17,0)</f>
        <v>8</v>
      </c>
      <c r="R31" s="20">
        <f t="shared" si="8"/>
        <v>34.799999999999983</v>
      </c>
      <c r="S31" s="20">
        <v>35</v>
      </c>
      <c r="U31" s="4">
        <f t="shared" si="4"/>
        <v>14</v>
      </c>
      <c r="V31" s="4">
        <f t="shared" si="5"/>
        <v>11.147540983606557</v>
      </c>
      <c r="W31" s="4">
        <f>VLOOKUP(A31,[3]TDSheet!$A$1:$W$65536,23,0)</f>
        <v>13.4</v>
      </c>
      <c r="X31" s="4">
        <f>VLOOKUP(A31,[3]TDSheet!$A$1:$X$65536,24,0)</f>
        <v>11.2</v>
      </c>
      <c r="Y31" s="4">
        <f>VLOOKUP(A31,[3]TDSheet!$A$1:$O$65536,15,0)</f>
        <v>14</v>
      </c>
      <c r="AA31" s="4">
        <f t="shared" si="6"/>
        <v>26.099999999999987</v>
      </c>
      <c r="AB31" s="21">
        <f>VLOOKUP(A31,[3]TDSheet!$A$1:$AA$65536,27,0)</f>
        <v>8</v>
      </c>
      <c r="AC31" s="22">
        <v>4</v>
      </c>
      <c r="AD31" s="4">
        <f t="shared" si="7"/>
        <v>24</v>
      </c>
    </row>
    <row r="32" spans="1:30" ht="21.95" customHeight="1" outlineLevel="2" x14ac:dyDescent="0.2">
      <c r="A32" s="8" t="s">
        <v>37</v>
      </c>
      <c r="B32" s="8" t="s">
        <v>9</v>
      </c>
      <c r="C32" s="8"/>
      <c r="D32" s="9"/>
      <c r="E32" s="9">
        <v>1024</v>
      </c>
      <c r="F32" s="9">
        <v>1024</v>
      </c>
      <c r="G32" s="9"/>
      <c r="H32" s="21">
        <v>0</v>
      </c>
      <c r="I32" s="4">
        <f>VLOOKUP(A32,[1]Донецк!$A$1:$B$65536,2,0)</f>
        <v>1024</v>
      </c>
      <c r="J32" s="4">
        <f t="shared" si="1"/>
        <v>0</v>
      </c>
      <c r="K32" s="4">
        <f t="shared" si="2"/>
        <v>0</v>
      </c>
      <c r="L32" s="4">
        <f>VLOOKUP(A32,[2]TDSheet!$A$1:$F$65536,6,0)</f>
        <v>1024</v>
      </c>
      <c r="O32" s="4">
        <f t="shared" si="3"/>
        <v>0</v>
      </c>
      <c r="P32" s="20"/>
      <c r="Q32" s="37"/>
      <c r="R32" s="20">
        <f t="shared" si="8"/>
        <v>0</v>
      </c>
      <c r="S32" s="20"/>
      <c r="U32" s="4" t="e">
        <f t="shared" si="4"/>
        <v>#DIV/0!</v>
      </c>
      <c r="V32" s="4" t="e">
        <f t="shared" si="5"/>
        <v>#DIV/0!</v>
      </c>
      <c r="W32" s="4">
        <v>0</v>
      </c>
      <c r="X32" s="4">
        <v>0</v>
      </c>
      <c r="Y32" s="4">
        <v>0</v>
      </c>
      <c r="AA32" s="4">
        <f t="shared" si="6"/>
        <v>0</v>
      </c>
      <c r="AB32" s="21">
        <v>0</v>
      </c>
      <c r="AC32" s="22">
        <v>0</v>
      </c>
      <c r="AD32" s="4">
        <f t="shared" si="7"/>
        <v>0</v>
      </c>
    </row>
    <row r="33" spans="1:30" ht="21.95" customHeight="1" outlineLevel="2" x14ac:dyDescent="0.2">
      <c r="A33" s="8" t="s">
        <v>38</v>
      </c>
      <c r="B33" s="8" t="s">
        <v>9</v>
      </c>
      <c r="C33" s="8"/>
      <c r="D33" s="9"/>
      <c r="E33" s="9">
        <v>576</v>
      </c>
      <c r="F33" s="9">
        <v>576</v>
      </c>
      <c r="G33" s="9"/>
      <c r="H33" s="21">
        <v>0</v>
      </c>
      <c r="I33" s="4">
        <f>VLOOKUP(A33,[1]Донецк!$A$1:$B$65536,2,0)</f>
        <v>576</v>
      </c>
      <c r="J33" s="4">
        <f t="shared" si="1"/>
        <v>0</v>
      </c>
      <c r="K33" s="4">
        <f t="shared" si="2"/>
        <v>0</v>
      </c>
      <c r="L33" s="4">
        <f>VLOOKUP(A33,[2]TDSheet!$A$1:$F$65536,6,0)</f>
        <v>576</v>
      </c>
      <c r="O33" s="4">
        <f t="shared" si="3"/>
        <v>0</v>
      </c>
      <c r="P33" s="20"/>
      <c r="Q33" s="37"/>
      <c r="R33" s="20">
        <f t="shared" si="8"/>
        <v>0</v>
      </c>
      <c r="S33" s="20"/>
      <c r="U33" s="4" t="e">
        <f t="shared" si="4"/>
        <v>#DIV/0!</v>
      </c>
      <c r="V33" s="4" t="e">
        <f t="shared" si="5"/>
        <v>#DIV/0!</v>
      </c>
      <c r="W33" s="4">
        <v>0</v>
      </c>
      <c r="X33" s="4">
        <v>0</v>
      </c>
      <c r="Y33" s="4">
        <v>0</v>
      </c>
      <c r="AA33" s="4">
        <f t="shared" si="6"/>
        <v>0</v>
      </c>
      <c r="AB33" s="21">
        <v>0</v>
      </c>
      <c r="AC33" s="22">
        <v>0</v>
      </c>
      <c r="AD33" s="4">
        <f t="shared" si="7"/>
        <v>0</v>
      </c>
    </row>
    <row r="34" spans="1:30" ht="11.1" customHeight="1" outlineLevel="2" x14ac:dyDescent="0.2">
      <c r="A34" s="8" t="s">
        <v>39</v>
      </c>
      <c r="B34" s="8" t="s">
        <v>9</v>
      </c>
      <c r="C34" s="26" t="str">
        <f>VLOOKUP(A34,[3]TDSheet!$A$1:$C$65536,3,0)</f>
        <v>Нояб</v>
      </c>
      <c r="D34" s="9">
        <v>197</v>
      </c>
      <c r="E34" s="9"/>
      <c r="F34" s="9">
        <v>48</v>
      </c>
      <c r="G34" s="9">
        <v>131</v>
      </c>
      <c r="H34" s="21">
        <f>VLOOKUP(A34,[3]TDSheet!$A$1:$H$65536,8,0)</f>
        <v>0.9</v>
      </c>
      <c r="I34" s="4">
        <f>VLOOKUP(A34,[1]Донецк!$A$1:$B$65536,2,0)</f>
        <v>50</v>
      </c>
      <c r="J34" s="4">
        <f t="shared" si="1"/>
        <v>-2</v>
      </c>
      <c r="K34" s="4">
        <f t="shared" si="2"/>
        <v>48</v>
      </c>
      <c r="O34" s="4">
        <f t="shared" si="3"/>
        <v>9.6</v>
      </c>
      <c r="P34" s="20"/>
      <c r="Q34" s="37">
        <f>VLOOKUP(A34,[3]TDSheet!$A$1:$Q$65536,17,0)</f>
        <v>20</v>
      </c>
      <c r="R34" s="20">
        <f t="shared" si="8"/>
        <v>0</v>
      </c>
      <c r="S34" s="20"/>
      <c r="U34" s="4">
        <f t="shared" si="4"/>
        <v>15.729166666666668</v>
      </c>
      <c r="V34" s="4">
        <f t="shared" si="5"/>
        <v>15.729166666666668</v>
      </c>
      <c r="W34" s="4">
        <f>VLOOKUP(A34,[3]TDSheet!$A$1:$W$65536,23,0)</f>
        <v>9</v>
      </c>
      <c r="X34" s="4">
        <f>VLOOKUP(A34,[3]TDSheet!$A$1:$X$65536,24,0)</f>
        <v>7.6</v>
      </c>
      <c r="Y34" s="4">
        <f>VLOOKUP(A34,[3]TDSheet!$A$1:$O$65536,15,0)</f>
        <v>7.8</v>
      </c>
      <c r="AA34" s="4">
        <f t="shared" si="6"/>
        <v>0</v>
      </c>
      <c r="AB34" s="21">
        <f>VLOOKUP(A34,[3]TDSheet!$A$1:$AA$65536,27,0)</f>
        <v>8</v>
      </c>
      <c r="AC34" s="22">
        <f t="shared" si="9"/>
        <v>0</v>
      </c>
      <c r="AD34" s="4">
        <f t="shared" si="7"/>
        <v>0</v>
      </c>
    </row>
    <row r="35" spans="1:30" ht="11.1" customHeight="1" outlineLevel="2" x14ac:dyDescent="0.2">
      <c r="A35" s="8" t="s">
        <v>40</v>
      </c>
      <c r="B35" s="8" t="s">
        <v>9</v>
      </c>
      <c r="C35" s="8"/>
      <c r="D35" s="9">
        <v>13</v>
      </c>
      <c r="E35" s="9">
        <v>192</v>
      </c>
      <c r="F35" s="9">
        <v>48</v>
      </c>
      <c r="G35" s="9">
        <v>150</v>
      </c>
      <c r="H35" s="21">
        <f>VLOOKUP(A35,[3]TDSheet!$A$1:$H$65536,8,0)</f>
        <v>0.9</v>
      </c>
      <c r="I35" s="4">
        <f>VLOOKUP(A35,[1]Донецк!$A$1:$B$65536,2,0)</f>
        <v>54</v>
      </c>
      <c r="J35" s="4">
        <f t="shared" si="1"/>
        <v>-6</v>
      </c>
      <c r="K35" s="4">
        <f t="shared" si="2"/>
        <v>48</v>
      </c>
      <c r="O35" s="4">
        <f t="shared" si="3"/>
        <v>9.6</v>
      </c>
      <c r="P35" s="20"/>
      <c r="Q35" s="37"/>
      <c r="R35" s="20">
        <f t="shared" si="8"/>
        <v>0</v>
      </c>
      <c r="S35" s="20"/>
      <c r="U35" s="4">
        <f t="shared" si="4"/>
        <v>15.625</v>
      </c>
      <c r="V35" s="4">
        <f t="shared" si="5"/>
        <v>15.625</v>
      </c>
      <c r="W35" s="4">
        <f>VLOOKUP(A35,[3]TDSheet!$A$1:$W$65536,23,0)</f>
        <v>8.1999999999999993</v>
      </c>
      <c r="X35" s="4">
        <f>VLOOKUP(A35,[3]TDSheet!$A$1:$X$65536,24,0)</f>
        <v>15.4</v>
      </c>
      <c r="Y35" s="4">
        <f>VLOOKUP(A35,[3]TDSheet!$A$1:$O$65536,15,0)</f>
        <v>6.8</v>
      </c>
      <c r="AA35" s="4">
        <f t="shared" si="6"/>
        <v>0</v>
      </c>
      <c r="AB35" s="21">
        <f>VLOOKUP(A35,[3]TDSheet!$A$1:$AA$65536,27,0)</f>
        <v>8</v>
      </c>
      <c r="AC35" s="22">
        <f t="shared" si="9"/>
        <v>0</v>
      </c>
      <c r="AD35" s="4">
        <f t="shared" si="7"/>
        <v>0</v>
      </c>
    </row>
    <row r="36" spans="1:30" ht="21.95" customHeight="1" outlineLevel="2" x14ac:dyDescent="0.2">
      <c r="A36" s="8" t="s">
        <v>41</v>
      </c>
      <c r="B36" s="8" t="s">
        <v>9</v>
      </c>
      <c r="C36" s="8"/>
      <c r="D36" s="9">
        <v>98</v>
      </c>
      <c r="E36" s="9">
        <v>32</v>
      </c>
      <c r="F36" s="9">
        <v>19</v>
      </c>
      <c r="G36" s="9">
        <v>109</v>
      </c>
      <c r="H36" s="21">
        <f>VLOOKUP(A36,[3]TDSheet!$A$1:$H$65536,8,0)</f>
        <v>0</v>
      </c>
      <c r="I36" s="4">
        <f>VLOOKUP(A36,[1]Донецк!$A$1:$B$65536,2,0)</f>
        <v>19</v>
      </c>
      <c r="J36" s="4">
        <f t="shared" si="1"/>
        <v>0</v>
      </c>
      <c r="K36" s="4">
        <f t="shared" si="2"/>
        <v>19</v>
      </c>
      <c r="O36" s="4">
        <f t="shared" si="3"/>
        <v>3.8</v>
      </c>
      <c r="P36" s="20"/>
      <c r="Q36" s="37"/>
      <c r="R36" s="20">
        <f t="shared" si="8"/>
        <v>0</v>
      </c>
      <c r="S36" s="20"/>
      <c r="U36" s="4">
        <f t="shared" si="4"/>
        <v>28.684210526315791</v>
      </c>
      <c r="V36" s="4">
        <f t="shared" si="5"/>
        <v>28.684210526315791</v>
      </c>
      <c r="W36" s="4">
        <f>VLOOKUP(A36,[3]TDSheet!$A$1:$W$65536,23,0)</f>
        <v>1.4</v>
      </c>
      <c r="X36" s="4">
        <f>VLOOKUP(A36,[3]TDSheet!$A$1:$X$65536,24,0)</f>
        <v>4</v>
      </c>
      <c r="Y36" s="4">
        <f>VLOOKUP(A36,[3]TDSheet!$A$1:$O$65536,15,0)</f>
        <v>1.8</v>
      </c>
      <c r="AA36" s="4">
        <f t="shared" si="6"/>
        <v>0</v>
      </c>
      <c r="AB36" s="21">
        <v>0</v>
      </c>
      <c r="AC36" s="22">
        <v>0</v>
      </c>
      <c r="AD36" s="4">
        <f t="shared" si="7"/>
        <v>0</v>
      </c>
    </row>
    <row r="37" spans="1:30" ht="21.95" customHeight="1" outlineLevel="2" x14ac:dyDescent="0.2">
      <c r="A37" s="8" t="s">
        <v>42</v>
      </c>
      <c r="B37" s="8" t="s">
        <v>9</v>
      </c>
      <c r="C37" s="8"/>
      <c r="D37" s="9"/>
      <c r="E37" s="9">
        <v>880</v>
      </c>
      <c r="F37" s="9">
        <v>880</v>
      </c>
      <c r="G37" s="9"/>
      <c r="H37" s="21">
        <f>VLOOKUP(A37,[3]TDSheet!$A$1:$H$65536,8,0)</f>
        <v>0.43</v>
      </c>
      <c r="I37" s="4">
        <f>VLOOKUP(A37,[1]Донецк!$A$1:$B$65536,2,0)</f>
        <v>880</v>
      </c>
      <c r="J37" s="4">
        <f t="shared" si="1"/>
        <v>0</v>
      </c>
      <c r="K37" s="4">
        <f t="shared" si="2"/>
        <v>0</v>
      </c>
      <c r="L37" s="4">
        <f>VLOOKUP(A37,[2]TDSheet!$A$1:$F$65536,6,0)</f>
        <v>880</v>
      </c>
      <c r="O37" s="4">
        <f t="shared" si="3"/>
        <v>0</v>
      </c>
      <c r="P37" s="20"/>
      <c r="Q37" s="37"/>
      <c r="R37" s="20">
        <f t="shared" si="8"/>
        <v>0</v>
      </c>
      <c r="S37" s="20"/>
      <c r="U37" s="4" t="e">
        <f t="shared" si="4"/>
        <v>#DIV/0!</v>
      </c>
      <c r="V37" s="4" t="e">
        <f t="shared" si="5"/>
        <v>#DIV/0!</v>
      </c>
      <c r="W37" s="4">
        <f>VLOOKUP(A37,[3]TDSheet!$A$1:$W$65536,23,0)</f>
        <v>0</v>
      </c>
      <c r="X37" s="4">
        <f>VLOOKUP(A37,[3]TDSheet!$A$1:$X$65536,24,0)</f>
        <v>0</v>
      </c>
      <c r="Y37" s="4">
        <f>VLOOKUP(A37,[3]TDSheet!$A$1:$O$65536,15,0)</f>
        <v>0</v>
      </c>
      <c r="AA37" s="4">
        <f t="shared" si="6"/>
        <v>0</v>
      </c>
      <c r="AB37" s="21">
        <f>VLOOKUP(A37,[3]TDSheet!$A$1:$AA$65536,27,0)</f>
        <v>16</v>
      </c>
      <c r="AC37" s="22">
        <f t="shared" si="9"/>
        <v>0</v>
      </c>
      <c r="AD37" s="4">
        <f t="shared" si="7"/>
        <v>0</v>
      </c>
    </row>
    <row r="38" spans="1:30" ht="11.1" customHeight="1" outlineLevel="2" x14ac:dyDescent="0.2">
      <c r="A38" s="8" t="s">
        <v>43</v>
      </c>
      <c r="B38" s="8" t="s">
        <v>9</v>
      </c>
      <c r="C38" s="26" t="str">
        <f>VLOOKUP(A38,[3]TDSheet!$A$1:$C$65536,3,0)</f>
        <v>Нояб</v>
      </c>
      <c r="D38" s="9">
        <v>58</v>
      </c>
      <c r="E38" s="9">
        <v>1400</v>
      </c>
      <c r="F38" s="9">
        <v>1395</v>
      </c>
      <c r="G38" s="9">
        <v>48</v>
      </c>
      <c r="H38" s="21">
        <f>VLOOKUP(A38,[3]TDSheet!$A$1:$H$65536,8,0)</f>
        <v>0.9</v>
      </c>
      <c r="I38" s="4">
        <f>VLOOKUP(A38,[1]Донецк!$A$1:$B$65536,2,0)</f>
        <v>1395</v>
      </c>
      <c r="J38" s="4">
        <f t="shared" si="1"/>
        <v>0</v>
      </c>
      <c r="K38" s="4">
        <f t="shared" si="2"/>
        <v>43</v>
      </c>
      <c r="L38" s="4">
        <f>VLOOKUP(A38,[2]TDSheet!$A$1:$F$65536,6,0)</f>
        <v>1352</v>
      </c>
      <c r="O38" s="4">
        <f t="shared" si="3"/>
        <v>8.6</v>
      </c>
      <c r="P38" s="20"/>
      <c r="Q38" s="37">
        <f>VLOOKUP(A38,[3]TDSheet!$A$1:$Q$65536,17,0)</f>
        <v>235</v>
      </c>
      <c r="R38" s="20">
        <f t="shared" si="8"/>
        <v>0</v>
      </c>
      <c r="S38" s="20"/>
      <c r="U38" s="4">
        <f t="shared" si="4"/>
        <v>32.906976744186046</v>
      </c>
      <c r="V38" s="4">
        <f t="shared" si="5"/>
        <v>32.906976744186046</v>
      </c>
      <c r="W38" s="4">
        <f>VLOOKUP(A38,[3]TDSheet!$A$1:$W$65536,23,0)</f>
        <v>18.2</v>
      </c>
      <c r="X38" s="4">
        <f>VLOOKUP(A38,[3]TDSheet!$A$1:$X$65536,24,0)</f>
        <v>23.8</v>
      </c>
      <c r="Y38" s="4">
        <f>VLOOKUP(A38,[3]TDSheet!$A$1:$O$65536,15,0)</f>
        <v>23</v>
      </c>
      <c r="AA38" s="4">
        <f t="shared" si="6"/>
        <v>0</v>
      </c>
      <c r="AB38" s="21">
        <f>VLOOKUP(A38,[3]TDSheet!$A$1:$AA$65536,27,0)</f>
        <v>8</v>
      </c>
      <c r="AC38" s="22">
        <f t="shared" si="9"/>
        <v>0</v>
      </c>
      <c r="AD38" s="4">
        <f t="shared" si="7"/>
        <v>0</v>
      </c>
    </row>
    <row r="39" spans="1:30" ht="11.1" customHeight="1" outlineLevel="2" x14ac:dyDescent="0.2">
      <c r="A39" s="8" t="s">
        <v>44</v>
      </c>
      <c r="B39" s="8" t="s">
        <v>9</v>
      </c>
      <c r="C39" s="8"/>
      <c r="D39" s="9">
        <v>78</v>
      </c>
      <c r="E39" s="9">
        <v>912</v>
      </c>
      <c r="F39" s="9">
        <v>944</v>
      </c>
      <c r="G39" s="9">
        <v>45</v>
      </c>
      <c r="H39" s="21">
        <f>VLOOKUP(A39,[3]TDSheet!$A$1:$H$65536,8,0)</f>
        <v>0.43</v>
      </c>
      <c r="I39" s="4">
        <f>VLOOKUP(A39,[1]Донецк!$A$1:$B$65536,2,0)</f>
        <v>944</v>
      </c>
      <c r="J39" s="4">
        <f t="shared" si="1"/>
        <v>0</v>
      </c>
      <c r="K39" s="4">
        <f t="shared" si="2"/>
        <v>32</v>
      </c>
      <c r="L39" s="4">
        <f>VLOOKUP(A39,[2]TDSheet!$A$1:$F$65536,6,0)</f>
        <v>912</v>
      </c>
      <c r="O39" s="4">
        <f t="shared" si="3"/>
        <v>6.4</v>
      </c>
      <c r="P39" s="20"/>
      <c r="Q39" s="37">
        <f>VLOOKUP(A39,[3]TDSheet!$A$1:$Q$65536,17,0)</f>
        <v>245</v>
      </c>
      <c r="R39" s="20">
        <f t="shared" si="8"/>
        <v>0</v>
      </c>
      <c r="S39" s="20"/>
      <c r="U39" s="4">
        <f t="shared" si="4"/>
        <v>45.3125</v>
      </c>
      <c r="V39" s="4">
        <f t="shared" si="5"/>
        <v>45.3125</v>
      </c>
      <c r="W39" s="4">
        <f>VLOOKUP(A39,[3]TDSheet!$A$1:$W$65536,23,0)</f>
        <v>2.8</v>
      </c>
      <c r="X39" s="4">
        <f>VLOOKUP(A39,[3]TDSheet!$A$1:$X$65536,24,0)</f>
        <v>6.6</v>
      </c>
      <c r="Y39" s="4">
        <f>VLOOKUP(A39,[3]TDSheet!$A$1:$O$65536,15,0)</f>
        <v>2.8</v>
      </c>
      <c r="AA39" s="4">
        <f t="shared" si="6"/>
        <v>0</v>
      </c>
      <c r="AB39" s="21">
        <f>VLOOKUP(A39,[3]TDSheet!$A$1:$AA$65536,27,0)</f>
        <v>16</v>
      </c>
      <c r="AC39" s="22">
        <f t="shared" si="9"/>
        <v>0</v>
      </c>
      <c r="AD39" s="4">
        <f t="shared" si="7"/>
        <v>0</v>
      </c>
    </row>
    <row r="40" spans="1:30" ht="21.95" customHeight="1" outlineLevel="2" x14ac:dyDescent="0.2">
      <c r="A40" s="8" t="s">
        <v>45</v>
      </c>
      <c r="B40" s="8" t="s">
        <v>19</v>
      </c>
      <c r="C40" s="8"/>
      <c r="D40" s="9">
        <v>440</v>
      </c>
      <c r="E40" s="9">
        <v>555</v>
      </c>
      <c r="F40" s="9">
        <v>320</v>
      </c>
      <c r="G40" s="9">
        <v>615</v>
      </c>
      <c r="H40" s="21">
        <f>VLOOKUP(A40,[3]TDSheet!$A$1:$H$65536,8,0)</f>
        <v>1</v>
      </c>
      <c r="I40" s="4">
        <f>VLOOKUP(A40,[1]Донецк!$A$1:$B$65536,2,0)</f>
        <v>330</v>
      </c>
      <c r="J40" s="4">
        <f t="shared" si="1"/>
        <v>-10</v>
      </c>
      <c r="K40" s="4">
        <f t="shared" si="2"/>
        <v>320</v>
      </c>
      <c r="O40" s="4">
        <f t="shared" si="3"/>
        <v>64</v>
      </c>
      <c r="P40" s="20">
        <f t="shared" ref="P40:P48" si="10">14*O40-G40-Q40</f>
        <v>281</v>
      </c>
      <c r="Q40" s="37"/>
      <c r="R40" s="20">
        <f t="shared" si="8"/>
        <v>281</v>
      </c>
      <c r="S40" s="20">
        <v>281</v>
      </c>
      <c r="U40" s="4">
        <f t="shared" si="4"/>
        <v>14</v>
      </c>
      <c r="V40" s="4">
        <f t="shared" si="5"/>
        <v>9.609375</v>
      </c>
      <c r="W40" s="4">
        <f>VLOOKUP(A40,[3]TDSheet!$A$1:$W$65536,23,0)</f>
        <v>81</v>
      </c>
      <c r="X40" s="4">
        <f>VLOOKUP(A40,[3]TDSheet!$A$1:$X$65536,24,0)</f>
        <v>75</v>
      </c>
      <c r="Y40" s="4">
        <f>VLOOKUP(A40,[3]TDSheet!$A$1:$O$65536,15,0)</f>
        <v>67</v>
      </c>
      <c r="AA40" s="4">
        <f t="shared" si="6"/>
        <v>281</v>
      </c>
      <c r="AB40" s="21">
        <f>VLOOKUP(A40,[3]TDSheet!$A$1:$AA$65536,27,0)</f>
        <v>5</v>
      </c>
      <c r="AC40" s="22">
        <v>65</v>
      </c>
      <c r="AD40" s="4">
        <f t="shared" si="7"/>
        <v>325</v>
      </c>
    </row>
    <row r="41" spans="1:30" ht="11.1" customHeight="1" outlineLevel="2" x14ac:dyDescent="0.2">
      <c r="A41" s="8" t="s">
        <v>46</v>
      </c>
      <c r="B41" s="8" t="s">
        <v>9</v>
      </c>
      <c r="C41" s="26" t="str">
        <f>VLOOKUP(A41,[3]TDSheet!$A$1:$C$65536,3,0)</f>
        <v>Нояб</v>
      </c>
      <c r="D41" s="9">
        <v>133</v>
      </c>
      <c r="E41" s="9">
        <v>1480</v>
      </c>
      <c r="F41" s="31">
        <f>1107+F66</f>
        <v>1119</v>
      </c>
      <c r="G41" s="31">
        <f>447+G66</f>
        <v>424</v>
      </c>
      <c r="H41" s="21">
        <f>VLOOKUP(A41,[3]TDSheet!$A$1:$H$65536,8,0)</f>
        <v>0.9</v>
      </c>
      <c r="I41" s="4">
        <f>VLOOKUP(A41,[1]Донецк!$A$1:$B$65536,2,0)</f>
        <v>1174</v>
      </c>
      <c r="J41" s="4">
        <f t="shared" si="1"/>
        <v>-55</v>
      </c>
      <c r="K41" s="4">
        <f t="shared" si="2"/>
        <v>71</v>
      </c>
      <c r="L41" s="4">
        <f>VLOOKUP(A41,[2]TDSheet!$A$1:$F$65536,6,0)</f>
        <v>1048</v>
      </c>
      <c r="O41" s="4">
        <f t="shared" si="3"/>
        <v>14.2</v>
      </c>
      <c r="P41" s="20"/>
      <c r="Q41" s="37">
        <f>VLOOKUP(A41,[3]TDSheet!$A$1:$Q$65536,17,0)</f>
        <v>202</v>
      </c>
      <c r="R41" s="20">
        <f t="shared" si="8"/>
        <v>0</v>
      </c>
      <c r="S41" s="20"/>
      <c r="U41" s="4">
        <f t="shared" si="4"/>
        <v>44.08450704225352</v>
      </c>
      <c r="V41" s="4">
        <f t="shared" si="5"/>
        <v>44.08450704225352</v>
      </c>
      <c r="W41" s="4">
        <f>VLOOKUP(A41,[3]TDSheet!$A$1:$W$65536,23,0)</f>
        <v>45.4</v>
      </c>
      <c r="X41" s="4">
        <f>VLOOKUP(A41,[3]TDSheet!$A$1:$X$65536,24,0)</f>
        <v>17</v>
      </c>
      <c r="Y41" s="4">
        <f>VLOOKUP(A41,[3]TDSheet!$A$1:$O$65536,15,0)</f>
        <v>50.6</v>
      </c>
      <c r="AA41" s="4">
        <f t="shared" si="6"/>
        <v>0</v>
      </c>
      <c r="AB41" s="21">
        <f>VLOOKUP(A41,[3]TDSheet!$A$1:$AA$65536,27,0)</f>
        <v>8</v>
      </c>
      <c r="AC41" s="22">
        <f t="shared" si="9"/>
        <v>0</v>
      </c>
      <c r="AD41" s="4">
        <f t="shared" si="7"/>
        <v>0</v>
      </c>
    </row>
    <row r="42" spans="1:30" ht="11.1" customHeight="1" outlineLevel="2" x14ac:dyDescent="0.2">
      <c r="A42" s="8" t="s">
        <v>47</v>
      </c>
      <c r="B42" s="8" t="s">
        <v>9</v>
      </c>
      <c r="C42" s="8"/>
      <c r="D42" s="9">
        <v>1</v>
      </c>
      <c r="E42" s="9">
        <v>896</v>
      </c>
      <c r="F42" s="9">
        <v>896</v>
      </c>
      <c r="G42" s="9"/>
      <c r="H42" s="21">
        <f>VLOOKUP(A42,[3]TDSheet!$A$1:$H$65536,8,0)</f>
        <v>0.43</v>
      </c>
      <c r="I42" s="4">
        <f>VLOOKUP(A42,[1]Донецк!$A$1:$B$65536,2,0)</f>
        <v>896</v>
      </c>
      <c r="J42" s="4">
        <f t="shared" si="1"/>
        <v>0</v>
      </c>
      <c r="K42" s="4">
        <f t="shared" si="2"/>
        <v>0</v>
      </c>
      <c r="L42" s="4">
        <f>VLOOKUP(A42,[2]TDSheet!$A$1:$F$65536,6,0)</f>
        <v>896</v>
      </c>
      <c r="O42" s="4">
        <f t="shared" si="3"/>
        <v>0</v>
      </c>
      <c r="P42" s="32">
        <v>20</v>
      </c>
      <c r="Q42" s="37">
        <f>VLOOKUP(A42,[3]TDSheet!$A$1:$Q$65536,17,0)</f>
        <v>280</v>
      </c>
      <c r="R42" s="20">
        <f t="shared" si="8"/>
        <v>20</v>
      </c>
      <c r="S42" s="20">
        <v>20</v>
      </c>
      <c r="U42" s="4" t="e">
        <f t="shared" si="4"/>
        <v>#DIV/0!</v>
      </c>
      <c r="V42" s="4" t="e">
        <f t="shared" si="5"/>
        <v>#DIV/0!</v>
      </c>
      <c r="W42" s="4">
        <f>VLOOKUP(A42,[3]TDSheet!$A$1:$W$65536,23,0)</f>
        <v>5.6</v>
      </c>
      <c r="X42" s="4">
        <f>VLOOKUP(A42,[3]TDSheet!$A$1:$X$65536,24,0)</f>
        <v>4.4000000000000004</v>
      </c>
      <c r="Y42" s="4">
        <f>VLOOKUP(A42,[3]TDSheet!$A$1:$O$65536,15,0)</f>
        <v>4.2</v>
      </c>
      <c r="AA42" s="4">
        <f t="shared" si="6"/>
        <v>8.6</v>
      </c>
      <c r="AB42" s="21">
        <f>VLOOKUP(A42,[3]TDSheet!$A$1:$AA$65536,27,0)</f>
        <v>16</v>
      </c>
      <c r="AC42" s="22">
        <v>1</v>
      </c>
      <c r="AD42" s="4">
        <f t="shared" si="7"/>
        <v>6.88</v>
      </c>
    </row>
    <row r="43" spans="1:30" ht="11.1" customHeight="1" outlineLevel="2" x14ac:dyDescent="0.2">
      <c r="A43" s="8" t="s">
        <v>48</v>
      </c>
      <c r="B43" s="8" t="s">
        <v>9</v>
      </c>
      <c r="C43" s="26" t="str">
        <f>VLOOKUP(A43,[3]TDSheet!$A$1:$C$65536,3,0)</f>
        <v>Нояб</v>
      </c>
      <c r="D43" s="9">
        <v>42</v>
      </c>
      <c r="E43" s="9">
        <v>192</v>
      </c>
      <c r="F43" s="9">
        <v>93</v>
      </c>
      <c r="G43" s="9">
        <v>126</v>
      </c>
      <c r="H43" s="21">
        <f>VLOOKUP(A43,[3]TDSheet!$A$1:$H$65536,8,0)</f>
        <v>0.7</v>
      </c>
      <c r="I43" s="4">
        <f>VLOOKUP(A43,[1]Донецк!$A$1:$B$65536,2,0)</f>
        <v>108</v>
      </c>
      <c r="J43" s="4">
        <f t="shared" si="1"/>
        <v>-15</v>
      </c>
      <c r="K43" s="4">
        <f t="shared" si="2"/>
        <v>93</v>
      </c>
      <c r="O43" s="4">
        <f t="shared" si="3"/>
        <v>18.600000000000001</v>
      </c>
      <c r="P43" s="20">
        <f t="shared" si="10"/>
        <v>134.40000000000003</v>
      </c>
      <c r="Q43" s="37"/>
      <c r="R43" s="20">
        <f t="shared" si="8"/>
        <v>134.40000000000003</v>
      </c>
      <c r="S43" s="20">
        <v>134</v>
      </c>
      <c r="U43" s="4">
        <f t="shared" si="4"/>
        <v>14</v>
      </c>
      <c r="V43" s="4">
        <f t="shared" si="5"/>
        <v>6.7741935483870961</v>
      </c>
      <c r="W43" s="4">
        <f>VLOOKUP(A43,[3]TDSheet!$A$1:$W$65536,23,0)</f>
        <v>14.2</v>
      </c>
      <c r="X43" s="4">
        <f>VLOOKUP(A43,[3]TDSheet!$A$1:$X$65536,24,0)</f>
        <v>17.399999999999999</v>
      </c>
      <c r="Y43" s="4">
        <f>VLOOKUP(A43,[3]TDSheet!$A$1:$O$65536,15,0)</f>
        <v>15.2</v>
      </c>
      <c r="AA43" s="4">
        <f t="shared" si="6"/>
        <v>94.080000000000013</v>
      </c>
      <c r="AB43" s="21">
        <f>VLOOKUP(A43,[3]TDSheet!$A$1:$AA$65536,27,0)</f>
        <v>8</v>
      </c>
      <c r="AC43" s="22">
        <v>17</v>
      </c>
      <c r="AD43" s="4">
        <f t="shared" si="7"/>
        <v>95.199999999999989</v>
      </c>
    </row>
    <row r="44" spans="1:30" ht="11.1" customHeight="1" outlineLevel="2" x14ac:dyDescent="0.2">
      <c r="A44" s="8" t="s">
        <v>49</v>
      </c>
      <c r="B44" s="8" t="s">
        <v>9</v>
      </c>
      <c r="C44" s="8"/>
      <c r="D44" s="9">
        <v>12</v>
      </c>
      <c r="E44" s="9">
        <v>16</v>
      </c>
      <c r="F44" s="9">
        <v>18</v>
      </c>
      <c r="G44" s="9">
        <v>10</v>
      </c>
      <c r="H44" s="21">
        <f>VLOOKUP(A44,[3]TDSheet!$A$1:$H$65536,8,0)</f>
        <v>0.43</v>
      </c>
      <c r="I44" s="4">
        <f>VLOOKUP(A44,[1]Донецк!$A$1:$B$65536,2,0)</f>
        <v>18</v>
      </c>
      <c r="J44" s="4">
        <f t="shared" si="1"/>
        <v>0</v>
      </c>
      <c r="K44" s="4">
        <f t="shared" si="2"/>
        <v>18</v>
      </c>
      <c r="O44" s="4">
        <f t="shared" si="3"/>
        <v>3.6</v>
      </c>
      <c r="P44" s="20">
        <f t="shared" si="10"/>
        <v>40.4</v>
      </c>
      <c r="Q44" s="37"/>
      <c r="R44" s="20">
        <f t="shared" si="8"/>
        <v>40.4</v>
      </c>
      <c r="S44" s="20">
        <v>40</v>
      </c>
      <c r="U44" s="4">
        <f t="shared" si="4"/>
        <v>14</v>
      </c>
      <c r="V44" s="4">
        <f t="shared" si="5"/>
        <v>2.7777777777777777</v>
      </c>
      <c r="W44" s="4">
        <f>VLOOKUP(A44,[3]TDSheet!$A$1:$W$65536,23,0)</f>
        <v>0.8</v>
      </c>
      <c r="X44" s="4">
        <f>VLOOKUP(A44,[3]TDSheet!$A$1:$X$65536,24,0)</f>
        <v>1.8</v>
      </c>
      <c r="Y44" s="4">
        <f>VLOOKUP(A44,[3]TDSheet!$A$1:$O$65536,15,0)</f>
        <v>1.2</v>
      </c>
      <c r="AA44" s="4">
        <f t="shared" si="6"/>
        <v>17.372</v>
      </c>
      <c r="AB44" s="21">
        <f>VLOOKUP(A44,[3]TDSheet!$A$1:$AA$65536,27,0)</f>
        <v>16</v>
      </c>
      <c r="AC44" s="22">
        <v>3</v>
      </c>
      <c r="AD44" s="4">
        <f t="shared" si="7"/>
        <v>20.64</v>
      </c>
    </row>
    <row r="45" spans="1:30" ht="21.95" customHeight="1" outlineLevel="2" x14ac:dyDescent="0.2">
      <c r="A45" s="8" t="s">
        <v>50</v>
      </c>
      <c r="B45" s="8" t="s">
        <v>9</v>
      </c>
      <c r="C45" s="26" t="str">
        <f>VLOOKUP(A45,[3]TDSheet!$A$1:$C$65536,3,0)</f>
        <v>Нояб</v>
      </c>
      <c r="D45" s="9">
        <v>153</v>
      </c>
      <c r="E45" s="9"/>
      <c r="F45" s="9">
        <v>105</v>
      </c>
      <c r="G45" s="9">
        <v>33</v>
      </c>
      <c r="H45" s="21">
        <f>VLOOKUP(A45,[3]TDSheet!$A$1:$H$65536,8,0)</f>
        <v>0.9</v>
      </c>
      <c r="I45" s="4">
        <f>VLOOKUP(A45,[1]Донецк!$A$1:$B$65536,2,0)</f>
        <v>119</v>
      </c>
      <c r="J45" s="4">
        <f t="shared" si="1"/>
        <v>-14</v>
      </c>
      <c r="K45" s="4">
        <f t="shared" si="2"/>
        <v>105</v>
      </c>
      <c r="O45" s="4">
        <f t="shared" si="3"/>
        <v>21</v>
      </c>
      <c r="P45" s="20">
        <f t="shared" si="10"/>
        <v>146</v>
      </c>
      <c r="Q45" s="37">
        <f>VLOOKUP(A45,[3]TDSheet!$A$1:$Q$65536,17,0)</f>
        <v>115</v>
      </c>
      <c r="R45" s="20">
        <f t="shared" si="8"/>
        <v>146</v>
      </c>
      <c r="S45" s="20">
        <v>146</v>
      </c>
      <c r="U45" s="4">
        <f t="shared" si="4"/>
        <v>14</v>
      </c>
      <c r="V45" s="4">
        <f t="shared" si="5"/>
        <v>7.0476190476190474</v>
      </c>
      <c r="W45" s="4">
        <f>VLOOKUP(A45,[3]TDSheet!$A$1:$W$65536,23,0)</f>
        <v>24</v>
      </c>
      <c r="X45" s="4">
        <f>VLOOKUP(A45,[3]TDSheet!$A$1:$X$65536,24,0)</f>
        <v>17.2</v>
      </c>
      <c r="Y45" s="4">
        <f>VLOOKUP(A45,[3]TDSheet!$A$1:$O$65536,15,0)</f>
        <v>18.399999999999999</v>
      </c>
      <c r="AA45" s="4">
        <f t="shared" si="6"/>
        <v>131.4</v>
      </c>
      <c r="AB45" s="21">
        <f>VLOOKUP(A45,[3]TDSheet!$A$1:$AA$65536,27,0)</f>
        <v>8</v>
      </c>
      <c r="AC45" s="22">
        <v>18</v>
      </c>
      <c r="AD45" s="4">
        <f t="shared" si="7"/>
        <v>129.6</v>
      </c>
    </row>
    <row r="46" spans="1:30" ht="11.1" customHeight="1" outlineLevel="2" x14ac:dyDescent="0.2">
      <c r="A46" s="8" t="s">
        <v>51</v>
      </c>
      <c r="B46" s="8" t="s">
        <v>9</v>
      </c>
      <c r="C46" s="8"/>
      <c r="D46" s="9">
        <v>24</v>
      </c>
      <c r="E46" s="9"/>
      <c r="F46" s="9">
        <v>4</v>
      </c>
      <c r="G46" s="9">
        <v>20</v>
      </c>
      <c r="H46" s="21">
        <f>VLOOKUP(A46,[3]TDSheet!$A$1:$H$65536,8,0)</f>
        <v>0.43</v>
      </c>
      <c r="I46" s="4">
        <f>VLOOKUP(A46,[1]Донецк!$A$1:$B$65536,2,0)</f>
        <v>6</v>
      </c>
      <c r="J46" s="4">
        <f t="shared" si="1"/>
        <v>-2</v>
      </c>
      <c r="K46" s="4">
        <f t="shared" si="2"/>
        <v>4</v>
      </c>
      <c r="O46" s="4">
        <f t="shared" si="3"/>
        <v>0.8</v>
      </c>
      <c r="P46" s="20"/>
      <c r="Q46" s="37"/>
      <c r="R46" s="20">
        <f t="shared" si="8"/>
        <v>0</v>
      </c>
      <c r="S46" s="20"/>
      <c r="U46" s="4">
        <f t="shared" si="4"/>
        <v>25</v>
      </c>
      <c r="V46" s="4">
        <f t="shared" si="5"/>
        <v>25</v>
      </c>
      <c r="W46" s="4">
        <f>VLOOKUP(A46,[3]TDSheet!$A$1:$W$65536,23,0)</f>
        <v>0.6</v>
      </c>
      <c r="X46" s="4">
        <f>VLOOKUP(A46,[3]TDSheet!$A$1:$X$65536,24,0)</f>
        <v>1</v>
      </c>
      <c r="Y46" s="4">
        <f>VLOOKUP(A46,[3]TDSheet!$A$1:$O$65536,15,0)</f>
        <v>1.8</v>
      </c>
      <c r="AA46" s="4">
        <f t="shared" si="6"/>
        <v>0</v>
      </c>
      <c r="AB46" s="21">
        <f>VLOOKUP(A46,[3]TDSheet!$A$1:$AA$65536,27,0)</f>
        <v>16</v>
      </c>
      <c r="AC46" s="22">
        <f t="shared" si="9"/>
        <v>0</v>
      </c>
      <c r="AD46" s="4">
        <f t="shared" si="7"/>
        <v>0</v>
      </c>
    </row>
    <row r="47" spans="1:30" ht="21.95" customHeight="1" outlineLevel="2" x14ac:dyDescent="0.2">
      <c r="A47" s="8" t="s">
        <v>52</v>
      </c>
      <c r="B47" s="8" t="s">
        <v>9</v>
      </c>
      <c r="C47" s="8"/>
      <c r="D47" s="9">
        <v>170</v>
      </c>
      <c r="E47" s="9"/>
      <c r="F47" s="9">
        <v>17</v>
      </c>
      <c r="G47" s="9">
        <v>146</v>
      </c>
      <c r="H47" s="21">
        <f>VLOOKUP(A47,[3]TDSheet!$A$1:$H$65536,8,0)</f>
        <v>0.9</v>
      </c>
      <c r="I47" s="4">
        <f>VLOOKUP(A47,[1]Донецк!$A$1:$B$65536,2,0)</f>
        <v>29</v>
      </c>
      <c r="J47" s="4">
        <f t="shared" si="1"/>
        <v>-12</v>
      </c>
      <c r="K47" s="4">
        <f t="shared" si="2"/>
        <v>17</v>
      </c>
      <c r="O47" s="4">
        <f t="shared" si="3"/>
        <v>3.4</v>
      </c>
      <c r="P47" s="20"/>
      <c r="Q47" s="37">
        <f>VLOOKUP(A47,[3]TDSheet!$A$1:$Q$65536,17,0)</f>
        <v>167</v>
      </c>
      <c r="R47" s="20">
        <f t="shared" si="8"/>
        <v>0</v>
      </c>
      <c r="S47" s="20"/>
      <c r="U47" s="4">
        <f t="shared" si="4"/>
        <v>92.058823529411768</v>
      </c>
      <c r="V47" s="4">
        <f t="shared" si="5"/>
        <v>92.058823529411768</v>
      </c>
      <c r="W47" s="4">
        <f>VLOOKUP(A47,[3]TDSheet!$A$1:$W$65536,23,0)</f>
        <v>5</v>
      </c>
      <c r="X47" s="4">
        <f>VLOOKUP(A47,[3]TDSheet!$A$1:$X$65536,24,0)</f>
        <v>5.2</v>
      </c>
      <c r="Y47" s="4">
        <f>VLOOKUP(A47,[3]TDSheet!$A$1:$O$65536,15,0)</f>
        <v>5.8</v>
      </c>
      <c r="AA47" s="4">
        <f t="shared" si="6"/>
        <v>0</v>
      </c>
      <c r="AB47" s="21">
        <f>VLOOKUP(A47,[3]TDSheet!$A$1:$AA$65536,27,0)</f>
        <v>8</v>
      </c>
      <c r="AC47" s="22">
        <f t="shared" si="9"/>
        <v>0</v>
      </c>
      <c r="AD47" s="4">
        <f t="shared" si="7"/>
        <v>0</v>
      </c>
    </row>
    <row r="48" spans="1:30" ht="11.1" customHeight="1" outlineLevel="2" x14ac:dyDescent="0.2">
      <c r="A48" s="8" t="s">
        <v>53</v>
      </c>
      <c r="B48" s="8" t="s">
        <v>19</v>
      </c>
      <c r="C48" s="8"/>
      <c r="D48" s="9">
        <v>335</v>
      </c>
      <c r="E48" s="9">
        <v>780</v>
      </c>
      <c r="F48" s="9">
        <v>350</v>
      </c>
      <c r="G48" s="9">
        <v>695</v>
      </c>
      <c r="H48" s="21">
        <f>VLOOKUP(A48,[3]TDSheet!$A$1:$H$65536,8,0)</f>
        <v>1</v>
      </c>
      <c r="I48" s="4">
        <f>VLOOKUP(A48,[1]Донецк!$A$1:$B$65536,2,0)</f>
        <v>350</v>
      </c>
      <c r="J48" s="4">
        <f t="shared" si="1"/>
        <v>0</v>
      </c>
      <c r="K48" s="4">
        <f t="shared" si="2"/>
        <v>350</v>
      </c>
      <c r="O48" s="4">
        <f t="shared" si="3"/>
        <v>70</v>
      </c>
      <c r="P48" s="20">
        <f t="shared" si="10"/>
        <v>285</v>
      </c>
      <c r="Q48" s="37"/>
      <c r="R48" s="20">
        <f t="shared" si="8"/>
        <v>285</v>
      </c>
      <c r="S48" s="20">
        <v>285</v>
      </c>
      <c r="U48" s="4">
        <f t="shared" si="4"/>
        <v>14</v>
      </c>
      <c r="V48" s="4">
        <f t="shared" si="5"/>
        <v>9.9285714285714288</v>
      </c>
      <c r="W48" s="4">
        <f>VLOOKUP(A48,[3]TDSheet!$A$1:$W$65536,23,0)</f>
        <v>80</v>
      </c>
      <c r="X48" s="4">
        <f>VLOOKUP(A48,[3]TDSheet!$A$1:$X$65536,24,0)</f>
        <v>81</v>
      </c>
      <c r="Y48" s="4">
        <f>VLOOKUP(A48,[3]TDSheet!$A$1:$O$65536,15,0)</f>
        <v>74.8</v>
      </c>
      <c r="AA48" s="4">
        <f t="shared" si="6"/>
        <v>285</v>
      </c>
      <c r="AB48" s="21">
        <f>VLOOKUP(A48,[3]TDSheet!$A$1:$AA$65536,27,0)</f>
        <v>5</v>
      </c>
      <c r="AC48" s="22">
        <v>60</v>
      </c>
      <c r="AD48" s="4">
        <f t="shared" si="7"/>
        <v>300</v>
      </c>
    </row>
    <row r="49" spans="1:30" ht="11.1" customHeight="1" outlineLevel="2" x14ac:dyDescent="0.2">
      <c r="A49" s="8" t="s">
        <v>54</v>
      </c>
      <c r="B49" s="8" t="s">
        <v>9</v>
      </c>
      <c r="C49" s="8"/>
      <c r="D49" s="9">
        <v>10</v>
      </c>
      <c r="E49" s="9"/>
      <c r="F49" s="9"/>
      <c r="G49" s="9">
        <v>10</v>
      </c>
      <c r="H49" s="21">
        <f>VLOOKUP(A49,[3]TDSheet!$A$1:$H$65536,8,0)</f>
        <v>0.43</v>
      </c>
      <c r="J49" s="4">
        <f t="shared" si="1"/>
        <v>0</v>
      </c>
      <c r="K49" s="4">
        <f t="shared" si="2"/>
        <v>0</v>
      </c>
      <c r="O49" s="4">
        <f t="shared" si="3"/>
        <v>0</v>
      </c>
      <c r="P49" s="20"/>
      <c r="Q49" s="37"/>
      <c r="R49" s="20">
        <f t="shared" si="8"/>
        <v>0</v>
      </c>
      <c r="S49" s="20"/>
      <c r="U49" s="4" t="e">
        <f t="shared" si="4"/>
        <v>#DIV/0!</v>
      </c>
      <c r="V49" s="4" t="e">
        <f t="shared" si="5"/>
        <v>#DIV/0!</v>
      </c>
      <c r="W49" s="4">
        <f>VLOOKUP(A49,[3]TDSheet!$A$1:$W$65536,23,0)</f>
        <v>1</v>
      </c>
      <c r="X49" s="4">
        <f>VLOOKUP(A49,[3]TDSheet!$A$1:$X$65536,24,0)</f>
        <v>0.8</v>
      </c>
      <c r="Y49" s="4">
        <f>VLOOKUP(A49,[3]TDSheet!$A$1:$O$65536,15,0)</f>
        <v>0.4</v>
      </c>
      <c r="AA49" s="4">
        <f t="shared" si="6"/>
        <v>0</v>
      </c>
      <c r="AB49" s="21">
        <f>VLOOKUP(A49,[3]TDSheet!$A$1:$AA$65536,27,0)</f>
        <v>16</v>
      </c>
      <c r="AC49" s="22">
        <f t="shared" si="9"/>
        <v>0</v>
      </c>
      <c r="AD49" s="4">
        <f t="shared" si="7"/>
        <v>0</v>
      </c>
    </row>
    <row r="50" spans="1:30" ht="11.1" customHeight="1" outlineLevel="2" x14ac:dyDescent="0.2">
      <c r="A50" s="8" t="s">
        <v>55</v>
      </c>
      <c r="B50" s="8" t="s">
        <v>9</v>
      </c>
      <c r="C50" s="8"/>
      <c r="D50" s="9">
        <v>19</v>
      </c>
      <c r="E50" s="9"/>
      <c r="F50" s="9">
        <v>3</v>
      </c>
      <c r="G50" s="9">
        <v>16</v>
      </c>
      <c r="H50" s="21">
        <f>VLOOKUP(A50,[3]TDSheet!$A$1:$H$65536,8,0)</f>
        <v>0.9</v>
      </c>
      <c r="I50" s="4">
        <f>VLOOKUP(A50,[1]Донецк!$A$1:$B$65536,2,0)</f>
        <v>3</v>
      </c>
      <c r="J50" s="4">
        <f t="shared" si="1"/>
        <v>0</v>
      </c>
      <c r="K50" s="4">
        <f t="shared" si="2"/>
        <v>3</v>
      </c>
      <c r="O50" s="4">
        <f t="shared" si="3"/>
        <v>0.6</v>
      </c>
      <c r="P50" s="20"/>
      <c r="Q50" s="37">
        <f>VLOOKUP(A50,[3]TDSheet!$A$1:$Q$65536,17,0)</f>
        <v>59</v>
      </c>
      <c r="R50" s="20">
        <f t="shared" si="8"/>
        <v>0</v>
      </c>
      <c r="S50" s="20"/>
      <c r="U50" s="4">
        <f t="shared" si="4"/>
        <v>125</v>
      </c>
      <c r="V50" s="4">
        <f t="shared" si="5"/>
        <v>125</v>
      </c>
      <c r="W50" s="4">
        <f>VLOOKUP(A50,[3]TDSheet!$A$1:$W$65536,23,0)</f>
        <v>1</v>
      </c>
      <c r="X50" s="4">
        <f>VLOOKUP(A50,[3]TDSheet!$A$1:$X$65536,24,0)</f>
        <v>3</v>
      </c>
      <c r="Y50" s="4">
        <f>VLOOKUP(A50,[3]TDSheet!$A$1:$O$65536,15,0)</f>
        <v>0.6</v>
      </c>
      <c r="AA50" s="4">
        <f t="shared" si="6"/>
        <v>0</v>
      </c>
      <c r="AB50" s="21">
        <f>VLOOKUP(A50,[3]TDSheet!$A$1:$AA$65536,27,0)</f>
        <v>8</v>
      </c>
      <c r="AC50" s="22">
        <f t="shared" si="9"/>
        <v>0</v>
      </c>
      <c r="AD50" s="4">
        <f t="shared" si="7"/>
        <v>0</v>
      </c>
    </row>
    <row r="51" spans="1:30" ht="11.1" customHeight="1" outlineLevel="2" x14ac:dyDescent="0.2">
      <c r="A51" s="8" t="s">
        <v>56</v>
      </c>
      <c r="B51" s="8" t="s">
        <v>19</v>
      </c>
      <c r="C51" s="8"/>
      <c r="D51" s="9"/>
      <c r="E51" s="9">
        <v>2766.5</v>
      </c>
      <c r="F51" s="9">
        <v>2766.5</v>
      </c>
      <c r="G51" s="9"/>
      <c r="H51" s="21">
        <v>0</v>
      </c>
      <c r="I51" s="4">
        <f>VLOOKUP(A51,[1]Донецк!$A$1:$B$65536,2,0)</f>
        <v>2766.5</v>
      </c>
      <c r="J51" s="4">
        <f t="shared" si="1"/>
        <v>0</v>
      </c>
      <c r="K51" s="4">
        <f t="shared" si="2"/>
        <v>0</v>
      </c>
      <c r="L51" s="4">
        <f>VLOOKUP(A51,[2]TDSheet!$A$1:$F$65536,6,0)</f>
        <v>2766.5</v>
      </c>
      <c r="O51" s="4">
        <f t="shared" si="3"/>
        <v>0</v>
      </c>
      <c r="P51" s="20"/>
      <c r="Q51" s="37"/>
      <c r="R51" s="20">
        <f t="shared" si="8"/>
        <v>0</v>
      </c>
      <c r="S51" s="20"/>
      <c r="U51" s="4" t="e">
        <f t="shared" si="4"/>
        <v>#DIV/0!</v>
      </c>
      <c r="V51" s="4" t="e">
        <f t="shared" si="5"/>
        <v>#DIV/0!</v>
      </c>
      <c r="W51" s="4">
        <v>0</v>
      </c>
      <c r="X51" s="4">
        <v>0</v>
      </c>
      <c r="Y51" s="4">
        <v>0</v>
      </c>
      <c r="AA51" s="4">
        <f t="shared" si="6"/>
        <v>0</v>
      </c>
      <c r="AB51" s="21">
        <v>0</v>
      </c>
      <c r="AC51" s="22">
        <v>0</v>
      </c>
      <c r="AD51" s="4">
        <f t="shared" si="7"/>
        <v>0</v>
      </c>
    </row>
    <row r="52" spans="1:30" ht="11.1" customHeight="1" outlineLevel="2" x14ac:dyDescent="0.2">
      <c r="A52" s="8" t="s">
        <v>57</v>
      </c>
      <c r="B52" s="8" t="s">
        <v>9</v>
      </c>
      <c r="C52" s="8"/>
      <c r="D52" s="9">
        <v>79</v>
      </c>
      <c r="E52" s="9"/>
      <c r="F52" s="9"/>
      <c r="G52" s="9">
        <v>76</v>
      </c>
      <c r="H52" s="21">
        <f>VLOOKUP(A52,[3]TDSheet!$A$1:$H$65536,8,0)</f>
        <v>0.33</v>
      </c>
      <c r="J52" s="4">
        <f t="shared" si="1"/>
        <v>0</v>
      </c>
      <c r="K52" s="4">
        <f t="shared" si="2"/>
        <v>0</v>
      </c>
      <c r="O52" s="4">
        <f t="shared" si="3"/>
        <v>0</v>
      </c>
      <c r="P52" s="20"/>
      <c r="Q52" s="37"/>
      <c r="R52" s="20">
        <f t="shared" si="8"/>
        <v>0</v>
      </c>
      <c r="S52" s="20"/>
      <c r="U52" s="4" t="e">
        <f t="shared" si="4"/>
        <v>#DIV/0!</v>
      </c>
      <c r="V52" s="4" t="e">
        <f t="shared" si="5"/>
        <v>#DIV/0!</v>
      </c>
      <c r="W52" s="4">
        <f>VLOOKUP(A52,[3]TDSheet!$A$1:$W$65536,23,0)</f>
        <v>0.4</v>
      </c>
      <c r="X52" s="4">
        <f>VLOOKUP(A52,[3]TDSheet!$A$1:$X$65536,24,0)</f>
        <v>0.6</v>
      </c>
      <c r="Y52" s="4">
        <f>VLOOKUP(A52,[3]TDSheet!$A$1:$O$65536,15,0)</f>
        <v>0.6</v>
      </c>
      <c r="AA52" s="4">
        <f t="shared" si="6"/>
        <v>0</v>
      </c>
      <c r="AB52" s="21">
        <f>VLOOKUP(A52,[3]TDSheet!$A$1:$AA$65536,27,0)</f>
        <v>6</v>
      </c>
      <c r="AC52" s="22">
        <f t="shared" si="9"/>
        <v>0</v>
      </c>
      <c r="AD52" s="4">
        <f t="shared" si="7"/>
        <v>0</v>
      </c>
    </row>
    <row r="53" spans="1:30" ht="11.1" customHeight="1" outlineLevel="2" x14ac:dyDescent="0.2">
      <c r="A53" s="8" t="s">
        <v>58</v>
      </c>
      <c r="B53" s="8" t="s">
        <v>19</v>
      </c>
      <c r="C53" s="8"/>
      <c r="D53" s="9"/>
      <c r="E53" s="9">
        <v>102</v>
      </c>
      <c r="F53" s="9">
        <v>27</v>
      </c>
      <c r="G53" s="9">
        <v>75</v>
      </c>
      <c r="H53" s="21">
        <v>1</v>
      </c>
      <c r="I53" s="4">
        <f>VLOOKUP(A53,[1]Донецк!$A$1:$B$65536,2,0)</f>
        <v>26</v>
      </c>
      <c r="J53" s="4">
        <f t="shared" si="1"/>
        <v>1</v>
      </c>
      <c r="K53" s="4">
        <f t="shared" si="2"/>
        <v>27</v>
      </c>
      <c r="O53" s="4">
        <f t="shared" si="3"/>
        <v>5.4</v>
      </c>
      <c r="P53" s="20"/>
      <c r="Q53" s="37"/>
      <c r="R53" s="20">
        <f t="shared" si="8"/>
        <v>0</v>
      </c>
      <c r="S53" s="20"/>
      <c r="U53" s="4">
        <f t="shared" si="4"/>
        <v>13.888888888888888</v>
      </c>
      <c r="V53" s="4">
        <f t="shared" si="5"/>
        <v>13.888888888888888</v>
      </c>
      <c r="W53" s="4">
        <v>0</v>
      </c>
      <c r="X53" s="4">
        <v>0</v>
      </c>
      <c r="Y53" s="4">
        <v>0</v>
      </c>
      <c r="AA53" s="4">
        <f t="shared" si="6"/>
        <v>0</v>
      </c>
      <c r="AB53" s="21">
        <v>3</v>
      </c>
      <c r="AC53" s="22">
        <f t="shared" si="9"/>
        <v>0</v>
      </c>
      <c r="AD53" s="4">
        <f t="shared" si="7"/>
        <v>0</v>
      </c>
    </row>
    <row r="54" spans="1:30" ht="11.1" customHeight="1" outlineLevel="2" x14ac:dyDescent="0.2">
      <c r="A54" s="8" t="s">
        <v>59</v>
      </c>
      <c r="B54" s="8" t="s">
        <v>9</v>
      </c>
      <c r="C54" s="8"/>
      <c r="D54" s="9">
        <v>81</v>
      </c>
      <c r="E54" s="9">
        <v>840</v>
      </c>
      <c r="F54" s="9">
        <v>898</v>
      </c>
      <c r="G54" s="9">
        <v>-4</v>
      </c>
      <c r="H54" s="21">
        <f>VLOOKUP(A54,[3]TDSheet!$A$1:$H$65536,8,0)</f>
        <v>0.25</v>
      </c>
      <c r="I54" s="4">
        <f>VLOOKUP(A54,[1]Донецк!$A$1:$B$65536,2,0)</f>
        <v>898</v>
      </c>
      <c r="J54" s="4">
        <f t="shared" si="1"/>
        <v>0</v>
      </c>
      <c r="K54" s="4">
        <f t="shared" si="2"/>
        <v>58</v>
      </c>
      <c r="L54" s="4">
        <f>VLOOKUP(A54,[2]TDSheet!$A$1:$F$65536,6,0)</f>
        <v>840</v>
      </c>
      <c r="O54" s="4">
        <f t="shared" si="3"/>
        <v>11.6</v>
      </c>
      <c r="P54" s="32">
        <v>40</v>
      </c>
      <c r="Q54" s="37">
        <f>VLOOKUP(A54,[3]TDSheet!$A$1:$Q$65536,17,0)</f>
        <v>371</v>
      </c>
      <c r="R54" s="20">
        <f t="shared" si="8"/>
        <v>40</v>
      </c>
      <c r="S54" s="20">
        <v>40</v>
      </c>
      <c r="U54" s="4">
        <f t="shared" si="4"/>
        <v>35.086206896551722</v>
      </c>
      <c r="V54" s="4">
        <f t="shared" si="5"/>
        <v>31.637931034482758</v>
      </c>
      <c r="W54" s="4">
        <f>VLOOKUP(A54,[3]TDSheet!$A$1:$W$65536,23,0)</f>
        <v>14.2</v>
      </c>
      <c r="X54" s="4">
        <f>VLOOKUP(A54,[3]TDSheet!$A$1:$X$65536,24,0)</f>
        <v>10.4</v>
      </c>
      <c r="Y54" s="4">
        <f>VLOOKUP(A54,[3]TDSheet!$A$1:$O$65536,15,0)</f>
        <v>20</v>
      </c>
      <c r="AA54" s="4">
        <f t="shared" si="6"/>
        <v>10</v>
      </c>
      <c r="AB54" s="21">
        <f>VLOOKUP(A54,[3]TDSheet!$A$1:$AA$65536,27,0)</f>
        <v>12</v>
      </c>
      <c r="AC54" s="22">
        <v>3</v>
      </c>
      <c r="AD54" s="4">
        <f t="shared" si="7"/>
        <v>9</v>
      </c>
    </row>
    <row r="55" spans="1:30" ht="11.1" customHeight="1" outlineLevel="2" x14ac:dyDescent="0.2">
      <c r="A55" s="8" t="s">
        <v>60</v>
      </c>
      <c r="B55" s="8" t="s">
        <v>9</v>
      </c>
      <c r="C55" s="8"/>
      <c r="D55" s="9">
        <v>45</v>
      </c>
      <c r="E55" s="9">
        <v>636</v>
      </c>
      <c r="F55" s="9">
        <v>626</v>
      </c>
      <c r="G55" s="9">
        <v>43</v>
      </c>
      <c r="H55" s="21">
        <f>VLOOKUP(A55,[3]TDSheet!$A$1:$H$65536,8,0)</f>
        <v>0.3</v>
      </c>
      <c r="I55" s="4">
        <f>VLOOKUP(A55,[1]Донецк!$A$1:$B$65536,2,0)</f>
        <v>624</v>
      </c>
      <c r="J55" s="4">
        <f t="shared" si="1"/>
        <v>2</v>
      </c>
      <c r="K55" s="4">
        <f t="shared" si="2"/>
        <v>38</v>
      </c>
      <c r="L55" s="4">
        <f>VLOOKUP(A55,[2]TDSheet!$A$1:$F$65536,6,0)</f>
        <v>588</v>
      </c>
      <c r="O55" s="4">
        <f t="shared" si="3"/>
        <v>7.6</v>
      </c>
      <c r="P55" s="20">
        <f t="shared" ref="P55:P62" si="11">14*O55-G55-Q55</f>
        <v>51.399999999999991</v>
      </c>
      <c r="Q55" s="37">
        <f>VLOOKUP(A55,[3]TDSheet!$A$1:$Q$65536,17,0)</f>
        <v>12</v>
      </c>
      <c r="R55" s="20">
        <f t="shared" si="8"/>
        <v>51.399999999999991</v>
      </c>
      <c r="S55" s="20">
        <v>51</v>
      </c>
      <c r="U55" s="4">
        <f t="shared" si="4"/>
        <v>14</v>
      </c>
      <c r="V55" s="4">
        <f t="shared" si="5"/>
        <v>7.2368421052631584</v>
      </c>
      <c r="W55" s="4">
        <f>VLOOKUP(A55,[3]TDSheet!$A$1:$W$65536,23,0)</f>
        <v>6.6</v>
      </c>
      <c r="X55" s="4">
        <f>VLOOKUP(A55,[3]TDSheet!$A$1:$X$65536,24,0)</f>
        <v>8</v>
      </c>
      <c r="Y55" s="4">
        <f>VLOOKUP(A55,[3]TDSheet!$A$1:$O$65536,15,0)</f>
        <v>5.8</v>
      </c>
      <c r="AA55" s="4">
        <f t="shared" si="6"/>
        <v>15.419999999999996</v>
      </c>
      <c r="AB55" s="21">
        <f>VLOOKUP(A55,[3]TDSheet!$A$1:$AA$65536,27,0)</f>
        <v>12</v>
      </c>
      <c r="AC55" s="22">
        <v>4</v>
      </c>
      <c r="AD55" s="4">
        <f t="shared" si="7"/>
        <v>14.399999999999999</v>
      </c>
    </row>
    <row r="56" spans="1:30" ht="11.1" customHeight="1" outlineLevel="2" x14ac:dyDescent="0.2">
      <c r="A56" s="8" t="s">
        <v>61</v>
      </c>
      <c r="B56" s="8" t="s">
        <v>9</v>
      </c>
      <c r="C56" s="8"/>
      <c r="D56" s="9">
        <v>89</v>
      </c>
      <c r="E56" s="9">
        <v>672</v>
      </c>
      <c r="F56" s="9">
        <v>688</v>
      </c>
      <c r="G56" s="9">
        <v>57</v>
      </c>
      <c r="H56" s="21">
        <f>VLOOKUP(A56,[3]TDSheet!$A$1:$H$65536,8,0)</f>
        <v>0.3</v>
      </c>
      <c r="I56" s="4">
        <f>VLOOKUP(A56,[1]Донецк!$A$1:$B$65536,2,0)</f>
        <v>689</v>
      </c>
      <c r="J56" s="4">
        <f t="shared" si="1"/>
        <v>-1</v>
      </c>
      <c r="K56" s="4">
        <f t="shared" si="2"/>
        <v>76</v>
      </c>
      <c r="L56" s="4">
        <f>VLOOKUP(A56,[2]TDSheet!$A$1:$F$65536,6,0)</f>
        <v>612</v>
      </c>
      <c r="O56" s="4">
        <f t="shared" si="3"/>
        <v>15.2</v>
      </c>
      <c r="P56" s="20">
        <f t="shared" si="11"/>
        <v>143.79999999999998</v>
      </c>
      <c r="Q56" s="37">
        <f>VLOOKUP(A56,[3]TDSheet!$A$1:$Q$65536,17,0)</f>
        <v>12</v>
      </c>
      <c r="R56" s="20">
        <f t="shared" si="8"/>
        <v>143.79999999999998</v>
      </c>
      <c r="S56" s="20">
        <v>144</v>
      </c>
      <c r="U56" s="4">
        <f t="shared" si="4"/>
        <v>14</v>
      </c>
      <c r="V56" s="4">
        <f t="shared" si="5"/>
        <v>4.5394736842105265</v>
      </c>
      <c r="W56" s="4">
        <f>VLOOKUP(A56,[3]TDSheet!$A$1:$W$65536,23,0)</f>
        <v>13</v>
      </c>
      <c r="X56" s="4">
        <f>VLOOKUP(A56,[3]TDSheet!$A$1:$X$65536,24,0)</f>
        <v>13.6</v>
      </c>
      <c r="Y56" s="4">
        <f>VLOOKUP(A56,[3]TDSheet!$A$1:$O$65536,15,0)</f>
        <v>9.8000000000000007</v>
      </c>
      <c r="AA56" s="4">
        <f t="shared" si="6"/>
        <v>43.139999999999993</v>
      </c>
      <c r="AB56" s="21">
        <f>VLOOKUP(A56,[3]TDSheet!$A$1:$AA$65536,27,0)</f>
        <v>12</v>
      </c>
      <c r="AC56" s="22">
        <v>12</v>
      </c>
      <c r="AD56" s="4">
        <f t="shared" si="7"/>
        <v>43.199999999999996</v>
      </c>
    </row>
    <row r="57" spans="1:30" ht="11.1" customHeight="1" outlineLevel="2" x14ac:dyDescent="0.2">
      <c r="A57" s="8" t="s">
        <v>62</v>
      </c>
      <c r="B57" s="8" t="s">
        <v>19</v>
      </c>
      <c r="C57" s="8"/>
      <c r="D57" s="9">
        <v>64.8</v>
      </c>
      <c r="E57" s="9">
        <v>95.4</v>
      </c>
      <c r="F57" s="9">
        <v>25.2</v>
      </c>
      <c r="G57" s="9">
        <v>115.2</v>
      </c>
      <c r="H57" s="21">
        <f>VLOOKUP(A57,[3]TDSheet!$A$1:$H$65536,8,0)</f>
        <v>1</v>
      </c>
      <c r="I57" s="4">
        <f>VLOOKUP(A57,[1]Донецк!$A$1:$B$65536,2,0)</f>
        <v>25.4</v>
      </c>
      <c r="J57" s="4">
        <f t="shared" si="1"/>
        <v>-0.19999999999999929</v>
      </c>
      <c r="K57" s="4">
        <f t="shared" si="2"/>
        <v>25.2</v>
      </c>
      <c r="O57" s="4">
        <f t="shared" si="3"/>
        <v>5.04</v>
      </c>
      <c r="P57" s="20"/>
      <c r="Q57" s="37"/>
      <c r="R57" s="20">
        <v>50</v>
      </c>
      <c r="S57" s="39">
        <v>200</v>
      </c>
      <c r="T57" s="38" t="s">
        <v>96</v>
      </c>
      <c r="U57" s="4">
        <f t="shared" si="4"/>
        <v>32.777777777777779</v>
      </c>
      <c r="V57" s="4">
        <f t="shared" si="5"/>
        <v>22.857142857142858</v>
      </c>
      <c r="W57" s="4">
        <f>VLOOKUP(A57,[3]TDSheet!$A$1:$W$65536,23,0)</f>
        <v>0</v>
      </c>
      <c r="X57" s="4">
        <f>VLOOKUP(A57,[3]TDSheet!$A$1:$X$65536,24,0)</f>
        <v>10.8</v>
      </c>
      <c r="Y57" s="4">
        <f>VLOOKUP(A57,[3]TDSheet!$A$1:$O$65536,15,0)</f>
        <v>10.08</v>
      </c>
      <c r="Z57" s="38" t="s">
        <v>100</v>
      </c>
      <c r="AA57" s="4">
        <f t="shared" si="6"/>
        <v>50</v>
      </c>
      <c r="AB57" s="21">
        <f>VLOOKUP(A57,[3]TDSheet!$A$1:$AA$65536,27,0)</f>
        <v>1.8</v>
      </c>
      <c r="AC57" s="22">
        <v>28</v>
      </c>
      <c r="AD57" s="4">
        <f t="shared" si="7"/>
        <v>50.4</v>
      </c>
    </row>
    <row r="58" spans="1:30" ht="11.1" customHeight="1" outlineLevel="2" x14ac:dyDescent="0.2">
      <c r="A58" s="8" t="s">
        <v>63</v>
      </c>
      <c r="B58" s="8" t="s">
        <v>9</v>
      </c>
      <c r="C58" s="8"/>
      <c r="D58" s="9">
        <v>41</v>
      </c>
      <c r="E58" s="9">
        <v>108</v>
      </c>
      <c r="F58" s="9">
        <v>40</v>
      </c>
      <c r="G58" s="9">
        <v>96</v>
      </c>
      <c r="H58" s="21">
        <f>VLOOKUP(A58,[3]TDSheet!$A$1:$H$65536,8,0)</f>
        <v>0.2</v>
      </c>
      <c r="I58" s="4">
        <f>VLOOKUP(A58,[1]Донецк!$A$1:$B$65536,2,0)</f>
        <v>38</v>
      </c>
      <c r="J58" s="4">
        <f t="shared" si="1"/>
        <v>2</v>
      </c>
      <c r="K58" s="4">
        <f t="shared" si="2"/>
        <v>40</v>
      </c>
      <c r="O58" s="4">
        <f t="shared" si="3"/>
        <v>8</v>
      </c>
      <c r="P58" s="20">
        <f t="shared" si="11"/>
        <v>16</v>
      </c>
      <c r="Q58" s="37"/>
      <c r="R58" s="20">
        <f t="shared" si="8"/>
        <v>16</v>
      </c>
      <c r="S58" s="20">
        <v>16</v>
      </c>
      <c r="U58" s="4">
        <f t="shared" si="4"/>
        <v>14</v>
      </c>
      <c r="V58" s="4">
        <f t="shared" si="5"/>
        <v>12</v>
      </c>
      <c r="W58" s="4">
        <f>VLOOKUP(A58,[3]TDSheet!$A$1:$W$65536,23,0)</f>
        <v>5.4</v>
      </c>
      <c r="X58" s="4">
        <f>VLOOKUP(A58,[3]TDSheet!$A$1:$X$65536,24,0)</f>
        <v>6.4</v>
      </c>
      <c r="Y58" s="4">
        <f>VLOOKUP(A58,[3]TDSheet!$A$1:$O$65536,15,0)</f>
        <v>9.8000000000000007</v>
      </c>
      <c r="AA58" s="4">
        <f t="shared" si="6"/>
        <v>3.2</v>
      </c>
      <c r="AB58" s="21">
        <f>VLOOKUP(A58,[3]TDSheet!$A$1:$AA$65536,27,0)</f>
        <v>6</v>
      </c>
      <c r="AC58" s="22">
        <v>3</v>
      </c>
      <c r="AD58" s="4">
        <f t="shared" si="7"/>
        <v>3.6</v>
      </c>
    </row>
    <row r="59" spans="1:30" ht="11.1" customHeight="1" outlineLevel="2" x14ac:dyDescent="0.2">
      <c r="A59" s="8" t="s">
        <v>64</v>
      </c>
      <c r="B59" s="8" t="s">
        <v>9</v>
      </c>
      <c r="C59" s="8"/>
      <c r="D59" s="9">
        <v>30</v>
      </c>
      <c r="E59" s="9">
        <v>126</v>
      </c>
      <c r="F59" s="9">
        <v>38</v>
      </c>
      <c r="G59" s="9">
        <v>105</v>
      </c>
      <c r="H59" s="21">
        <f>VLOOKUP(A59,[3]TDSheet!$A$1:$H$65536,8,0)</f>
        <v>0.2</v>
      </c>
      <c r="I59" s="4">
        <f>VLOOKUP(A59,[1]Донецк!$A$1:$B$65536,2,0)</f>
        <v>36</v>
      </c>
      <c r="J59" s="4">
        <f t="shared" si="1"/>
        <v>2</v>
      </c>
      <c r="K59" s="4">
        <f t="shared" si="2"/>
        <v>38</v>
      </c>
      <c r="O59" s="4">
        <f t="shared" si="3"/>
        <v>7.6</v>
      </c>
      <c r="P59" s="20"/>
      <c r="Q59" s="37"/>
      <c r="R59" s="20">
        <f t="shared" si="8"/>
        <v>0</v>
      </c>
      <c r="S59" s="20"/>
      <c r="U59" s="4">
        <f t="shared" si="4"/>
        <v>13.815789473684211</v>
      </c>
      <c r="V59" s="4">
        <f t="shared" si="5"/>
        <v>13.815789473684211</v>
      </c>
      <c r="W59" s="4">
        <f>VLOOKUP(A59,[3]TDSheet!$A$1:$W$65536,23,0)</f>
        <v>8.6</v>
      </c>
      <c r="X59" s="4">
        <f>VLOOKUP(A59,[3]TDSheet!$A$1:$X$65536,24,0)</f>
        <v>9.1999999999999993</v>
      </c>
      <c r="Y59" s="4">
        <f>VLOOKUP(A59,[3]TDSheet!$A$1:$O$65536,15,0)</f>
        <v>10.4</v>
      </c>
      <c r="AA59" s="4">
        <f t="shared" si="6"/>
        <v>0</v>
      </c>
      <c r="AB59" s="21">
        <f>VLOOKUP(A59,[3]TDSheet!$A$1:$AA$65536,27,0)</f>
        <v>6</v>
      </c>
      <c r="AC59" s="22">
        <f t="shared" si="9"/>
        <v>0</v>
      </c>
      <c r="AD59" s="4">
        <f t="shared" si="7"/>
        <v>0</v>
      </c>
    </row>
    <row r="60" spans="1:30" ht="11.1" customHeight="1" outlineLevel="2" x14ac:dyDescent="0.2">
      <c r="A60" s="8" t="s">
        <v>65</v>
      </c>
      <c r="B60" s="8" t="s">
        <v>9</v>
      </c>
      <c r="C60" s="26" t="str">
        <f>VLOOKUP(A60,[3]TDSheet!$A$1:$C$65536,3,0)</f>
        <v>Нояб</v>
      </c>
      <c r="D60" s="9">
        <v>91</v>
      </c>
      <c r="E60" s="9">
        <v>1032</v>
      </c>
      <c r="F60" s="9">
        <v>1075</v>
      </c>
      <c r="G60" s="9"/>
      <c r="H60" s="21">
        <f>VLOOKUP(A60,[3]TDSheet!$A$1:$H$65536,8,0)</f>
        <v>0.25</v>
      </c>
      <c r="I60" s="4">
        <f>VLOOKUP(A60,[1]Донецк!$A$1:$B$65536,2,0)</f>
        <v>1079</v>
      </c>
      <c r="J60" s="4">
        <f t="shared" si="1"/>
        <v>-4</v>
      </c>
      <c r="K60" s="4">
        <f t="shared" si="2"/>
        <v>43</v>
      </c>
      <c r="L60" s="4">
        <f>VLOOKUP(A60,[2]TDSheet!$A$1:$F$65536,6,0)</f>
        <v>1032</v>
      </c>
      <c r="O60" s="4">
        <f t="shared" si="3"/>
        <v>8.6</v>
      </c>
      <c r="P60" s="32">
        <v>50</v>
      </c>
      <c r="Q60" s="37">
        <f>VLOOKUP(A60,[3]TDSheet!$A$1:$Q$65536,17,0)</f>
        <v>359</v>
      </c>
      <c r="R60" s="20">
        <f t="shared" si="8"/>
        <v>50</v>
      </c>
      <c r="S60" s="20">
        <v>50</v>
      </c>
      <c r="U60" s="4">
        <f t="shared" si="4"/>
        <v>47.558139534883722</v>
      </c>
      <c r="V60" s="4">
        <f t="shared" si="5"/>
        <v>41.744186046511629</v>
      </c>
      <c r="W60" s="4">
        <f>VLOOKUP(A60,[3]TDSheet!$A$1:$W$65536,23,0)</f>
        <v>20.2</v>
      </c>
      <c r="X60" s="4">
        <f>VLOOKUP(A60,[3]TDSheet!$A$1:$X$65536,24,0)</f>
        <v>16.600000000000001</v>
      </c>
      <c r="Y60" s="4">
        <f>VLOOKUP(A60,[3]TDSheet!$A$1:$O$65536,15,0)</f>
        <v>28.8</v>
      </c>
      <c r="AA60" s="4">
        <f t="shared" si="6"/>
        <v>12.5</v>
      </c>
      <c r="AB60" s="21">
        <f>VLOOKUP(A60,[3]TDSheet!$A$1:$AA$65536,27,0)</f>
        <v>12</v>
      </c>
      <c r="AC60" s="22">
        <v>4</v>
      </c>
      <c r="AD60" s="4">
        <f t="shared" si="7"/>
        <v>12</v>
      </c>
    </row>
    <row r="61" spans="1:30" ht="11.1" customHeight="1" outlineLevel="2" x14ac:dyDescent="0.2">
      <c r="A61" s="8" t="s">
        <v>66</v>
      </c>
      <c r="B61" s="8" t="s">
        <v>9</v>
      </c>
      <c r="C61" s="26" t="str">
        <f>VLOOKUP(A61,[3]TDSheet!$A$1:$C$65536,3,0)</f>
        <v>Нояб</v>
      </c>
      <c r="D61" s="9">
        <v>29</v>
      </c>
      <c r="E61" s="9">
        <v>1308</v>
      </c>
      <c r="F61" s="9">
        <v>1060</v>
      </c>
      <c r="G61" s="9">
        <v>250</v>
      </c>
      <c r="H61" s="21">
        <f>VLOOKUP(A61,[3]TDSheet!$A$1:$H$65536,8,0)</f>
        <v>0.25</v>
      </c>
      <c r="I61" s="4">
        <f>VLOOKUP(A61,[1]Донецк!$A$1:$B$65536,2,0)</f>
        <v>1061</v>
      </c>
      <c r="J61" s="4">
        <f t="shared" si="1"/>
        <v>-1</v>
      </c>
      <c r="K61" s="4">
        <f t="shared" si="2"/>
        <v>4</v>
      </c>
      <c r="L61" s="4">
        <f>VLOOKUP(A61,[2]TDSheet!$A$1:$F$65536,6,0)</f>
        <v>1056</v>
      </c>
      <c r="O61" s="4">
        <f t="shared" si="3"/>
        <v>0.8</v>
      </c>
      <c r="P61" s="20"/>
      <c r="Q61" s="37">
        <f>VLOOKUP(A61,[3]TDSheet!$A$1:$Q$65536,17,0)</f>
        <v>131</v>
      </c>
      <c r="R61" s="20">
        <f t="shared" si="8"/>
        <v>0</v>
      </c>
      <c r="S61" s="20"/>
      <c r="U61" s="4">
        <f t="shared" si="4"/>
        <v>476.25</v>
      </c>
      <c r="V61" s="4">
        <f t="shared" si="5"/>
        <v>476.25</v>
      </c>
      <c r="W61" s="4">
        <f>VLOOKUP(A61,[3]TDSheet!$A$1:$W$65536,23,0)</f>
        <v>17.600000000000001</v>
      </c>
      <c r="X61" s="4">
        <f>VLOOKUP(A61,[3]TDSheet!$A$1:$X$65536,24,0)</f>
        <v>18</v>
      </c>
      <c r="Y61" s="4">
        <f>VLOOKUP(A61,[3]TDSheet!$A$1:$O$65536,15,0)</f>
        <v>27.8</v>
      </c>
      <c r="AA61" s="4">
        <f t="shared" si="6"/>
        <v>0</v>
      </c>
      <c r="AB61" s="21">
        <f>VLOOKUP(A61,[3]TDSheet!$A$1:$AA$65536,27,0)</f>
        <v>12</v>
      </c>
      <c r="AC61" s="22">
        <f t="shared" si="9"/>
        <v>0</v>
      </c>
      <c r="AD61" s="4">
        <f t="shared" si="7"/>
        <v>0</v>
      </c>
    </row>
    <row r="62" spans="1:30" ht="11.1" customHeight="1" outlineLevel="2" x14ac:dyDescent="0.2">
      <c r="A62" s="8" t="s">
        <v>67</v>
      </c>
      <c r="B62" s="8" t="s">
        <v>19</v>
      </c>
      <c r="C62" s="8"/>
      <c r="D62" s="9">
        <v>530</v>
      </c>
      <c r="E62" s="9"/>
      <c r="F62" s="9">
        <v>260</v>
      </c>
      <c r="G62" s="9">
        <v>250</v>
      </c>
      <c r="H62" s="21">
        <f>VLOOKUP(A62,[3]TDSheet!$A$1:$H$65536,8,0)</f>
        <v>1</v>
      </c>
      <c r="I62" s="4">
        <f>VLOOKUP(A62,[1]Донецк!$A$1:$B$65536,2,0)</f>
        <v>255.2</v>
      </c>
      <c r="J62" s="4">
        <f t="shared" si="1"/>
        <v>4.8000000000000114</v>
      </c>
      <c r="K62" s="4">
        <f t="shared" si="2"/>
        <v>260</v>
      </c>
      <c r="O62" s="4">
        <f t="shared" si="3"/>
        <v>52</v>
      </c>
      <c r="P62" s="20">
        <f t="shared" si="11"/>
        <v>478</v>
      </c>
      <c r="Q62" s="37"/>
      <c r="R62" s="20">
        <v>500</v>
      </c>
      <c r="S62" s="20">
        <v>500</v>
      </c>
      <c r="T62" s="4" t="s">
        <v>98</v>
      </c>
      <c r="U62" s="4">
        <f t="shared" si="4"/>
        <v>14.423076923076923</v>
      </c>
      <c r="V62" s="4">
        <f t="shared" si="5"/>
        <v>4.8076923076923075</v>
      </c>
      <c r="W62" s="4">
        <f>VLOOKUP(A62,[3]TDSheet!$A$1:$W$65536,23,0)</f>
        <v>0</v>
      </c>
      <c r="X62" s="4">
        <f>VLOOKUP(A62,[3]TDSheet!$A$1:$X$65536,24,0)</f>
        <v>22</v>
      </c>
      <c r="Y62" s="4">
        <f>VLOOKUP(A62,[3]TDSheet!$A$1:$O$65536,15,0)</f>
        <v>36</v>
      </c>
      <c r="AA62" s="4">
        <f t="shared" si="6"/>
        <v>500</v>
      </c>
      <c r="AB62" s="21">
        <f>VLOOKUP(A62,[3]TDSheet!$A$1:$AA$65536,27,0)</f>
        <v>5</v>
      </c>
      <c r="AC62" s="22">
        <v>110</v>
      </c>
      <c r="AD62" s="4">
        <f t="shared" si="7"/>
        <v>550</v>
      </c>
    </row>
    <row r="63" spans="1:30" ht="11.1" customHeight="1" outlineLevel="2" x14ac:dyDescent="0.2">
      <c r="A63" s="23" t="s">
        <v>92</v>
      </c>
      <c r="B63" s="24" t="s">
        <v>19</v>
      </c>
      <c r="C63" s="8"/>
      <c r="D63" s="9"/>
      <c r="E63" s="9"/>
      <c r="F63" s="9"/>
      <c r="G63" s="9"/>
      <c r="H63" s="21">
        <f>VLOOKUP(A63,[3]TDSheet!$A$1:$H$65536,8,0)</f>
        <v>1</v>
      </c>
      <c r="J63" s="4">
        <f t="shared" si="1"/>
        <v>0</v>
      </c>
      <c r="K63" s="4">
        <f t="shared" si="2"/>
        <v>0</v>
      </c>
      <c r="O63" s="4">
        <f t="shared" si="3"/>
        <v>0</v>
      </c>
      <c r="P63" s="32">
        <v>100</v>
      </c>
      <c r="Q63" s="37"/>
      <c r="R63" s="20">
        <f t="shared" si="8"/>
        <v>100</v>
      </c>
      <c r="S63" s="20">
        <v>100</v>
      </c>
      <c r="U63" s="4" t="e">
        <f t="shared" si="4"/>
        <v>#DIV/0!</v>
      </c>
      <c r="V63" s="4" t="e">
        <f t="shared" si="5"/>
        <v>#DIV/0!</v>
      </c>
      <c r="W63" s="4">
        <f>VLOOKUP(A63,[3]TDSheet!$A$1:$W$65536,23,0)</f>
        <v>0</v>
      </c>
      <c r="X63" s="4">
        <f>VLOOKUP(A63,[3]TDSheet!$A$1:$X$65536,24,0)</f>
        <v>0</v>
      </c>
      <c r="Y63" s="4">
        <f>VLOOKUP(A63,[3]TDSheet!$A$1:$O$65536,15,0)</f>
        <v>0</v>
      </c>
      <c r="AA63" s="4">
        <f t="shared" si="6"/>
        <v>100</v>
      </c>
      <c r="AB63" s="21">
        <f>VLOOKUP(A63,[3]TDSheet!$A$1:$AA$65536,27,0)</f>
        <v>2.7</v>
      </c>
      <c r="AC63" s="22">
        <v>37</v>
      </c>
      <c r="AD63" s="4">
        <f t="shared" si="7"/>
        <v>99.9</v>
      </c>
    </row>
    <row r="64" spans="1:30" ht="11.1" customHeight="1" outlineLevel="2" x14ac:dyDescent="0.2">
      <c r="A64" s="8" t="s">
        <v>68</v>
      </c>
      <c r="B64" s="8" t="s">
        <v>9</v>
      </c>
      <c r="C64" s="8"/>
      <c r="D64" s="9">
        <v>325</v>
      </c>
      <c r="E64" s="9">
        <v>88</v>
      </c>
      <c r="F64" s="9">
        <v>81</v>
      </c>
      <c r="G64" s="9">
        <v>307</v>
      </c>
      <c r="H64" s="21">
        <f>VLOOKUP(A64,[3]TDSheet!$A$1:$H$65536,8,0)</f>
        <v>0.14000000000000001</v>
      </c>
      <c r="I64" s="4">
        <f>VLOOKUP(A64,[1]Донецк!$A$1:$B$65536,2,0)</f>
        <v>101</v>
      </c>
      <c r="J64" s="4">
        <f t="shared" si="1"/>
        <v>-20</v>
      </c>
      <c r="K64" s="4">
        <f t="shared" si="2"/>
        <v>81</v>
      </c>
      <c r="O64" s="4">
        <f t="shared" si="3"/>
        <v>16.2</v>
      </c>
      <c r="P64" s="20"/>
      <c r="Q64" s="37"/>
      <c r="R64" s="20">
        <f t="shared" si="8"/>
        <v>0</v>
      </c>
      <c r="S64" s="20"/>
      <c r="U64" s="4">
        <f t="shared" si="4"/>
        <v>18.950617283950617</v>
      </c>
      <c r="V64" s="4">
        <f t="shared" si="5"/>
        <v>18.950617283950617</v>
      </c>
      <c r="W64" s="4">
        <f>VLOOKUP(A64,[3]TDSheet!$A$1:$W$65536,23,0)</f>
        <v>44.4</v>
      </c>
      <c r="X64" s="4">
        <f>VLOOKUP(A64,[3]TDSheet!$A$1:$X$65536,24,0)</f>
        <v>35.200000000000003</v>
      </c>
      <c r="Y64" s="4">
        <f>VLOOKUP(A64,[3]TDSheet!$A$1:$O$65536,15,0)</f>
        <v>21.6</v>
      </c>
      <c r="AA64" s="4">
        <f t="shared" si="6"/>
        <v>0</v>
      </c>
      <c r="AB64" s="21">
        <f>VLOOKUP(A64,[3]TDSheet!$A$1:$AA$65536,27,0)</f>
        <v>22</v>
      </c>
      <c r="AC64" s="22">
        <f t="shared" si="9"/>
        <v>0</v>
      </c>
      <c r="AD64" s="4">
        <f t="shared" si="7"/>
        <v>0</v>
      </c>
    </row>
    <row r="65" spans="1:30" ht="11.1" customHeight="1" outlineLevel="2" x14ac:dyDescent="0.2">
      <c r="A65" s="24" t="s">
        <v>8</v>
      </c>
      <c r="B65" s="8" t="s">
        <v>9</v>
      </c>
      <c r="C65" s="8"/>
      <c r="D65" s="9">
        <v>2</v>
      </c>
      <c r="E65" s="9"/>
      <c r="F65" s="31">
        <v>3</v>
      </c>
      <c r="G65" s="31">
        <v>-17</v>
      </c>
      <c r="H65" s="21">
        <f>VLOOKUP(A65,[3]TDSheet!$A$1:$H$65536,8,0)</f>
        <v>0</v>
      </c>
      <c r="I65" s="4">
        <f>VLOOKUP(A65,[1]Донецк!$A$1:$B$65536,2,0)</f>
        <v>27</v>
      </c>
      <c r="J65" s="4">
        <f t="shared" si="1"/>
        <v>-24</v>
      </c>
      <c r="K65" s="4">
        <f t="shared" si="2"/>
        <v>3</v>
      </c>
      <c r="O65" s="4">
        <f t="shared" si="3"/>
        <v>0.6</v>
      </c>
      <c r="P65" s="20"/>
      <c r="Q65" s="37"/>
      <c r="R65" s="20">
        <f t="shared" si="8"/>
        <v>0</v>
      </c>
      <c r="S65" s="20"/>
      <c r="U65" s="4">
        <f t="shared" si="4"/>
        <v>-28.333333333333336</v>
      </c>
      <c r="V65" s="4">
        <f t="shared" si="5"/>
        <v>-28.333333333333336</v>
      </c>
      <c r="W65" s="4">
        <f>VLOOKUP(A65,[3]TDSheet!$A$1:$W$65536,23,0)</f>
        <v>6.2</v>
      </c>
      <c r="X65" s="4">
        <f>VLOOKUP(A65,[3]TDSheet!$A$1:$X$65536,24,0)</f>
        <v>0.4</v>
      </c>
      <c r="Y65" s="4">
        <f>VLOOKUP(A65,[3]TDSheet!$A$1:$O$65536,15,0)</f>
        <v>12.4</v>
      </c>
      <c r="AA65" s="4">
        <f t="shared" si="6"/>
        <v>0</v>
      </c>
      <c r="AB65" s="21">
        <v>0</v>
      </c>
      <c r="AC65" s="22">
        <v>0</v>
      </c>
      <c r="AD65" s="4">
        <f t="shared" si="7"/>
        <v>0</v>
      </c>
    </row>
    <row r="66" spans="1:30" ht="11.1" customHeight="1" outlineLevel="2" x14ac:dyDescent="0.2">
      <c r="A66" s="24" t="s">
        <v>10</v>
      </c>
      <c r="B66" s="8" t="s">
        <v>9</v>
      </c>
      <c r="C66" s="8"/>
      <c r="D66" s="9"/>
      <c r="E66" s="9"/>
      <c r="F66" s="31">
        <v>12</v>
      </c>
      <c r="G66" s="31">
        <v>-23</v>
      </c>
      <c r="H66" s="21">
        <f>VLOOKUP(A66,[3]TDSheet!$A$1:$H$65536,8,0)</f>
        <v>0</v>
      </c>
      <c r="I66" s="4">
        <f>VLOOKUP(A66,[1]Донецк!$A$1:$B$65536,2,0)</f>
        <v>53</v>
      </c>
      <c r="J66" s="4">
        <f t="shared" si="1"/>
        <v>-41</v>
      </c>
      <c r="K66" s="4">
        <f t="shared" si="2"/>
        <v>12</v>
      </c>
      <c r="O66" s="4">
        <f t="shared" si="3"/>
        <v>2.4</v>
      </c>
      <c r="P66" s="20"/>
      <c r="Q66" s="37"/>
      <c r="R66" s="20">
        <f t="shared" si="8"/>
        <v>0</v>
      </c>
      <c r="S66" s="20"/>
      <c r="U66" s="4">
        <f t="shared" si="4"/>
        <v>-9.5833333333333339</v>
      </c>
      <c r="V66" s="4">
        <f t="shared" si="5"/>
        <v>-9.5833333333333339</v>
      </c>
      <c r="W66" s="4">
        <f>VLOOKUP(A66,[3]TDSheet!$A$1:$W$65536,23,0)</f>
        <v>9</v>
      </c>
      <c r="X66" s="4">
        <f>VLOOKUP(A66,[3]TDSheet!$A$1:$X$65536,24,0)</f>
        <v>1</v>
      </c>
      <c r="Y66" s="4">
        <f>VLOOKUP(A66,[3]TDSheet!$A$1:$O$65536,15,0)</f>
        <v>13.6</v>
      </c>
      <c r="AA66" s="4">
        <f t="shared" si="6"/>
        <v>0</v>
      </c>
      <c r="AB66" s="21">
        <v>0</v>
      </c>
      <c r="AC66" s="22">
        <v>0</v>
      </c>
      <c r="AD66" s="4">
        <f t="shared" si="7"/>
        <v>0</v>
      </c>
    </row>
  </sheetData>
  <autoFilter ref="A3:AD66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2023-11-24T07:10:09Z</dcterms:created>
  <dcterms:modified xsi:type="dcterms:W3CDTF">2023-11-30T13:04:15Z</dcterms:modified>
</cp:coreProperties>
</file>