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3,11,23 ЗПФ\"/>
    </mc:Choice>
  </mc:AlternateContent>
  <xr:revisionPtr revIDLastSave="0" documentId="13_ncr:1_{8752B3D9-6B6D-43D0-97AE-7B80C67A742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Y10" i="1"/>
  <c r="Z10" i="1"/>
  <c r="Y11" i="1"/>
  <c r="Z11" i="1"/>
  <c r="Z12" i="1"/>
  <c r="Z13" i="1"/>
  <c r="Y14" i="1"/>
  <c r="Z14" i="1"/>
  <c r="Y15" i="1"/>
  <c r="Z15" i="1"/>
  <c r="Z16" i="1"/>
  <c r="Y17" i="1"/>
  <c r="Z17" i="1"/>
  <c r="Z18" i="1"/>
  <c r="Z19" i="1"/>
  <c r="Z20" i="1"/>
  <c r="Y21" i="1"/>
  <c r="Z21" i="1"/>
  <c r="Z22" i="1"/>
  <c r="Y23" i="1"/>
  <c r="Z23" i="1"/>
  <c r="Z24" i="1"/>
  <c r="Z25" i="1"/>
  <c r="Z26" i="1"/>
  <c r="Y27" i="1"/>
  <c r="Z27" i="1"/>
  <c r="Z28" i="1"/>
  <c r="Y29" i="1"/>
  <c r="Z29" i="1"/>
  <c r="Y30" i="1"/>
  <c r="Z30" i="1"/>
  <c r="Z31" i="1"/>
  <c r="Z32" i="1"/>
  <c r="Y33" i="1"/>
  <c r="Z33" i="1"/>
  <c r="Z34" i="1"/>
  <c r="Z35" i="1"/>
  <c r="Z36" i="1"/>
  <c r="Z6" i="1"/>
  <c r="Y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6" i="1"/>
  <c r="J8" i="1"/>
  <c r="J27" i="1"/>
  <c r="J32" i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6" i="1"/>
  <c r="J6" i="1" s="1"/>
  <c r="X7" i="1"/>
  <c r="L7" i="1" s="1"/>
  <c r="X8" i="1"/>
  <c r="L8" i="1" s="1"/>
  <c r="X9" i="1"/>
  <c r="L9" i="1" s="1"/>
  <c r="X10" i="1"/>
  <c r="L10" i="1" s="1"/>
  <c r="X11" i="1"/>
  <c r="L11" i="1" s="1"/>
  <c r="X12" i="1"/>
  <c r="L12" i="1" s="1"/>
  <c r="X13" i="1"/>
  <c r="L13" i="1" s="1"/>
  <c r="X14" i="1"/>
  <c r="L14" i="1" s="1"/>
  <c r="X15" i="1"/>
  <c r="L15" i="1" s="1"/>
  <c r="X16" i="1"/>
  <c r="L16" i="1" s="1"/>
  <c r="X17" i="1"/>
  <c r="L17" i="1" s="1"/>
  <c r="X18" i="1"/>
  <c r="L18" i="1" s="1"/>
  <c r="X19" i="1"/>
  <c r="L19" i="1" s="1"/>
  <c r="X20" i="1"/>
  <c r="L20" i="1" s="1"/>
  <c r="X21" i="1"/>
  <c r="L21" i="1" s="1"/>
  <c r="X22" i="1"/>
  <c r="L22" i="1" s="1"/>
  <c r="X23" i="1"/>
  <c r="L23" i="1" s="1"/>
  <c r="X24" i="1"/>
  <c r="L24" i="1" s="1"/>
  <c r="X25" i="1"/>
  <c r="L25" i="1" s="1"/>
  <c r="X26" i="1"/>
  <c r="L26" i="1" s="1"/>
  <c r="X27" i="1"/>
  <c r="L27" i="1" s="1"/>
  <c r="X28" i="1"/>
  <c r="L28" i="1" s="1"/>
  <c r="X29" i="1"/>
  <c r="L29" i="1" s="1"/>
  <c r="X30" i="1"/>
  <c r="L30" i="1" s="1"/>
  <c r="X31" i="1"/>
  <c r="L31" i="1" s="1"/>
  <c r="X32" i="1"/>
  <c r="L32" i="1" s="1"/>
  <c r="X33" i="1"/>
  <c r="L33" i="1" s="1"/>
  <c r="X34" i="1"/>
  <c r="L34" i="1" s="1"/>
  <c r="X35" i="1"/>
  <c r="L35" i="1" s="1"/>
  <c r="X36" i="1"/>
  <c r="L36" i="1" s="1"/>
  <c r="X6" i="1"/>
  <c r="L6" i="1" s="1"/>
  <c r="S7" i="1"/>
  <c r="T7" i="1"/>
  <c r="U7" i="1"/>
  <c r="S8" i="1"/>
  <c r="T8" i="1"/>
  <c r="T5" i="1" s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U6" i="1"/>
  <c r="T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  <c r="Y5" i="1"/>
  <c r="Z5" i="1"/>
  <c r="W5" i="1"/>
  <c r="O5" i="1"/>
  <c r="K5" i="1"/>
  <c r="G5" i="1"/>
  <c r="F5" i="1"/>
  <c r="N28" i="1" l="1"/>
  <c r="N26" i="1"/>
  <c r="N24" i="1"/>
  <c r="N22" i="1"/>
  <c r="N18" i="1"/>
  <c r="N16" i="1"/>
  <c r="N12" i="1"/>
  <c r="N25" i="1"/>
  <c r="N19" i="1"/>
  <c r="N9" i="1"/>
  <c r="N5" i="1" s="1"/>
  <c r="N7" i="1"/>
  <c r="R6" i="1"/>
  <c r="R35" i="1"/>
  <c r="Q35" i="1"/>
  <c r="R33" i="1"/>
  <c r="Q33" i="1"/>
  <c r="R31" i="1"/>
  <c r="Q31" i="1"/>
  <c r="R29" i="1"/>
  <c r="Q29" i="1"/>
  <c r="R27" i="1"/>
  <c r="Q27" i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R9" i="1"/>
  <c r="Q9" i="1"/>
  <c r="R7" i="1"/>
  <c r="Q7" i="1"/>
  <c r="L5" i="1"/>
  <c r="R36" i="1"/>
  <c r="Q36" i="1"/>
  <c r="R34" i="1"/>
  <c r="Q34" i="1"/>
  <c r="R32" i="1"/>
  <c r="Q32" i="1"/>
  <c r="R30" i="1"/>
  <c r="Q30" i="1"/>
  <c r="R28" i="1"/>
  <c r="Q28" i="1"/>
  <c r="R26" i="1"/>
  <c r="Q26" i="1"/>
  <c r="R24" i="1"/>
  <c r="Q24" i="1"/>
  <c r="R22" i="1"/>
  <c r="Q22" i="1"/>
  <c r="R20" i="1"/>
  <c r="Q20" i="1"/>
  <c r="R18" i="1"/>
  <c r="Q18" i="1"/>
  <c r="R16" i="1"/>
  <c r="Q16" i="1"/>
  <c r="R14" i="1"/>
  <c r="Q14" i="1"/>
  <c r="R12" i="1"/>
  <c r="Q12" i="1"/>
  <c r="R10" i="1"/>
  <c r="Q10" i="1"/>
  <c r="R8" i="1"/>
  <c r="Q8" i="1"/>
  <c r="M5" i="1"/>
  <c r="J5" i="1"/>
  <c r="I5" i="1"/>
  <c r="S5" i="1"/>
  <c r="U5" i="1"/>
  <c r="Q6" i="1" l="1"/>
  <c r="B7" i="1" l="1"/>
  <c r="C7" i="1"/>
  <c r="B8" i="1"/>
  <c r="B9" i="1"/>
  <c r="B10" i="1"/>
  <c r="B11" i="1"/>
  <c r="B12" i="1"/>
  <c r="C12" i="1"/>
  <c r="B13" i="1"/>
  <c r="B14" i="1"/>
  <c r="B15" i="1"/>
  <c r="B16" i="1"/>
  <c r="C16" i="1"/>
  <c r="B17" i="1"/>
  <c r="C17" i="1"/>
  <c r="B18" i="1"/>
  <c r="B19" i="1"/>
  <c r="B20" i="1"/>
  <c r="C20" i="1"/>
  <c r="B21" i="1"/>
  <c r="B22" i="1"/>
  <c r="C22" i="1"/>
  <c r="B23" i="1"/>
  <c r="C23" i="1"/>
  <c r="B24" i="1"/>
  <c r="B25" i="1"/>
  <c r="B26" i="1"/>
  <c r="B27" i="1"/>
  <c r="B28" i="1"/>
  <c r="B29" i="1"/>
  <c r="B30" i="1"/>
  <c r="B31" i="1"/>
  <c r="C31" i="1"/>
  <c r="B32" i="1"/>
  <c r="B33" i="1"/>
  <c r="C33" i="1"/>
  <c r="B34" i="1"/>
  <c r="B35" i="1"/>
  <c r="B36" i="1"/>
  <c r="C6" i="1"/>
  <c r="B6" i="1"/>
</calcChain>
</file>

<file path=xl/sharedStrings.xml><?xml version="1.0" encoding="utf-8"?>
<sst xmlns="http://schemas.openxmlformats.org/spreadsheetml/2006/main" count="63" uniqueCount="60">
  <si>
    <t>Период: 16.11.2023 - 23.11.2023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</si>
  <si>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</si>
  <si>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</si>
  <si>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</si>
  <si>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</si>
  <si>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</si>
  <si>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</si>
  <si>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</si>
  <si>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</si>
  <si>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</si>
  <si>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</si>
  <si>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</si>
  <si>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</si>
  <si>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</si>
  <si>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</si>
  <si>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</si>
  <si>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</si>
  <si>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</si>
  <si>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</si>
  <si>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</si>
  <si>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</si>
  <si>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</si>
  <si>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</si>
  <si>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</si>
  <si>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</si>
  <si>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</si>
  <si>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</si>
  <si>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</si>
  <si>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</si>
  <si>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</si>
  <si>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</si>
  <si>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</si>
  <si>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</si>
  <si>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</si>
  <si>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</si>
  <si>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</si>
  <si>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</si>
  <si>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</si>
  <si>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</si>
  <si>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ед.изм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</si>
  <si>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</si>
  <si>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</si>
  <si>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</si>
  <si>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</si>
  <si>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</si>
  <si>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</si>
  <si>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</si>
  <si>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</si>
  <si>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</si>
  <si>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02,11</t>
  </si>
  <si>
    <t>ср 09,11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</si>
  <si>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</si>
  <si>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</si>
  <si>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</si>
  <si>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</si>
  <si>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</si>
  <si>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</si>
  <si>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</si>
  <si>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16,11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</si>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</sst>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6" fillId="6" borderId="3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3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  <cell r="B1"/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26,10</v>
          </cell>
          <cell r="U3" t="str">
            <v>ср 02,11</v>
          </cell>
          <cell r="V3" t="str">
            <v>ср 09,11</v>
          </cell>
          <cell r="W3" t="str">
            <v>коментарий</v>
          </cell>
          <cell r="X3" t="str">
            <v>вес 1</v>
          </cell>
          <cell r="Y3" t="str">
            <v>вес 2</v>
          </cell>
          <cell r="AA3" t="str">
            <v>заказ кор. 1</v>
          </cell>
          <cell r="AB3" t="str">
            <v>ВЕС 1</v>
          </cell>
          <cell r="AC3" t="str">
            <v>заказ кор. 2</v>
          </cell>
        </row>
        <row r="4">
          <cell r="A4" t="str">
            <v>Номенклатура</v>
          </cell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  <cell r="X4" t="str">
            <v>20,11,23</v>
          </cell>
          <cell r="Y4" t="str">
            <v>22,11,23</v>
          </cell>
          <cell r="AA4" t="str">
            <v>20,11,23</v>
          </cell>
          <cell r="AC4" t="str">
            <v>22,11,23</v>
          </cell>
        </row>
        <row r="5">
          <cell r="A5"/>
          <cell r="B5"/>
          <cell r="F5">
            <v>22873.3</v>
          </cell>
          <cell r="G5">
            <v>23334.7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4574.66</v>
          </cell>
          <cell r="N5">
            <v>14270</v>
          </cell>
          <cell r="O5">
            <v>20770</v>
          </cell>
          <cell r="P5">
            <v>0</v>
          </cell>
          <cell r="T5">
            <v>2734.36</v>
          </cell>
          <cell r="U5">
            <v>2879.8</v>
          </cell>
          <cell r="V5">
            <v>2806.66</v>
          </cell>
          <cell r="X5">
            <v>9202</v>
          </cell>
          <cell r="Y5">
            <v>13661.5</v>
          </cell>
          <cell r="Z5" t="str">
            <v>крат кор</v>
          </cell>
          <cell r="AA5">
            <v>1948</v>
          </cell>
          <cell r="AB5">
            <v>9202.7200000000012</v>
          </cell>
          <cell r="AC5">
            <v>2823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1184</v>
          </cell>
          <cell r="E6">
            <v>1104</v>
          </cell>
          <cell r="F6">
            <v>1423</v>
          </cell>
          <cell r="G6">
            <v>712</v>
          </cell>
          <cell r="H6">
            <v>0.3</v>
          </cell>
          <cell r="M6">
            <v>284.60000000000002</v>
          </cell>
          <cell r="N6">
            <v>1100</v>
          </cell>
          <cell r="O6">
            <v>1600</v>
          </cell>
          <cell r="R6">
            <v>11.988756148981025</v>
          </cell>
          <cell r="S6">
            <v>2.5017568517217144</v>
          </cell>
          <cell r="T6">
            <v>216.2</v>
          </cell>
          <cell r="U6">
            <v>185.8</v>
          </cell>
          <cell r="V6">
            <v>153.19999999999999</v>
          </cell>
          <cell r="X6">
            <v>330</v>
          </cell>
          <cell r="Y6">
            <v>480</v>
          </cell>
          <cell r="Z6">
            <v>12</v>
          </cell>
          <cell r="AA6">
            <v>92</v>
          </cell>
          <cell r="AB6">
            <v>331.2</v>
          </cell>
          <cell r="AC6">
            <v>133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980</v>
          </cell>
          <cell r="E7">
            <v>1752</v>
          </cell>
          <cell r="F7">
            <v>1314</v>
          </cell>
          <cell r="G7">
            <v>1314</v>
          </cell>
          <cell r="H7">
            <v>0.3</v>
          </cell>
          <cell r="M7">
            <v>262.8</v>
          </cell>
          <cell r="N7">
            <v>900</v>
          </cell>
          <cell r="O7">
            <v>1350</v>
          </cell>
          <cell r="R7">
            <v>13.561643835616438</v>
          </cell>
          <cell r="S7">
            <v>5</v>
          </cell>
          <cell r="T7">
            <v>236</v>
          </cell>
          <cell r="U7">
            <v>154.6</v>
          </cell>
          <cell r="V7">
            <v>183.6</v>
          </cell>
          <cell r="X7">
            <v>270</v>
          </cell>
          <cell r="Y7">
            <v>405</v>
          </cell>
          <cell r="Z7">
            <v>12</v>
          </cell>
          <cell r="AA7">
            <v>75</v>
          </cell>
          <cell r="AB7">
            <v>270</v>
          </cell>
          <cell r="AC7">
            <v>113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100</v>
          </cell>
          <cell r="O8">
            <v>100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</v>
          </cell>
          <cell r="W8" t="str">
            <v>нет на заводе</v>
          </cell>
          <cell r="X8">
            <v>100</v>
          </cell>
          <cell r="Y8">
            <v>100</v>
          </cell>
          <cell r="Z8">
            <v>3.7</v>
          </cell>
          <cell r="AA8">
            <v>27</v>
          </cell>
          <cell r="AB8">
            <v>99.9</v>
          </cell>
          <cell r="AC8">
            <v>27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2249.5</v>
          </cell>
          <cell r="F9">
            <v>71.5</v>
          </cell>
          <cell r="G9">
            <v>2178</v>
          </cell>
          <cell r="H9">
            <v>1</v>
          </cell>
          <cell r="M9">
            <v>14.3</v>
          </cell>
          <cell r="R9">
            <v>152.30769230769229</v>
          </cell>
          <cell r="S9">
            <v>152.30769230769229</v>
          </cell>
          <cell r="T9">
            <v>0</v>
          </cell>
          <cell r="U9">
            <v>0</v>
          </cell>
          <cell r="V9">
            <v>160.6</v>
          </cell>
          <cell r="X9">
            <v>0</v>
          </cell>
          <cell r="Y9">
            <v>0</v>
          </cell>
          <cell r="Z9">
            <v>5.5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E10">
            <v>499.5</v>
          </cell>
          <cell r="F10">
            <v>499.2</v>
          </cell>
          <cell r="G10">
            <v>0.3</v>
          </cell>
          <cell r="H10">
            <v>1</v>
          </cell>
          <cell r="M10">
            <v>99.84</v>
          </cell>
          <cell r="N10">
            <v>400</v>
          </cell>
          <cell r="O10">
            <v>700</v>
          </cell>
          <cell r="R10">
            <v>11.020633012820513</v>
          </cell>
          <cell r="S10">
            <v>3.004807692307692E-3</v>
          </cell>
          <cell r="T10">
            <v>0</v>
          </cell>
          <cell r="U10">
            <v>0</v>
          </cell>
          <cell r="V10">
            <v>9.620000000000001</v>
          </cell>
          <cell r="X10">
            <v>400</v>
          </cell>
          <cell r="Y10">
            <v>700</v>
          </cell>
          <cell r="Z10">
            <v>3.7</v>
          </cell>
          <cell r="AA10">
            <v>108</v>
          </cell>
          <cell r="AB10">
            <v>399.6</v>
          </cell>
          <cell r="AC10">
            <v>189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E11">
            <v>979.2</v>
          </cell>
          <cell r="G11">
            <v>979.2</v>
          </cell>
          <cell r="H11">
            <v>1</v>
          </cell>
          <cell r="M11">
            <v>0</v>
          </cell>
          <cell r="R11" t="e">
            <v>#DIV/0!</v>
          </cell>
          <cell r="S11" t="e">
            <v>#DIV/0!</v>
          </cell>
          <cell r="T11">
            <v>32.760000000000005</v>
          </cell>
          <cell r="U11">
            <v>0</v>
          </cell>
          <cell r="V11">
            <v>70</v>
          </cell>
          <cell r="X11">
            <v>0</v>
          </cell>
          <cell r="Y11">
            <v>0</v>
          </cell>
          <cell r="Z11">
            <v>1.8</v>
          </cell>
          <cell r="AA11">
            <v>0</v>
          </cell>
          <cell r="AB11">
            <v>0</v>
          </cell>
          <cell r="AC11">
            <v>0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999</v>
          </cell>
          <cell r="E12">
            <v>1962</v>
          </cell>
          <cell r="F12">
            <v>841</v>
          </cell>
          <cell r="G12">
            <v>1931</v>
          </cell>
          <cell r="H12">
            <v>0.25</v>
          </cell>
          <cell r="M12">
            <v>168.2</v>
          </cell>
          <cell r="N12">
            <v>200</v>
          </cell>
          <cell r="O12">
            <v>230</v>
          </cell>
          <cell r="R12">
            <v>14.036860879904877</v>
          </cell>
          <cell r="S12">
            <v>11.48038049940547</v>
          </cell>
          <cell r="T12">
            <v>175.8</v>
          </cell>
          <cell r="U12">
            <v>94.2</v>
          </cell>
          <cell r="V12">
            <v>198</v>
          </cell>
          <cell r="X12">
            <v>50</v>
          </cell>
          <cell r="Y12">
            <v>57.5</v>
          </cell>
          <cell r="Z12">
            <v>6</v>
          </cell>
          <cell r="AA12">
            <v>33</v>
          </cell>
          <cell r="AB12">
            <v>49.5</v>
          </cell>
          <cell r="AC12">
            <v>38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E13">
            <v>1782</v>
          </cell>
          <cell r="F13">
            <v>1239</v>
          </cell>
          <cell r="G13">
            <v>543</v>
          </cell>
          <cell r="H13">
            <v>0.25</v>
          </cell>
          <cell r="M13">
            <v>247.8</v>
          </cell>
          <cell r="N13">
            <v>1000</v>
          </cell>
          <cell r="O13">
            <v>1200</v>
          </cell>
          <cell r="R13">
            <v>11.069410815173526</v>
          </cell>
          <cell r="S13">
            <v>2.1912832929782082</v>
          </cell>
          <cell r="T13">
            <v>62.8</v>
          </cell>
          <cell r="U13">
            <v>200.8</v>
          </cell>
          <cell r="V13">
            <v>47.6</v>
          </cell>
          <cell r="X13">
            <v>250</v>
          </cell>
          <cell r="Y13">
            <v>300</v>
          </cell>
          <cell r="Z13">
            <v>12</v>
          </cell>
          <cell r="AA13">
            <v>83</v>
          </cell>
          <cell r="AB13">
            <v>249</v>
          </cell>
          <cell r="AC13">
            <v>100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252</v>
          </cell>
          <cell r="E14">
            <v>1902</v>
          </cell>
          <cell r="F14">
            <v>552</v>
          </cell>
          <cell r="G14">
            <v>1584</v>
          </cell>
          <cell r="H14">
            <v>1</v>
          </cell>
          <cell r="M14">
            <v>110.4</v>
          </cell>
          <cell r="R14">
            <v>14.347826086956522</v>
          </cell>
          <cell r="S14">
            <v>14.347826086956522</v>
          </cell>
          <cell r="T14">
            <v>0</v>
          </cell>
          <cell r="U14">
            <v>0</v>
          </cell>
          <cell r="V14">
            <v>152.4</v>
          </cell>
          <cell r="X14">
            <v>0</v>
          </cell>
          <cell r="Y14">
            <v>0</v>
          </cell>
          <cell r="Z14">
            <v>6</v>
          </cell>
          <cell r="AA14">
            <v>0</v>
          </cell>
          <cell r="AB14">
            <v>0</v>
          </cell>
          <cell r="AC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E15">
            <v>504</v>
          </cell>
          <cell r="F15">
            <v>465</v>
          </cell>
          <cell r="G15">
            <v>39</v>
          </cell>
          <cell r="H15">
            <v>0.75</v>
          </cell>
          <cell r="M15">
            <v>93</v>
          </cell>
          <cell r="N15">
            <v>300</v>
          </cell>
          <cell r="O15">
            <v>700</v>
          </cell>
          <cell r="R15">
            <v>11.172043010752688</v>
          </cell>
          <cell r="S15">
            <v>0.41935483870967744</v>
          </cell>
          <cell r="T15">
            <v>38.4</v>
          </cell>
          <cell r="U15">
            <v>55.6</v>
          </cell>
          <cell r="V15">
            <v>22.4</v>
          </cell>
          <cell r="X15">
            <v>225</v>
          </cell>
          <cell r="Y15">
            <v>525</v>
          </cell>
          <cell r="Z15">
            <v>8</v>
          </cell>
          <cell r="AA15">
            <v>38</v>
          </cell>
          <cell r="AB15">
            <v>228</v>
          </cell>
          <cell r="AC15">
            <v>88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Нояб</v>
          </cell>
          <cell r="D16">
            <v>260</v>
          </cell>
          <cell r="E16">
            <v>1304</v>
          </cell>
          <cell r="F16">
            <v>505</v>
          </cell>
          <cell r="G16">
            <v>976</v>
          </cell>
          <cell r="H16">
            <v>0.9</v>
          </cell>
          <cell r="M16">
            <v>101</v>
          </cell>
          <cell r="N16">
            <v>200</v>
          </cell>
          <cell r="O16">
            <v>240</v>
          </cell>
          <cell r="R16">
            <v>14.01980198019802</v>
          </cell>
          <cell r="S16">
            <v>9.6633663366336631</v>
          </cell>
          <cell r="T16">
            <v>70.599999999999994</v>
          </cell>
          <cell r="U16">
            <v>30.6</v>
          </cell>
          <cell r="V16">
            <v>104.6</v>
          </cell>
          <cell r="X16">
            <v>180</v>
          </cell>
          <cell r="Y16">
            <v>216</v>
          </cell>
          <cell r="Z16">
            <v>8</v>
          </cell>
          <cell r="AA16">
            <v>25</v>
          </cell>
          <cell r="AB16">
            <v>180</v>
          </cell>
          <cell r="AC16">
            <v>30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Нояб</v>
          </cell>
          <cell r="D17">
            <v>661</v>
          </cell>
          <cell r="E17">
            <v>1995</v>
          </cell>
          <cell r="F17">
            <v>1402</v>
          </cell>
          <cell r="G17">
            <v>1165</v>
          </cell>
          <cell r="H17">
            <v>0.9</v>
          </cell>
          <cell r="M17">
            <v>280.39999999999998</v>
          </cell>
          <cell r="N17">
            <v>1000</v>
          </cell>
          <cell r="O17">
            <v>1600</v>
          </cell>
          <cell r="R17">
            <v>13.427246790299574</v>
          </cell>
          <cell r="S17">
            <v>4.154778887303852</v>
          </cell>
          <cell r="T17">
            <v>174.2</v>
          </cell>
          <cell r="U17">
            <v>225</v>
          </cell>
          <cell r="V17">
            <v>182.2</v>
          </cell>
          <cell r="X17">
            <v>900</v>
          </cell>
          <cell r="Y17">
            <v>1440</v>
          </cell>
          <cell r="Z17">
            <v>8</v>
          </cell>
          <cell r="AA17">
            <v>125</v>
          </cell>
          <cell r="AB17">
            <v>900</v>
          </cell>
          <cell r="AC17">
            <v>200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232</v>
          </cell>
          <cell r="E18">
            <v>112</v>
          </cell>
          <cell r="F18">
            <v>160</v>
          </cell>
          <cell r="G18">
            <v>160</v>
          </cell>
          <cell r="H18">
            <v>0.43</v>
          </cell>
          <cell r="M18">
            <v>32</v>
          </cell>
          <cell r="N18">
            <v>140</v>
          </cell>
          <cell r="O18">
            <v>150</v>
          </cell>
          <cell r="R18">
            <v>14.0625</v>
          </cell>
          <cell r="S18">
            <v>5</v>
          </cell>
          <cell r="T18">
            <v>35.4</v>
          </cell>
          <cell r="U18">
            <v>33.799999999999997</v>
          </cell>
          <cell r="V18">
            <v>22.6</v>
          </cell>
          <cell r="X18">
            <v>60.199999999999996</v>
          </cell>
          <cell r="Y18">
            <v>64.5</v>
          </cell>
          <cell r="Z18">
            <v>16</v>
          </cell>
          <cell r="AA18">
            <v>9</v>
          </cell>
          <cell r="AB18">
            <v>61.92</v>
          </cell>
          <cell r="AC18">
            <v>9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2460</v>
          </cell>
          <cell r="E19">
            <v>2240</v>
          </cell>
          <cell r="F19">
            <v>1950</v>
          </cell>
          <cell r="G19">
            <v>2555</v>
          </cell>
          <cell r="H19">
            <v>1</v>
          </cell>
          <cell r="M19">
            <v>390</v>
          </cell>
          <cell r="N19">
            <v>1200</v>
          </cell>
          <cell r="O19">
            <v>1800</v>
          </cell>
          <cell r="R19">
            <v>14.243589743589743</v>
          </cell>
          <cell r="S19">
            <v>6.5512820512820511</v>
          </cell>
          <cell r="T19">
            <v>384</v>
          </cell>
          <cell r="U19">
            <v>397</v>
          </cell>
          <cell r="V19">
            <v>321</v>
          </cell>
          <cell r="X19">
            <v>1200</v>
          </cell>
          <cell r="Y19">
            <v>1800</v>
          </cell>
          <cell r="Z19">
            <v>5</v>
          </cell>
          <cell r="AA19">
            <v>240</v>
          </cell>
          <cell r="AB19">
            <v>1200</v>
          </cell>
          <cell r="AC19">
            <v>360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Нояб</v>
          </cell>
          <cell r="D20">
            <v>1301</v>
          </cell>
          <cell r="E20">
            <v>1575</v>
          </cell>
          <cell r="F20">
            <v>1675</v>
          </cell>
          <cell r="G20">
            <v>1082</v>
          </cell>
          <cell r="H20">
            <v>0.9</v>
          </cell>
          <cell r="M20">
            <v>335</v>
          </cell>
          <cell r="N20">
            <v>1200</v>
          </cell>
          <cell r="O20">
            <v>2000</v>
          </cell>
          <cell r="R20">
            <v>12.782089552238807</v>
          </cell>
          <cell r="S20">
            <v>3.2298507462686565</v>
          </cell>
          <cell r="T20">
            <v>225.8</v>
          </cell>
          <cell r="U20">
            <v>222.4</v>
          </cell>
          <cell r="V20">
            <v>193.4</v>
          </cell>
          <cell r="X20">
            <v>1080</v>
          </cell>
          <cell r="Y20">
            <v>1800</v>
          </cell>
          <cell r="Z20">
            <v>8</v>
          </cell>
          <cell r="AA20">
            <v>150</v>
          </cell>
          <cell r="AB20">
            <v>1080</v>
          </cell>
          <cell r="AC20">
            <v>250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210</v>
          </cell>
          <cell r="E21">
            <v>272</v>
          </cell>
          <cell r="F21">
            <v>186</v>
          </cell>
          <cell r="G21">
            <v>262</v>
          </cell>
          <cell r="H21">
            <v>0.43</v>
          </cell>
          <cell r="M21">
            <v>37.200000000000003</v>
          </cell>
          <cell r="N21">
            <v>160</v>
          </cell>
          <cell r="O21">
            <v>100</v>
          </cell>
          <cell r="R21">
            <v>14.032258064516128</v>
          </cell>
          <cell r="S21">
            <v>7.0430107526881711</v>
          </cell>
          <cell r="T21">
            <v>43</v>
          </cell>
          <cell r="U21">
            <v>43.6</v>
          </cell>
          <cell r="V21">
            <v>30.8</v>
          </cell>
          <cell r="X21">
            <v>68.8</v>
          </cell>
          <cell r="Y21">
            <v>43</v>
          </cell>
          <cell r="Z21">
            <v>16</v>
          </cell>
          <cell r="AA21">
            <v>10</v>
          </cell>
          <cell r="AB21">
            <v>68.8</v>
          </cell>
          <cell r="AC21">
            <v>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Нояб</v>
          </cell>
          <cell r="D22">
            <v>150</v>
          </cell>
          <cell r="E22">
            <v>744</v>
          </cell>
          <cell r="F22">
            <v>237</v>
          </cell>
          <cell r="G22">
            <v>593</v>
          </cell>
          <cell r="H22">
            <v>0.7</v>
          </cell>
          <cell r="M22">
            <v>47.4</v>
          </cell>
          <cell r="O22">
            <v>70</v>
          </cell>
          <cell r="R22">
            <v>13.987341772151899</v>
          </cell>
          <cell r="S22">
            <v>12.510548523206751</v>
          </cell>
          <cell r="T22">
            <v>50.4</v>
          </cell>
          <cell r="U22">
            <v>55</v>
          </cell>
          <cell r="V22">
            <v>59</v>
          </cell>
          <cell r="X22">
            <v>0</v>
          </cell>
          <cell r="Y22">
            <v>49</v>
          </cell>
          <cell r="Z22">
            <v>8</v>
          </cell>
          <cell r="AA22">
            <v>0</v>
          </cell>
          <cell r="AB22">
            <v>0</v>
          </cell>
          <cell r="AC22">
            <v>9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Нояб</v>
          </cell>
          <cell r="D23">
            <v>201</v>
          </cell>
          <cell r="E23">
            <v>176</v>
          </cell>
          <cell r="F23">
            <v>275</v>
          </cell>
          <cell r="G23">
            <v>56</v>
          </cell>
          <cell r="H23">
            <v>0.9</v>
          </cell>
          <cell r="M23">
            <v>55</v>
          </cell>
          <cell r="N23">
            <v>200</v>
          </cell>
          <cell r="O23">
            <v>300</v>
          </cell>
          <cell r="R23">
            <v>10.109090909090909</v>
          </cell>
          <cell r="S23">
            <v>1.0181818181818181</v>
          </cell>
          <cell r="T23">
            <v>35</v>
          </cell>
          <cell r="U23">
            <v>0</v>
          </cell>
          <cell r="V23">
            <v>23.4</v>
          </cell>
          <cell r="X23">
            <v>180</v>
          </cell>
          <cell r="Y23">
            <v>270</v>
          </cell>
          <cell r="Z23">
            <v>8</v>
          </cell>
          <cell r="AA23">
            <v>25</v>
          </cell>
          <cell r="AB23">
            <v>180</v>
          </cell>
          <cell r="AC23">
            <v>38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296</v>
          </cell>
          <cell r="E24">
            <v>64</v>
          </cell>
          <cell r="F24">
            <v>160</v>
          </cell>
          <cell r="G24">
            <v>166</v>
          </cell>
          <cell r="H24">
            <v>0.9</v>
          </cell>
          <cell r="M24">
            <v>32</v>
          </cell>
          <cell r="N24">
            <v>120</v>
          </cell>
          <cell r="O24">
            <v>160</v>
          </cell>
          <cell r="R24">
            <v>13.9375</v>
          </cell>
          <cell r="S24">
            <v>5.1875</v>
          </cell>
          <cell r="T24">
            <v>29.6</v>
          </cell>
          <cell r="U24">
            <v>5.2</v>
          </cell>
          <cell r="V24">
            <v>16.399999999999999</v>
          </cell>
          <cell r="X24">
            <v>108</v>
          </cell>
          <cell r="Y24">
            <v>144</v>
          </cell>
          <cell r="Z24">
            <v>8</v>
          </cell>
          <cell r="AA24">
            <v>15</v>
          </cell>
          <cell r="AB24">
            <v>108</v>
          </cell>
          <cell r="AC24">
            <v>20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1650</v>
          </cell>
          <cell r="E25">
            <v>2370</v>
          </cell>
          <cell r="F25">
            <v>1555</v>
          </cell>
          <cell r="G25">
            <v>2290</v>
          </cell>
          <cell r="H25">
            <v>1</v>
          </cell>
          <cell r="M25">
            <v>311</v>
          </cell>
          <cell r="N25">
            <v>700</v>
          </cell>
          <cell r="O25">
            <v>1400</v>
          </cell>
          <cell r="R25">
            <v>14.115755627009646</v>
          </cell>
          <cell r="S25">
            <v>7.363344051446945</v>
          </cell>
          <cell r="T25">
            <v>267</v>
          </cell>
          <cell r="U25">
            <v>294</v>
          </cell>
          <cell r="V25">
            <v>275</v>
          </cell>
          <cell r="X25">
            <v>700</v>
          </cell>
          <cell r="Y25">
            <v>1400</v>
          </cell>
          <cell r="Z25">
            <v>5</v>
          </cell>
          <cell r="AA25">
            <v>140</v>
          </cell>
          <cell r="AB25">
            <v>700</v>
          </cell>
          <cell r="AC25">
            <v>280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1437</v>
          </cell>
          <cell r="E26">
            <v>1385</v>
          </cell>
          <cell r="F26">
            <v>1225</v>
          </cell>
          <cell r="G26">
            <v>1490</v>
          </cell>
          <cell r="H26">
            <v>1</v>
          </cell>
          <cell r="M26">
            <v>245</v>
          </cell>
          <cell r="N26">
            <v>950</v>
          </cell>
          <cell r="O26">
            <v>1200</v>
          </cell>
          <cell r="R26">
            <v>14.857142857142858</v>
          </cell>
          <cell r="S26">
            <v>6.0816326530612246</v>
          </cell>
          <cell r="T26">
            <v>179.2</v>
          </cell>
          <cell r="U26">
            <v>234.6</v>
          </cell>
          <cell r="V26">
            <v>194</v>
          </cell>
          <cell r="X26">
            <v>950</v>
          </cell>
          <cell r="Y26">
            <v>1200</v>
          </cell>
          <cell r="Z26">
            <v>5</v>
          </cell>
          <cell r="AA26">
            <v>190</v>
          </cell>
          <cell r="AB26">
            <v>950</v>
          </cell>
          <cell r="AC26">
            <v>240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60</v>
          </cell>
          <cell r="F27">
            <v>6</v>
          </cell>
          <cell r="G27">
            <v>54</v>
          </cell>
          <cell r="H27">
            <v>0.33</v>
          </cell>
          <cell r="M27">
            <v>1.2</v>
          </cell>
          <cell r="R27">
            <v>45</v>
          </cell>
          <cell r="S27">
            <v>45</v>
          </cell>
          <cell r="T27">
            <v>0</v>
          </cell>
          <cell r="U27">
            <v>1.2</v>
          </cell>
          <cell r="V27">
            <v>0</v>
          </cell>
          <cell r="X27">
            <v>0</v>
          </cell>
          <cell r="Y27">
            <v>0</v>
          </cell>
          <cell r="Z27">
            <v>6</v>
          </cell>
          <cell r="AA27">
            <v>0</v>
          </cell>
          <cell r="AB27">
            <v>0</v>
          </cell>
          <cell r="AC27">
            <v>0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E28">
            <v>99</v>
          </cell>
          <cell r="G28">
            <v>99</v>
          </cell>
          <cell r="H28">
            <v>1</v>
          </cell>
          <cell r="M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Z28">
            <v>3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E29">
            <v>2004</v>
          </cell>
          <cell r="F29">
            <v>1255</v>
          </cell>
          <cell r="G29">
            <v>749</v>
          </cell>
          <cell r="H29">
            <v>0.25</v>
          </cell>
          <cell r="M29">
            <v>251</v>
          </cell>
          <cell r="N29">
            <v>1000</v>
          </cell>
          <cell r="O29">
            <v>1270</v>
          </cell>
          <cell r="R29">
            <v>12.02788844621514</v>
          </cell>
          <cell r="S29">
            <v>2.9840637450199203</v>
          </cell>
          <cell r="T29">
            <v>92.8</v>
          </cell>
          <cell r="U29">
            <v>176.6</v>
          </cell>
          <cell r="V29">
            <v>46.6</v>
          </cell>
          <cell r="X29">
            <v>250</v>
          </cell>
          <cell r="Y29">
            <v>317.5</v>
          </cell>
          <cell r="Z29">
            <v>12</v>
          </cell>
          <cell r="AA29">
            <v>83</v>
          </cell>
          <cell r="AB29">
            <v>249</v>
          </cell>
          <cell r="AC29">
            <v>106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100.8</v>
          </cell>
          <cell r="E30">
            <v>824.4</v>
          </cell>
          <cell r="F30">
            <v>183.6</v>
          </cell>
          <cell r="G30">
            <v>718.2</v>
          </cell>
          <cell r="H30">
            <v>1</v>
          </cell>
          <cell r="M30">
            <v>36.72</v>
          </cell>
          <cell r="R30">
            <v>19.558823529411768</v>
          </cell>
          <cell r="S30">
            <v>19.558823529411768</v>
          </cell>
          <cell r="T30">
            <v>0</v>
          </cell>
          <cell r="U30">
            <v>0</v>
          </cell>
          <cell r="V30">
            <v>64.44</v>
          </cell>
          <cell r="X30">
            <v>0</v>
          </cell>
          <cell r="Y30">
            <v>0</v>
          </cell>
          <cell r="Z30">
            <v>1.8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Нояб</v>
          </cell>
          <cell r="D31">
            <v>941</v>
          </cell>
          <cell r="E31">
            <v>1197</v>
          </cell>
          <cell r="F31">
            <v>1382</v>
          </cell>
          <cell r="G31">
            <v>611</v>
          </cell>
          <cell r="H31">
            <v>0.25</v>
          </cell>
          <cell r="M31">
            <v>276.39999999999998</v>
          </cell>
          <cell r="N31">
            <v>1000</v>
          </cell>
          <cell r="O31">
            <v>1450</v>
          </cell>
          <cell r="R31">
            <v>11.07452966714906</v>
          </cell>
          <cell r="S31">
            <v>2.2105643994211288</v>
          </cell>
          <cell r="T31">
            <v>194.4</v>
          </cell>
          <cell r="U31">
            <v>206.6</v>
          </cell>
          <cell r="V31">
            <v>140.6</v>
          </cell>
          <cell r="X31">
            <v>250</v>
          </cell>
          <cell r="Y31">
            <v>362.5</v>
          </cell>
          <cell r="Z31">
            <v>12</v>
          </cell>
          <cell r="AA31">
            <v>83</v>
          </cell>
          <cell r="AB31">
            <v>249</v>
          </cell>
          <cell r="AC31">
            <v>121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  <cell r="H32">
            <v>1</v>
          </cell>
          <cell r="M32">
            <v>0</v>
          </cell>
          <cell r="N32">
            <v>200</v>
          </cell>
          <cell r="O32">
            <v>100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W32" t="str">
            <v>нет на заводе</v>
          </cell>
          <cell r="X32">
            <v>200</v>
          </cell>
          <cell r="Y32">
            <v>100</v>
          </cell>
          <cell r="Z32">
            <v>2.7</v>
          </cell>
          <cell r="AA32">
            <v>74</v>
          </cell>
          <cell r="AB32">
            <v>199.8</v>
          </cell>
          <cell r="AC32">
            <v>37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Нояб</v>
          </cell>
          <cell r="D33">
            <v>41</v>
          </cell>
          <cell r="E33">
            <v>2100</v>
          </cell>
          <cell r="F33">
            <v>1367</v>
          </cell>
          <cell r="G33">
            <v>733</v>
          </cell>
          <cell r="H33">
            <v>0.25</v>
          </cell>
          <cell r="M33">
            <v>273.39999999999998</v>
          </cell>
          <cell r="N33">
            <v>1000</v>
          </cell>
          <cell r="O33">
            <v>1550</v>
          </cell>
          <cell r="R33">
            <v>12.008046817849307</v>
          </cell>
          <cell r="S33">
            <v>2.6810534016093639</v>
          </cell>
          <cell r="T33">
            <v>97.8</v>
          </cell>
          <cell r="U33">
            <v>229.8</v>
          </cell>
          <cell r="V33">
            <v>112.8</v>
          </cell>
          <cell r="X33">
            <v>250</v>
          </cell>
          <cell r="Y33">
            <v>387.5</v>
          </cell>
          <cell r="Z33">
            <v>12</v>
          </cell>
          <cell r="AA33">
            <v>83</v>
          </cell>
          <cell r="AB33">
            <v>249</v>
          </cell>
          <cell r="AC33">
            <v>129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E34">
            <v>3000</v>
          </cell>
          <cell r="F34">
            <v>2510</v>
          </cell>
          <cell r="G34">
            <v>490</v>
          </cell>
          <cell r="H34">
            <v>1</v>
          </cell>
          <cell r="M34">
            <v>502</v>
          </cell>
          <cell r="N34">
            <v>1200</v>
          </cell>
          <cell r="O34">
            <v>1500</v>
          </cell>
          <cell r="R34">
            <v>6.3545816733067726</v>
          </cell>
          <cell r="S34">
            <v>0.9760956175298805</v>
          </cell>
          <cell r="T34">
            <v>0</v>
          </cell>
          <cell r="U34">
            <v>0</v>
          </cell>
          <cell r="V34">
            <v>20</v>
          </cell>
          <cell r="W34" t="str">
            <v>нет на заводе</v>
          </cell>
          <cell r="X34">
            <v>1200</v>
          </cell>
          <cell r="Y34">
            <v>1500</v>
          </cell>
          <cell r="Z34">
            <v>5</v>
          </cell>
          <cell r="AA34">
            <v>240</v>
          </cell>
          <cell r="AB34">
            <v>1200</v>
          </cell>
          <cell r="AC34">
            <v>300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58</v>
          </cell>
          <cell r="E35">
            <v>144</v>
          </cell>
          <cell r="F35">
            <v>303</v>
          </cell>
          <cell r="G35">
            <v>-101</v>
          </cell>
          <cell r="H35">
            <v>0</v>
          </cell>
          <cell r="M35">
            <v>60.6</v>
          </cell>
          <cell r="R35">
            <v>-1.6666666666666665</v>
          </cell>
          <cell r="S35">
            <v>-1.6666666666666665</v>
          </cell>
          <cell r="T35">
            <v>68</v>
          </cell>
          <cell r="U35">
            <v>21</v>
          </cell>
          <cell r="V35">
            <v>1.2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68</v>
          </cell>
          <cell r="F36">
            <v>132</v>
          </cell>
          <cell r="G36">
            <v>-94</v>
          </cell>
          <cell r="H36">
            <v>0</v>
          </cell>
          <cell r="M36">
            <v>26.4</v>
          </cell>
          <cell r="R36">
            <v>-3.560606060606061</v>
          </cell>
          <cell r="S36">
            <v>-3.560606060606061</v>
          </cell>
          <cell r="T36">
            <v>25.2</v>
          </cell>
          <cell r="U36">
            <v>12.4</v>
          </cell>
          <cell r="V36">
            <v>1.2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ариуполь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2 ЗПФ Мелитополь</v>
          </cell>
          <cell r="B2">
            <v>16187.74</v>
          </cell>
        </row>
        <row r="3">
          <cell r="A3" t="str">
            <v>ПОКОМ Логистический Партнер</v>
          </cell>
          <cell r="B3">
            <v>16187.74</v>
          </cell>
        </row>
        <row r="4">
          <cell r="A4" t="str">
            <v>ПОКОМ Логистический Партнер Заморозка</v>
          </cell>
          <cell r="B4">
            <v>16187.74</v>
          </cell>
        </row>
        <row r="5">
          <cell r="A5" t="str">
            <v>БОНУС_Готовые чебупели сочные с мясом ТМ Горячая штучка  0,3кг зам  ПОКОМ</v>
          </cell>
          <cell r="B5">
            <v>274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>
            <v>172</v>
          </cell>
        </row>
        <row r="7">
          <cell r="A7" t="str">
            <v>Готовые чебупели с ветчиной и сыром Горячая штучка 0,3кг зам  ПОКОМ</v>
          </cell>
          <cell r="B7">
            <v>786</v>
          </cell>
        </row>
        <row r="8">
          <cell r="A8" t="str">
            <v>Готовые чебупели сочные с мясом ТМ Горячая штучка  0,3кг зам  ПОКОМ</v>
          </cell>
          <cell r="B8">
            <v>1036</v>
          </cell>
        </row>
        <row r="9">
          <cell r="A9" t="str">
            <v>ЖАР-мени ТМ Зареченские ТС Зареченские продукты.   Поком</v>
          </cell>
          <cell r="B9">
            <v>717.5</v>
          </cell>
        </row>
        <row r="10">
          <cell r="A10" t="str">
            <v>Мини-сосиски в тесте "Фрайпики" 3,7кг ВЕС, ТМ Зареченские  ПОКОМ</v>
          </cell>
          <cell r="B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>
            <v>231.3</v>
          </cell>
        </row>
        <row r="12">
          <cell r="A12" t="str">
            <v>Наггетсы Нагетосы Сочная курочка ТМ Горячая штучка 0,25 кг зам  ПОКОМ</v>
          </cell>
          <cell r="B12">
            <v>929.2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>
            <v>637</v>
          </cell>
        </row>
        <row r="14">
          <cell r="A14" t="str">
            <v>Наггетсы Хрустящие ТМ Зареченские ТС Зареченские продукты. Поком</v>
          </cell>
          <cell r="B14">
            <v>349</v>
          </cell>
        </row>
        <row r="15">
          <cell r="A15" t="str">
            <v>Пельмени Grandmeni со сливочным маслом Горячая штучка 0,75 кг ПОКОМ</v>
          </cell>
          <cell r="B15">
            <v>66</v>
          </cell>
        </row>
        <row r="16">
          <cell r="A16" t="str">
            <v>Пельмени Бигбули с мясом, Горячая штучка 0,9кг  ПОКОМ</v>
          </cell>
          <cell r="B16">
            <v>488</v>
          </cell>
        </row>
        <row r="17">
          <cell r="A17" t="str">
            <v>Пельмени Бульмени с говядиной и свининой Горячая шт. 0,9 кг  ПОКОМ</v>
          </cell>
          <cell r="B17">
            <v>925</v>
          </cell>
        </row>
        <row r="18">
          <cell r="A18" t="str">
            <v>Пельмени Бульмени с говядиной и свининой Горячая штучка 0,43  ПОКОМ</v>
          </cell>
          <cell r="B18">
            <v>142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>
            <v>1860</v>
          </cell>
        </row>
        <row r="20">
          <cell r="A20" t="str">
            <v>Пельмени Бульмени со сливочным маслом Горячая штучка 0,9 кг  ПОКОМ</v>
          </cell>
          <cell r="B20">
            <v>1168</v>
          </cell>
        </row>
        <row r="21">
          <cell r="A21" t="str">
            <v>Пельмени Бульмени со сливочным маслом ТМ Горячая шт. 0,43 кг  ПОКОМ</v>
          </cell>
          <cell r="B21">
            <v>125</v>
          </cell>
        </row>
        <row r="22">
          <cell r="A22" t="str">
            <v>Пельмени Мясорубские ТМ Стародворье фоу-пак равиоли 0,7 кг.  Поком</v>
          </cell>
          <cell r="B22">
            <v>222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>
            <v>65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>
            <v>134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>
            <v>1510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>
            <v>1014</v>
          </cell>
        </row>
        <row r="27">
          <cell r="A27" t="str">
            <v>Фрай-пицца с ветчиной и грибами ТМ Зареченские ТС Зареченские продукты.  Поком</v>
          </cell>
          <cell r="B27">
            <v>80</v>
          </cell>
        </row>
        <row r="28">
          <cell r="A28" t="str">
            <v>Хотстеры ТМ Горячая штучка ТС Хотстеры 0,25 кг зам  ПОКОМ</v>
          </cell>
          <cell r="B28">
            <v>764</v>
          </cell>
        </row>
        <row r="29">
          <cell r="A29" t="str">
            <v>Хрустящие крылышки ТМ Зареченские ТС Зареченские продукты.   Поком</v>
          </cell>
          <cell r="B29">
            <v>187.04</v>
          </cell>
        </row>
        <row r="30">
          <cell r="A30" t="str">
            <v>Чебупицца курочка по-итальянски Горячая штучка 0,25 кг зам  ПОКОМ</v>
          </cell>
          <cell r="B30">
            <v>856</v>
          </cell>
        </row>
        <row r="31">
          <cell r="A31" t="str">
            <v>Чебупицца Пепперони ТМ Горячая штучка ТС Чебупицца 0.25кг зам  ПОКОМ</v>
          </cell>
          <cell r="B31">
            <v>831</v>
          </cell>
        </row>
        <row r="32">
          <cell r="A32" t="str">
            <v>Чебуреки сочные ТМ Зареченские ТС Зареченские продукты.  Поком</v>
          </cell>
          <cell r="B32">
            <v>615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6"/>
  <sheetViews>
    <sheetView tabSelected="1" workbookViewId="0">
      <selection activeCell="AB6" sqref="AB6"/>
    </sheetView>
  </sheetViews>
  <sheetFormatPr defaultColWidth="10.5" defaultRowHeight="11.45" customHeight="1" outlineLevelRow="3" x14ac:dyDescent="0.2"/>
  <cols>
    <col min="1" max="1" width="60.83203125" style="1" customWidth="1"/>
    <col min="2" max="2" width="4.5" style="1" customWidth="1"/>
    <col min="3" max="3" width="10.33203125" style="1" customWidth="1"/>
    <col min="4" max="7" width="8" style="1" customWidth="1"/>
    <col min="8" max="8" width="5.1640625" style="26" customWidth="1"/>
    <col min="9" max="10" width="7.83203125" style="2" customWidth="1"/>
    <col min="11" max="11" width="1" style="2" customWidth="1"/>
    <col min="12" max="13" width="7.83203125" style="2" customWidth="1"/>
    <col min="14" max="15" width="8.1640625" style="2" customWidth="1"/>
    <col min="16" max="16" width="10.5" style="2"/>
    <col min="17" max="18" width="5.5" style="2" customWidth="1"/>
    <col min="19" max="21" width="8" style="2" customWidth="1"/>
    <col min="22" max="23" width="10.5" style="2"/>
    <col min="24" max="24" width="10.5" style="26"/>
    <col min="25" max="25" width="10.5" style="27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12" t="s">
        <v>39</v>
      </c>
      <c r="C3" s="12" t="s">
        <v>40</v>
      </c>
      <c r="D3" s="4" t="s">
        <v>2</v>
      </c>
      <c r="E3" s="4"/>
      <c r="F3" s="4"/>
      <c r="G3" s="4"/>
      <c r="H3" s="13" t="s">
        <v>41</v>
      </c>
      <c r="I3" s="14" t="s">
        <v>42</v>
      </c>
      <c r="J3" s="14" t="s">
        <v>43</v>
      </c>
      <c r="K3" s="14" t="s">
        <v>44</v>
      </c>
      <c r="L3" s="14" t="s">
        <v>44</v>
      </c>
      <c r="M3" s="14" t="s">
        <v>45</v>
      </c>
      <c r="N3" s="15" t="s">
        <v>44</v>
      </c>
      <c r="O3" s="16" t="s">
        <v>46</v>
      </c>
      <c r="P3" s="17"/>
      <c r="Q3" s="14" t="s">
        <v>47</v>
      </c>
      <c r="R3" s="14" t="s">
        <v>48</v>
      </c>
      <c r="S3" s="15" t="s">
        <v>49</v>
      </c>
      <c r="T3" s="15" t="s">
        <v>50</v>
      </c>
      <c r="U3" s="15" t="s">
        <v>58</v>
      </c>
      <c r="V3" s="18" t="s">
        <v>51</v>
      </c>
      <c r="W3" s="14" t="s">
        <v>52</v>
      </c>
      <c r="X3" s="13"/>
      <c r="Y3" s="19" t="s">
        <v>53</v>
      </c>
      <c r="Z3" s="14" t="s">
        <v>54</v>
      </c>
    </row>
    <row r="4" spans="1:26" ht="26.1" customHeight="1" x14ac:dyDescent="0.2">
      <c r="A4" s="4" t="s">
        <v>3</v>
      </c>
      <c r="B4" s="12"/>
      <c r="C4" s="12" t="s">
        <v>40</v>
      </c>
      <c r="D4" s="4" t="s">
        <v>4</v>
      </c>
      <c r="E4" s="4" t="s">
        <v>5</v>
      </c>
      <c r="F4" s="4" t="s">
        <v>6</v>
      </c>
      <c r="G4" s="4" t="s">
        <v>7</v>
      </c>
      <c r="H4" s="13"/>
      <c r="I4" s="14"/>
      <c r="J4" s="14"/>
      <c r="K4" s="14"/>
      <c r="L4" s="15" t="s">
        <v>59</v>
      </c>
      <c r="M4" s="14"/>
      <c r="N4" s="20"/>
      <c r="O4" s="16" t="s">
        <v>55</v>
      </c>
      <c r="P4" s="17" t="s">
        <v>56</v>
      </c>
      <c r="Q4" s="14"/>
      <c r="R4" s="14"/>
      <c r="S4" s="14"/>
      <c r="T4" s="14"/>
      <c r="U4" s="14"/>
      <c r="V4" s="14"/>
      <c r="W4" s="14"/>
      <c r="X4" s="13"/>
      <c r="Y4" s="19"/>
      <c r="Z4" s="14"/>
    </row>
    <row r="5" spans="1:26" ht="11.1" customHeight="1" x14ac:dyDescent="0.2">
      <c r="A5" s="5"/>
      <c r="B5" s="11"/>
      <c r="C5" s="11"/>
      <c r="D5" s="6"/>
      <c r="E5" s="7"/>
      <c r="F5" s="21">
        <f t="shared" ref="F5:G5" si="0">SUM(F6:F205)</f>
        <v>15246.8</v>
      </c>
      <c r="G5" s="21">
        <f t="shared" si="0"/>
        <v>21009.200000000001</v>
      </c>
      <c r="H5" s="13"/>
      <c r="I5" s="21">
        <f>SUM(I6:I205)</f>
        <v>16187.740000000002</v>
      </c>
      <c r="J5" s="21">
        <f t="shared" ref="J5:O5" si="1">SUM(J6:J205)</f>
        <v>-940.94</v>
      </c>
      <c r="K5" s="21">
        <f t="shared" si="1"/>
        <v>0</v>
      </c>
      <c r="L5" s="21">
        <f t="shared" si="1"/>
        <v>20771.100000000002</v>
      </c>
      <c r="M5" s="21">
        <f t="shared" si="1"/>
        <v>3049.3600000000006</v>
      </c>
      <c r="N5" s="21">
        <f t="shared" si="1"/>
        <v>10259.200000000001</v>
      </c>
      <c r="O5" s="21">
        <f t="shared" si="1"/>
        <v>0</v>
      </c>
      <c r="P5" s="22"/>
      <c r="Q5" s="14"/>
      <c r="R5" s="14"/>
      <c r="S5" s="21">
        <f t="shared" ref="S5:U5" si="2">SUM(S6:S205)</f>
        <v>2879.8</v>
      </c>
      <c r="T5" s="21">
        <f t="shared" si="2"/>
        <v>2806.66</v>
      </c>
      <c r="U5" s="21">
        <f t="shared" si="2"/>
        <v>4574.66</v>
      </c>
      <c r="V5" s="14"/>
      <c r="W5" s="21">
        <f>SUM(W6:W205)</f>
        <v>7794.06</v>
      </c>
      <c r="X5" s="13" t="s">
        <v>57</v>
      </c>
      <c r="Y5" s="23">
        <f>SUM(Y6:Y205)</f>
        <v>1775</v>
      </c>
      <c r="Z5" s="21">
        <f>SUM(Z6:Z205)</f>
        <v>7995.74</v>
      </c>
    </row>
    <row r="6" spans="1:26" ht="11.1" customHeight="1" outlineLevel="3" x14ac:dyDescent="0.2">
      <c r="A6" s="8" t="s">
        <v>10</v>
      </c>
      <c r="B6" s="8" t="str">
        <f>VLOOKUP(A6,[1]TDSheet!$A:$B,2,0)</f>
        <v>шт</v>
      </c>
      <c r="C6" s="25" t="str">
        <f>VLOOKUP(A6,[1]TDSheet!$A:$C,3,0)</f>
        <v>Нояб</v>
      </c>
      <c r="D6" s="9">
        <v>892</v>
      </c>
      <c r="E6" s="9">
        <v>1104</v>
      </c>
      <c r="F6" s="9">
        <v>712</v>
      </c>
      <c r="G6" s="9">
        <v>1102</v>
      </c>
      <c r="H6" s="26">
        <f>VLOOKUP(A6,[1]TDSheet!$A:$H,8,0)</f>
        <v>0.3</v>
      </c>
      <c r="I6" s="2">
        <f>VLOOKUP(A6,[2]Мелитополь!$A:$B,2,0)</f>
        <v>786</v>
      </c>
      <c r="J6" s="2">
        <f>F6-I6</f>
        <v>-74</v>
      </c>
      <c r="L6" s="2">
        <f>VLOOKUP(A6,[1]TDSheet!$A:$AC,29,0)*X6</f>
        <v>1596</v>
      </c>
      <c r="M6" s="2">
        <f>F6/5</f>
        <v>142.4</v>
      </c>
      <c r="N6" s="24"/>
      <c r="O6" s="24"/>
      <c r="Q6" s="2">
        <f>(G6+L6+N6)/M6</f>
        <v>18.946629213483146</v>
      </c>
      <c r="R6" s="2">
        <f>(G6+L6)/M6</f>
        <v>18.946629213483146</v>
      </c>
      <c r="S6" s="2">
        <f>VLOOKUP(A6,[1]TDSheet!$A:$U,21,0)</f>
        <v>185.8</v>
      </c>
      <c r="T6" s="2">
        <f>VLOOKUP(A6,[1]TDSheet!$A:$V,22,0)</f>
        <v>153.19999999999999</v>
      </c>
      <c r="U6" s="2">
        <f>VLOOKUP(A6,[1]TDSheet!$A:$M,13,0)</f>
        <v>284.60000000000002</v>
      </c>
      <c r="W6" s="2">
        <f>N6*H6</f>
        <v>0</v>
      </c>
      <c r="X6" s="26">
        <f>VLOOKUP(A6,[1]TDSheet!$A:$Z,26,0)</f>
        <v>12</v>
      </c>
      <c r="Y6" s="27">
        <f>N6/X6</f>
        <v>0</v>
      </c>
      <c r="Z6" s="2">
        <f>Y6*X6*H6</f>
        <v>0</v>
      </c>
    </row>
    <row r="7" spans="1:26" ht="11.1" customHeight="1" outlineLevel="3" x14ac:dyDescent="0.2">
      <c r="A7" s="8" t="s">
        <v>11</v>
      </c>
      <c r="B7" s="8" t="str">
        <f>VLOOKUP(A7,[1]TDSheet!$A:$B,2,0)</f>
        <v>шт</v>
      </c>
      <c r="C7" s="25" t="str">
        <f>VLOOKUP(A7,[1]TDSheet!$A:$C,3,0)</f>
        <v>Нояб</v>
      </c>
      <c r="D7" s="9">
        <v>1580</v>
      </c>
      <c r="E7" s="9">
        <v>900</v>
      </c>
      <c r="F7" s="9">
        <v>1052</v>
      </c>
      <c r="G7" s="9">
        <v>900</v>
      </c>
      <c r="H7" s="26">
        <f>VLOOKUP(A7,[1]TDSheet!$A:$H,8,0)</f>
        <v>0.3</v>
      </c>
      <c r="I7" s="2">
        <f>VLOOKUP(A7,[2]Мелитополь!$A:$B,2,0)</f>
        <v>1036</v>
      </c>
      <c r="J7" s="2">
        <f t="shared" ref="J7:J36" si="3">F7-I7</f>
        <v>16</v>
      </c>
      <c r="L7" s="2">
        <f>VLOOKUP(A7,[1]TDSheet!$A:$AC,29,0)*X7</f>
        <v>1356</v>
      </c>
      <c r="M7" s="2">
        <f t="shared" ref="M7:M36" si="4">F7/5</f>
        <v>210.4</v>
      </c>
      <c r="N7" s="24">
        <f t="shared" ref="N7:N26" si="5">14*M7-L7-G7</f>
        <v>689.59999999999991</v>
      </c>
      <c r="O7" s="24"/>
      <c r="Q7" s="2">
        <f t="shared" ref="Q7:Q36" si="6">(G7+L7+N7)/M7</f>
        <v>14</v>
      </c>
      <c r="R7" s="2">
        <f t="shared" ref="R7:R36" si="7">(G7+L7)/M7</f>
        <v>10.722433460076045</v>
      </c>
      <c r="S7" s="2">
        <f>VLOOKUP(A7,[1]TDSheet!$A:$U,21,0)</f>
        <v>154.6</v>
      </c>
      <c r="T7" s="2">
        <f>VLOOKUP(A7,[1]TDSheet!$A:$V,22,0)</f>
        <v>183.6</v>
      </c>
      <c r="U7" s="2">
        <f>VLOOKUP(A7,[1]TDSheet!$A:$M,13,0)</f>
        <v>262.8</v>
      </c>
      <c r="W7" s="2">
        <f t="shared" ref="W7:W36" si="8">N7*H7</f>
        <v>206.87999999999997</v>
      </c>
      <c r="X7" s="26">
        <f>VLOOKUP(A7,[1]TDSheet!$A:$Z,26,0)</f>
        <v>12</v>
      </c>
      <c r="Y7" s="27">
        <v>58</v>
      </c>
      <c r="Z7" s="2">
        <f t="shared" ref="Z7:Z36" si="9">Y7*X7*H7</f>
        <v>208.79999999999998</v>
      </c>
    </row>
    <row r="8" spans="1:26" ht="11.1" customHeight="1" outlineLevel="3" x14ac:dyDescent="0.2">
      <c r="A8" s="8" t="s">
        <v>37</v>
      </c>
      <c r="B8" s="8" t="str">
        <f>VLOOKUP(A8,[1]TDSheet!$A:$B,2,0)</f>
        <v>кг</v>
      </c>
      <c r="C8" s="8"/>
      <c r="D8" s="9"/>
      <c r="E8" s="9"/>
      <c r="F8" s="9"/>
      <c r="G8" s="9"/>
      <c r="H8" s="26">
        <f>VLOOKUP(A8,[1]TDSheet!$A:$H,8,0)</f>
        <v>1</v>
      </c>
      <c r="J8" s="2">
        <f t="shared" si="3"/>
        <v>0</v>
      </c>
      <c r="L8" s="2">
        <f>VLOOKUP(A8,[1]TDSheet!$A:$AC,29,0)*X8</f>
        <v>99.9</v>
      </c>
      <c r="M8" s="2">
        <f t="shared" si="4"/>
        <v>0</v>
      </c>
      <c r="N8" s="28">
        <v>100</v>
      </c>
      <c r="O8" s="24"/>
      <c r="Q8" s="2" t="e">
        <f t="shared" si="6"/>
        <v>#DIV/0!</v>
      </c>
      <c r="R8" s="2" t="e">
        <f t="shared" si="7"/>
        <v>#DIV/0!</v>
      </c>
      <c r="S8" s="2">
        <f>VLOOKUP(A8,[1]TDSheet!$A:$U,21,0)</f>
        <v>0</v>
      </c>
      <c r="T8" s="2">
        <f>VLOOKUP(A8,[1]TDSheet!$A:$V,22,0)</f>
        <v>0</v>
      </c>
      <c r="U8" s="2">
        <f>VLOOKUP(A8,[1]TDSheet!$A:$M,13,0)</f>
        <v>0</v>
      </c>
      <c r="W8" s="2">
        <f t="shared" si="8"/>
        <v>100</v>
      </c>
      <c r="X8" s="26">
        <f>VLOOKUP(A8,[1]TDSheet!$A:$Z,26,0)</f>
        <v>3.7</v>
      </c>
      <c r="Y8" s="27">
        <v>27</v>
      </c>
      <c r="Z8" s="2">
        <f t="shared" si="9"/>
        <v>99.9</v>
      </c>
    </row>
    <row r="9" spans="1:26" ht="11.1" customHeight="1" outlineLevel="3" x14ac:dyDescent="0.2">
      <c r="A9" s="8" t="s">
        <v>12</v>
      </c>
      <c r="B9" s="8" t="str">
        <f>VLOOKUP(A9,[1]TDSheet!$A:$B,2,0)</f>
        <v>кг</v>
      </c>
      <c r="C9" s="8"/>
      <c r="D9" s="9">
        <v>2249.5</v>
      </c>
      <c r="E9" s="9"/>
      <c r="F9" s="9">
        <v>726</v>
      </c>
      <c r="G9" s="9">
        <v>1452</v>
      </c>
      <c r="H9" s="26">
        <f>VLOOKUP(A9,[1]TDSheet!$A:$H,8,0)</f>
        <v>1</v>
      </c>
      <c r="I9" s="2">
        <f>VLOOKUP(A9,[2]Мелитополь!$A:$B,2,0)</f>
        <v>717.5</v>
      </c>
      <c r="J9" s="2">
        <f t="shared" si="3"/>
        <v>8.5</v>
      </c>
      <c r="L9" s="2">
        <f>VLOOKUP(A9,[1]TDSheet!$A:$AC,29,0)*X9</f>
        <v>0</v>
      </c>
      <c r="M9" s="2">
        <f t="shared" si="4"/>
        <v>145.19999999999999</v>
      </c>
      <c r="N9" s="24">
        <f t="shared" si="5"/>
        <v>580.79999999999973</v>
      </c>
      <c r="O9" s="24"/>
      <c r="Q9" s="2">
        <f t="shared" si="6"/>
        <v>14</v>
      </c>
      <c r="R9" s="2">
        <f t="shared" si="7"/>
        <v>10</v>
      </c>
      <c r="S9" s="2">
        <f>VLOOKUP(A9,[1]TDSheet!$A:$U,21,0)</f>
        <v>0</v>
      </c>
      <c r="T9" s="2">
        <f>VLOOKUP(A9,[1]TDSheet!$A:$V,22,0)</f>
        <v>160.6</v>
      </c>
      <c r="U9" s="2">
        <f>VLOOKUP(A9,[1]TDSheet!$A:$M,13,0)</f>
        <v>14.3</v>
      </c>
      <c r="W9" s="2">
        <f t="shared" si="8"/>
        <v>580.79999999999973</v>
      </c>
      <c r="X9" s="26">
        <f>VLOOKUP(A9,[1]TDSheet!$A:$Z,26,0)</f>
        <v>5.5</v>
      </c>
      <c r="Y9" s="27">
        <v>106</v>
      </c>
      <c r="Z9" s="2">
        <f t="shared" si="9"/>
        <v>583</v>
      </c>
    </row>
    <row r="10" spans="1:26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9">
        <v>0.3</v>
      </c>
      <c r="E10" s="9">
        <v>399.6</v>
      </c>
      <c r="F10" s="9"/>
      <c r="G10" s="9">
        <v>399.6</v>
      </c>
      <c r="H10" s="26">
        <f>VLOOKUP(A10,[1]TDSheet!$A:$H,8,0)</f>
        <v>1</v>
      </c>
      <c r="I10" s="2">
        <f>VLOOKUP(A10,[2]Мелитополь!$A:$B,2,0)</f>
        <v>3.7</v>
      </c>
      <c r="J10" s="2">
        <f t="shared" si="3"/>
        <v>-3.7</v>
      </c>
      <c r="L10" s="2">
        <f>VLOOKUP(A10,[1]TDSheet!$A:$AC,29,0)*X10</f>
        <v>699.30000000000007</v>
      </c>
      <c r="M10" s="2">
        <f t="shared" si="4"/>
        <v>0</v>
      </c>
      <c r="N10" s="24"/>
      <c r="O10" s="24"/>
      <c r="Q10" s="2" t="e">
        <f t="shared" si="6"/>
        <v>#DIV/0!</v>
      </c>
      <c r="R10" s="2" t="e">
        <f t="shared" si="7"/>
        <v>#DIV/0!</v>
      </c>
      <c r="S10" s="2">
        <f>VLOOKUP(A10,[1]TDSheet!$A:$U,21,0)</f>
        <v>0</v>
      </c>
      <c r="T10" s="2">
        <f>VLOOKUP(A10,[1]TDSheet!$A:$V,22,0)</f>
        <v>9.620000000000001</v>
      </c>
      <c r="U10" s="2">
        <f>VLOOKUP(A10,[1]TDSheet!$A:$M,13,0)</f>
        <v>99.84</v>
      </c>
      <c r="W10" s="2">
        <f t="shared" si="8"/>
        <v>0</v>
      </c>
      <c r="X10" s="26">
        <f>VLOOKUP(A10,[1]TDSheet!$A:$Z,26,0)</f>
        <v>3.7</v>
      </c>
      <c r="Y10" s="27">
        <f t="shared" ref="Y10:Y33" si="10">N10/X10</f>
        <v>0</v>
      </c>
      <c r="Z10" s="2">
        <f t="shared" si="9"/>
        <v>0</v>
      </c>
    </row>
    <row r="11" spans="1:26" ht="11.1" customHeight="1" outlineLevel="3" x14ac:dyDescent="0.2">
      <c r="A11" s="8" t="s">
        <v>14</v>
      </c>
      <c r="B11" s="8" t="str">
        <f>VLOOKUP(A11,[1]TDSheet!$A:$B,2,0)</f>
        <v>кг</v>
      </c>
      <c r="C11" s="8"/>
      <c r="D11" s="9">
        <v>979.2</v>
      </c>
      <c r="E11" s="9"/>
      <c r="F11" s="9">
        <v>226.8</v>
      </c>
      <c r="G11" s="9">
        <v>752.4</v>
      </c>
      <c r="H11" s="26">
        <f>VLOOKUP(A11,[1]TDSheet!$A:$H,8,0)</f>
        <v>1</v>
      </c>
      <c r="I11" s="2">
        <f>VLOOKUP(A11,[2]Мелитополь!$A:$B,2,0)</f>
        <v>231.3</v>
      </c>
      <c r="J11" s="2">
        <f t="shared" si="3"/>
        <v>-4.5</v>
      </c>
      <c r="L11" s="2">
        <f>VLOOKUP(A11,[1]TDSheet!$A:$AC,29,0)*X11</f>
        <v>0</v>
      </c>
      <c r="M11" s="2">
        <f t="shared" si="4"/>
        <v>45.36</v>
      </c>
      <c r="N11" s="24"/>
      <c r="O11" s="24"/>
      <c r="Q11" s="2">
        <f t="shared" si="6"/>
        <v>16.587301587301589</v>
      </c>
      <c r="R11" s="2">
        <f t="shared" si="7"/>
        <v>16.587301587301589</v>
      </c>
      <c r="S11" s="2">
        <f>VLOOKUP(A11,[1]TDSheet!$A:$U,21,0)</f>
        <v>0</v>
      </c>
      <c r="T11" s="2">
        <f>VLOOKUP(A11,[1]TDSheet!$A:$V,22,0)</f>
        <v>70</v>
      </c>
      <c r="U11" s="2">
        <f>VLOOKUP(A11,[1]TDSheet!$A:$M,13,0)</f>
        <v>0</v>
      </c>
      <c r="W11" s="2">
        <f t="shared" si="8"/>
        <v>0</v>
      </c>
      <c r="X11" s="26">
        <f>VLOOKUP(A11,[1]TDSheet!$A:$Z,26,0)</f>
        <v>1.8</v>
      </c>
      <c r="Y11" s="27">
        <f t="shared" si="10"/>
        <v>0</v>
      </c>
      <c r="Z11" s="2">
        <f t="shared" si="9"/>
        <v>0</v>
      </c>
    </row>
    <row r="12" spans="1:26" ht="11.1" customHeight="1" outlineLevel="3" x14ac:dyDescent="0.2">
      <c r="A12" s="8" t="s">
        <v>15</v>
      </c>
      <c r="B12" s="8" t="str">
        <f>VLOOKUP(A12,[1]TDSheet!$A:$B,2,0)</f>
        <v>шт</v>
      </c>
      <c r="C12" s="25" t="str">
        <f>VLOOKUP(A12,[1]TDSheet!$A:$C,3,0)</f>
        <v>Нояб</v>
      </c>
      <c r="D12" s="9">
        <v>1962</v>
      </c>
      <c r="E12" s="9">
        <v>198</v>
      </c>
      <c r="F12" s="9">
        <v>968</v>
      </c>
      <c r="G12" s="9">
        <v>1154</v>
      </c>
      <c r="H12" s="26">
        <f>VLOOKUP(A12,[1]TDSheet!$A:$H,8,0)</f>
        <v>0.25</v>
      </c>
      <c r="I12" s="2">
        <f>VLOOKUP(A12,[2]Мелитополь!$A:$B,2,0)</f>
        <v>929.2</v>
      </c>
      <c r="J12" s="2">
        <f t="shared" si="3"/>
        <v>38.799999999999955</v>
      </c>
      <c r="L12" s="2">
        <f>VLOOKUP(A12,[1]TDSheet!$A:$AC,29,0)*X12</f>
        <v>228</v>
      </c>
      <c r="M12" s="2">
        <f t="shared" si="4"/>
        <v>193.6</v>
      </c>
      <c r="N12" s="24">
        <f t="shared" si="5"/>
        <v>1328.4</v>
      </c>
      <c r="O12" s="24"/>
      <c r="Q12" s="2">
        <f t="shared" si="6"/>
        <v>14</v>
      </c>
      <c r="R12" s="2">
        <f t="shared" si="7"/>
        <v>7.1384297520661155</v>
      </c>
      <c r="S12" s="2">
        <f>VLOOKUP(A12,[1]TDSheet!$A:$U,21,0)</f>
        <v>94.2</v>
      </c>
      <c r="T12" s="2">
        <f>VLOOKUP(A12,[1]TDSheet!$A:$V,22,0)</f>
        <v>198</v>
      </c>
      <c r="U12" s="2">
        <f>VLOOKUP(A12,[1]TDSheet!$A:$M,13,0)</f>
        <v>168.2</v>
      </c>
      <c r="W12" s="2">
        <f t="shared" si="8"/>
        <v>332.1</v>
      </c>
      <c r="X12" s="26">
        <f>VLOOKUP(A12,[1]TDSheet!$A:$Z,26,0)</f>
        <v>6</v>
      </c>
      <c r="Y12" s="27">
        <v>221</v>
      </c>
      <c r="Z12" s="2">
        <f t="shared" si="9"/>
        <v>331.5</v>
      </c>
    </row>
    <row r="13" spans="1:26" ht="11.1" customHeight="1" outlineLevel="3" x14ac:dyDescent="0.2">
      <c r="A13" s="8" t="s">
        <v>16</v>
      </c>
      <c r="B13" s="8" t="str">
        <f>VLOOKUP(A13,[1]TDSheet!$A:$B,2,0)</f>
        <v>шт</v>
      </c>
      <c r="C13" s="8"/>
      <c r="D13" s="9">
        <v>705</v>
      </c>
      <c r="E13" s="9">
        <v>998</v>
      </c>
      <c r="F13" s="9">
        <v>531</v>
      </c>
      <c r="G13" s="9">
        <v>996</v>
      </c>
      <c r="H13" s="26">
        <f>VLOOKUP(A13,[1]TDSheet!$A:$H,8,0)</f>
        <v>0.25</v>
      </c>
      <c r="I13" s="2">
        <f>VLOOKUP(A13,[2]Мелитополь!$A:$B,2,0)</f>
        <v>637</v>
      </c>
      <c r="J13" s="2">
        <f t="shared" si="3"/>
        <v>-106</v>
      </c>
      <c r="L13" s="2">
        <f>VLOOKUP(A13,[1]TDSheet!$A:$AC,29,0)*X13</f>
        <v>1200</v>
      </c>
      <c r="M13" s="2">
        <f t="shared" si="4"/>
        <v>106.2</v>
      </c>
      <c r="N13" s="28">
        <v>400</v>
      </c>
      <c r="O13" s="24"/>
      <c r="Q13" s="2">
        <f t="shared" si="6"/>
        <v>24.444444444444443</v>
      </c>
      <c r="R13" s="2">
        <f t="shared" si="7"/>
        <v>20.677966101694913</v>
      </c>
      <c r="S13" s="2">
        <f>VLOOKUP(A13,[1]TDSheet!$A:$U,21,0)</f>
        <v>200.8</v>
      </c>
      <c r="T13" s="2">
        <f>VLOOKUP(A13,[1]TDSheet!$A:$V,22,0)</f>
        <v>47.6</v>
      </c>
      <c r="U13" s="2">
        <f>VLOOKUP(A13,[1]TDSheet!$A:$M,13,0)</f>
        <v>247.8</v>
      </c>
      <c r="W13" s="2">
        <f t="shared" si="8"/>
        <v>100</v>
      </c>
      <c r="X13" s="26">
        <f>VLOOKUP(A13,[1]TDSheet!$A:$Z,26,0)</f>
        <v>12</v>
      </c>
      <c r="Y13" s="27">
        <v>33</v>
      </c>
      <c r="Z13" s="2">
        <f t="shared" si="9"/>
        <v>99</v>
      </c>
    </row>
    <row r="14" spans="1:26" ht="11.1" customHeight="1" outlineLevel="3" x14ac:dyDescent="0.2">
      <c r="A14" s="8" t="s">
        <v>17</v>
      </c>
      <c r="B14" s="8" t="str">
        <f>VLOOKUP(A14,[1]TDSheet!$A:$B,2,0)</f>
        <v>кг</v>
      </c>
      <c r="C14" s="8"/>
      <c r="D14" s="9">
        <v>1656</v>
      </c>
      <c r="E14" s="9"/>
      <c r="F14" s="9">
        <v>366</v>
      </c>
      <c r="G14" s="9">
        <v>1218</v>
      </c>
      <c r="H14" s="26">
        <f>VLOOKUP(A14,[1]TDSheet!$A:$H,8,0)</f>
        <v>1</v>
      </c>
      <c r="I14" s="2">
        <f>VLOOKUP(A14,[2]Мелитополь!$A:$B,2,0)</f>
        <v>349</v>
      </c>
      <c r="J14" s="2">
        <f t="shared" si="3"/>
        <v>17</v>
      </c>
      <c r="L14" s="2">
        <f>VLOOKUP(A14,[1]TDSheet!$A:$AC,29,0)*X14</f>
        <v>0</v>
      </c>
      <c r="M14" s="2">
        <f t="shared" si="4"/>
        <v>73.2</v>
      </c>
      <c r="N14" s="24"/>
      <c r="O14" s="24"/>
      <c r="Q14" s="2">
        <f t="shared" si="6"/>
        <v>16.639344262295083</v>
      </c>
      <c r="R14" s="2">
        <f t="shared" si="7"/>
        <v>16.639344262295083</v>
      </c>
      <c r="S14" s="2">
        <f>VLOOKUP(A14,[1]TDSheet!$A:$U,21,0)</f>
        <v>0</v>
      </c>
      <c r="T14" s="2">
        <f>VLOOKUP(A14,[1]TDSheet!$A:$V,22,0)</f>
        <v>152.4</v>
      </c>
      <c r="U14" s="2">
        <f>VLOOKUP(A14,[1]TDSheet!$A:$M,13,0)</f>
        <v>110.4</v>
      </c>
      <c r="W14" s="2">
        <f t="shared" si="8"/>
        <v>0</v>
      </c>
      <c r="X14" s="26">
        <f>VLOOKUP(A14,[1]TDSheet!$A:$Z,26,0)</f>
        <v>6</v>
      </c>
      <c r="Y14" s="27">
        <f t="shared" si="10"/>
        <v>0</v>
      </c>
      <c r="Z14" s="2">
        <f t="shared" si="9"/>
        <v>0</v>
      </c>
    </row>
    <row r="15" spans="1:26" ht="11.1" customHeight="1" outlineLevel="3" x14ac:dyDescent="0.2">
      <c r="A15" s="8" t="s">
        <v>18</v>
      </c>
      <c r="B15" s="8" t="str">
        <f>VLOOKUP(A15,[1]TDSheet!$A:$B,2,0)</f>
        <v>шт</v>
      </c>
      <c r="C15" s="8"/>
      <c r="D15" s="9">
        <v>83</v>
      </c>
      <c r="E15" s="9">
        <v>304</v>
      </c>
      <c r="F15" s="9">
        <v>39</v>
      </c>
      <c r="G15" s="9">
        <v>304</v>
      </c>
      <c r="H15" s="26">
        <f>VLOOKUP(A15,[1]TDSheet!$A:$H,8,0)</f>
        <v>0.75</v>
      </c>
      <c r="I15" s="2">
        <f>VLOOKUP(A15,[2]Мелитополь!$A:$B,2,0)</f>
        <v>66</v>
      </c>
      <c r="J15" s="2">
        <f t="shared" si="3"/>
        <v>-27</v>
      </c>
      <c r="L15" s="2">
        <f>VLOOKUP(A15,[1]TDSheet!$A:$AC,29,0)*X15</f>
        <v>704</v>
      </c>
      <c r="M15" s="2">
        <f t="shared" si="4"/>
        <v>7.8</v>
      </c>
      <c r="N15" s="24"/>
      <c r="O15" s="24"/>
      <c r="Q15" s="2">
        <f t="shared" si="6"/>
        <v>129.23076923076923</v>
      </c>
      <c r="R15" s="2">
        <f t="shared" si="7"/>
        <v>129.23076923076923</v>
      </c>
      <c r="S15" s="2">
        <f>VLOOKUP(A15,[1]TDSheet!$A:$U,21,0)</f>
        <v>55.6</v>
      </c>
      <c r="T15" s="2">
        <f>VLOOKUP(A15,[1]TDSheet!$A:$V,22,0)</f>
        <v>22.4</v>
      </c>
      <c r="U15" s="2">
        <f>VLOOKUP(A15,[1]TDSheet!$A:$M,13,0)</f>
        <v>93</v>
      </c>
      <c r="W15" s="2">
        <f t="shared" si="8"/>
        <v>0</v>
      </c>
      <c r="X15" s="26">
        <f>VLOOKUP(A15,[1]TDSheet!$A:$Z,26,0)</f>
        <v>8</v>
      </c>
      <c r="Y15" s="27">
        <f t="shared" si="10"/>
        <v>0</v>
      </c>
      <c r="Z15" s="2">
        <f t="shared" si="9"/>
        <v>0</v>
      </c>
    </row>
    <row r="16" spans="1:26" ht="11.1" customHeight="1" outlineLevel="3" x14ac:dyDescent="0.2">
      <c r="A16" s="8" t="s">
        <v>19</v>
      </c>
      <c r="B16" s="8" t="str">
        <f>VLOOKUP(A16,[1]TDSheet!$A:$B,2,0)</f>
        <v>шт</v>
      </c>
      <c r="C16" s="25" t="str">
        <f>VLOOKUP(A16,[1]TDSheet!$A:$C,3,0)</f>
        <v>Нояб</v>
      </c>
      <c r="D16" s="9">
        <v>992</v>
      </c>
      <c r="E16" s="9">
        <v>208</v>
      </c>
      <c r="F16" s="9">
        <v>487</v>
      </c>
      <c r="G16" s="9">
        <v>697</v>
      </c>
      <c r="H16" s="26">
        <f>VLOOKUP(A16,[1]TDSheet!$A:$H,8,0)</f>
        <v>0.9</v>
      </c>
      <c r="I16" s="2">
        <f>VLOOKUP(A16,[2]Мелитополь!$A:$B,2,0)</f>
        <v>488</v>
      </c>
      <c r="J16" s="2">
        <f t="shared" si="3"/>
        <v>-1</v>
      </c>
      <c r="L16" s="2">
        <f>VLOOKUP(A16,[1]TDSheet!$A:$AC,29,0)*X16</f>
        <v>240</v>
      </c>
      <c r="M16" s="2">
        <f t="shared" si="4"/>
        <v>97.4</v>
      </c>
      <c r="N16" s="24">
        <f t="shared" si="5"/>
        <v>426.60000000000014</v>
      </c>
      <c r="O16" s="24"/>
      <c r="Q16" s="2">
        <f t="shared" si="6"/>
        <v>14</v>
      </c>
      <c r="R16" s="2">
        <f t="shared" si="7"/>
        <v>9.62012320328542</v>
      </c>
      <c r="S16" s="2">
        <f>VLOOKUP(A16,[1]TDSheet!$A:$U,21,0)</f>
        <v>30.6</v>
      </c>
      <c r="T16" s="2">
        <f>VLOOKUP(A16,[1]TDSheet!$A:$V,22,0)</f>
        <v>104.6</v>
      </c>
      <c r="U16" s="2">
        <f>VLOOKUP(A16,[1]TDSheet!$A:$M,13,0)</f>
        <v>101</v>
      </c>
      <c r="W16" s="2">
        <f t="shared" si="8"/>
        <v>383.94000000000011</v>
      </c>
      <c r="X16" s="26">
        <f>VLOOKUP(A16,[1]TDSheet!$A:$Z,26,0)</f>
        <v>8</v>
      </c>
      <c r="Y16" s="27">
        <v>53</v>
      </c>
      <c r="Z16" s="2">
        <f t="shared" si="9"/>
        <v>381.6</v>
      </c>
    </row>
    <row r="17" spans="1:26" ht="11.1" customHeight="1" outlineLevel="3" x14ac:dyDescent="0.2">
      <c r="A17" s="8" t="s">
        <v>20</v>
      </c>
      <c r="B17" s="8" t="str">
        <f>VLOOKUP(A17,[1]TDSheet!$A:$B,2,0)</f>
        <v>шт</v>
      </c>
      <c r="C17" s="25" t="str">
        <f>VLOOKUP(A17,[1]TDSheet!$A:$C,3,0)</f>
        <v>Нояб</v>
      </c>
      <c r="D17" s="9">
        <v>1315</v>
      </c>
      <c r="E17" s="9">
        <v>1000</v>
      </c>
      <c r="F17" s="9">
        <v>925</v>
      </c>
      <c r="G17" s="9">
        <v>1235</v>
      </c>
      <c r="H17" s="26">
        <f>VLOOKUP(A17,[1]TDSheet!$A:$H,8,0)</f>
        <v>0.9</v>
      </c>
      <c r="I17" s="2">
        <f>VLOOKUP(A17,[2]Мелитополь!$A:$B,2,0)</f>
        <v>925</v>
      </c>
      <c r="J17" s="2">
        <f t="shared" si="3"/>
        <v>0</v>
      </c>
      <c r="L17" s="2">
        <f>VLOOKUP(A17,[1]TDSheet!$A:$AC,29,0)*X17</f>
        <v>1600</v>
      </c>
      <c r="M17" s="2">
        <f t="shared" si="4"/>
        <v>185</v>
      </c>
      <c r="N17" s="24"/>
      <c r="O17" s="24"/>
      <c r="Q17" s="2">
        <f t="shared" si="6"/>
        <v>15.324324324324325</v>
      </c>
      <c r="R17" s="2">
        <f t="shared" si="7"/>
        <v>15.324324324324325</v>
      </c>
      <c r="S17" s="2">
        <f>VLOOKUP(A17,[1]TDSheet!$A:$U,21,0)</f>
        <v>225</v>
      </c>
      <c r="T17" s="2">
        <f>VLOOKUP(A17,[1]TDSheet!$A:$V,22,0)</f>
        <v>182.2</v>
      </c>
      <c r="U17" s="2">
        <f>VLOOKUP(A17,[1]TDSheet!$A:$M,13,0)</f>
        <v>280.39999999999998</v>
      </c>
      <c r="W17" s="2">
        <f t="shared" si="8"/>
        <v>0</v>
      </c>
      <c r="X17" s="26">
        <f>VLOOKUP(A17,[1]TDSheet!$A:$Z,26,0)</f>
        <v>8</v>
      </c>
      <c r="Y17" s="27">
        <f t="shared" si="10"/>
        <v>0</v>
      </c>
      <c r="Z17" s="2">
        <f t="shared" si="9"/>
        <v>0</v>
      </c>
    </row>
    <row r="18" spans="1:26" ht="11.1" customHeight="1" outlineLevel="3" x14ac:dyDescent="0.2">
      <c r="A18" s="8" t="s">
        <v>21</v>
      </c>
      <c r="B18" s="8" t="str">
        <f>VLOOKUP(A18,[1]TDSheet!$A:$B,2,0)</f>
        <v>шт</v>
      </c>
      <c r="C18" s="8"/>
      <c r="D18" s="9">
        <v>192</v>
      </c>
      <c r="E18" s="9">
        <v>144</v>
      </c>
      <c r="F18" s="9">
        <v>150</v>
      </c>
      <c r="G18" s="9">
        <v>154</v>
      </c>
      <c r="H18" s="26">
        <f>VLOOKUP(A18,[1]TDSheet!$A:$H,8,0)</f>
        <v>0.43</v>
      </c>
      <c r="I18" s="2">
        <f>VLOOKUP(A18,[2]Мелитополь!$A:$B,2,0)</f>
        <v>142</v>
      </c>
      <c r="J18" s="2">
        <f t="shared" si="3"/>
        <v>8</v>
      </c>
      <c r="L18" s="2">
        <f>VLOOKUP(A18,[1]TDSheet!$A:$AC,29,0)*X18</f>
        <v>144</v>
      </c>
      <c r="M18" s="2">
        <f t="shared" si="4"/>
        <v>30</v>
      </c>
      <c r="N18" s="24">
        <f t="shared" si="5"/>
        <v>122</v>
      </c>
      <c r="O18" s="24"/>
      <c r="Q18" s="2">
        <f t="shared" si="6"/>
        <v>14</v>
      </c>
      <c r="R18" s="2">
        <f t="shared" si="7"/>
        <v>9.9333333333333336</v>
      </c>
      <c r="S18" s="2">
        <f>VLOOKUP(A18,[1]TDSheet!$A:$U,21,0)</f>
        <v>33.799999999999997</v>
      </c>
      <c r="T18" s="2">
        <f>VLOOKUP(A18,[1]TDSheet!$A:$V,22,0)</f>
        <v>22.6</v>
      </c>
      <c r="U18" s="2">
        <f>VLOOKUP(A18,[1]TDSheet!$A:$M,13,0)</f>
        <v>32</v>
      </c>
      <c r="W18" s="2">
        <f t="shared" si="8"/>
        <v>52.46</v>
      </c>
      <c r="X18" s="26">
        <f>VLOOKUP(A18,[1]TDSheet!$A:$Z,26,0)</f>
        <v>16</v>
      </c>
      <c r="Y18" s="27">
        <v>8</v>
      </c>
      <c r="Z18" s="2">
        <f t="shared" si="9"/>
        <v>55.04</v>
      </c>
    </row>
    <row r="19" spans="1:26" ht="21.95" customHeight="1" outlineLevel="3" x14ac:dyDescent="0.2">
      <c r="A19" s="8" t="s">
        <v>22</v>
      </c>
      <c r="B19" s="8" t="str">
        <f>VLOOKUP(A19,[1]TDSheet!$A:$B,2,0)</f>
        <v>кг</v>
      </c>
      <c r="C19" s="8"/>
      <c r="D19" s="9">
        <v>2765</v>
      </c>
      <c r="E19" s="9">
        <v>1200</v>
      </c>
      <c r="F19" s="9">
        <v>1850</v>
      </c>
      <c r="G19" s="9">
        <v>1905</v>
      </c>
      <c r="H19" s="26">
        <f>VLOOKUP(A19,[1]TDSheet!$A:$H,8,0)</f>
        <v>1</v>
      </c>
      <c r="I19" s="2">
        <f>VLOOKUP(A19,[2]Мелитополь!$A:$B,2,0)</f>
        <v>1860</v>
      </c>
      <c r="J19" s="2">
        <f t="shared" si="3"/>
        <v>-10</v>
      </c>
      <c r="L19" s="2">
        <f>VLOOKUP(A19,[1]TDSheet!$A:$AC,29,0)*X19</f>
        <v>1800</v>
      </c>
      <c r="M19" s="2">
        <f t="shared" si="4"/>
        <v>370</v>
      </c>
      <c r="N19" s="24">
        <f t="shared" si="5"/>
        <v>1475</v>
      </c>
      <c r="O19" s="24"/>
      <c r="Q19" s="2">
        <f t="shared" si="6"/>
        <v>14</v>
      </c>
      <c r="R19" s="2">
        <f t="shared" si="7"/>
        <v>10.013513513513514</v>
      </c>
      <c r="S19" s="2">
        <f>VLOOKUP(A19,[1]TDSheet!$A:$U,21,0)</f>
        <v>397</v>
      </c>
      <c r="T19" s="2">
        <f>VLOOKUP(A19,[1]TDSheet!$A:$V,22,0)</f>
        <v>321</v>
      </c>
      <c r="U19" s="2">
        <f>VLOOKUP(A19,[1]TDSheet!$A:$M,13,0)</f>
        <v>390</v>
      </c>
      <c r="W19" s="2">
        <f t="shared" si="8"/>
        <v>1475</v>
      </c>
      <c r="X19" s="26">
        <f>VLOOKUP(A19,[1]TDSheet!$A:$Z,26,0)</f>
        <v>5</v>
      </c>
      <c r="Y19" s="27">
        <v>295</v>
      </c>
      <c r="Z19" s="2">
        <f t="shared" si="9"/>
        <v>1475</v>
      </c>
    </row>
    <row r="20" spans="1:26" ht="11.1" customHeight="1" outlineLevel="3" x14ac:dyDescent="0.2">
      <c r="A20" s="8" t="s">
        <v>23</v>
      </c>
      <c r="B20" s="8" t="str">
        <f>VLOOKUP(A20,[1]TDSheet!$A:$B,2,0)</f>
        <v>шт</v>
      </c>
      <c r="C20" s="25" t="str">
        <f>VLOOKUP(A20,[1]TDSheet!$A:$C,3,0)</f>
        <v>Нояб</v>
      </c>
      <c r="D20" s="9">
        <v>1366</v>
      </c>
      <c r="E20" s="9">
        <v>1200</v>
      </c>
      <c r="F20" s="9">
        <v>926</v>
      </c>
      <c r="G20" s="9">
        <v>1200</v>
      </c>
      <c r="H20" s="26">
        <f>VLOOKUP(A20,[1]TDSheet!$A:$H,8,0)</f>
        <v>0.9</v>
      </c>
      <c r="I20" s="2">
        <f>VLOOKUP(A20,[2]Мелитополь!$A:$B,2,0)</f>
        <v>1168</v>
      </c>
      <c r="J20" s="2">
        <f t="shared" si="3"/>
        <v>-242</v>
      </c>
      <c r="L20" s="2">
        <f>VLOOKUP(A20,[1]TDSheet!$A:$AC,29,0)*X20</f>
        <v>2000</v>
      </c>
      <c r="M20" s="2">
        <f t="shared" si="4"/>
        <v>185.2</v>
      </c>
      <c r="N20" s="28">
        <v>600</v>
      </c>
      <c r="O20" s="24"/>
      <c r="Q20" s="2">
        <f t="shared" si="6"/>
        <v>20.518358531317496</v>
      </c>
      <c r="R20" s="2">
        <f t="shared" si="7"/>
        <v>17.278617710583156</v>
      </c>
      <c r="S20" s="2">
        <f>VLOOKUP(A20,[1]TDSheet!$A:$U,21,0)</f>
        <v>222.4</v>
      </c>
      <c r="T20" s="2">
        <f>VLOOKUP(A20,[1]TDSheet!$A:$V,22,0)</f>
        <v>193.4</v>
      </c>
      <c r="U20" s="2">
        <f>VLOOKUP(A20,[1]TDSheet!$A:$M,13,0)</f>
        <v>335</v>
      </c>
      <c r="W20" s="2">
        <f t="shared" si="8"/>
        <v>540</v>
      </c>
      <c r="X20" s="26">
        <f>VLOOKUP(A20,[1]TDSheet!$A:$Z,26,0)</f>
        <v>8</v>
      </c>
      <c r="Y20" s="27">
        <v>75</v>
      </c>
      <c r="Z20" s="2">
        <f t="shared" si="9"/>
        <v>540</v>
      </c>
    </row>
    <row r="21" spans="1:26" ht="11.1" customHeight="1" outlineLevel="3" x14ac:dyDescent="0.2">
      <c r="A21" s="8" t="s">
        <v>24</v>
      </c>
      <c r="B21" s="8" t="str">
        <f>VLOOKUP(A21,[1]TDSheet!$A:$B,2,0)</f>
        <v>шт</v>
      </c>
      <c r="C21" s="8"/>
      <c r="D21" s="9">
        <v>302</v>
      </c>
      <c r="E21" s="9">
        <v>160</v>
      </c>
      <c r="F21" s="9">
        <v>130</v>
      </c>
      <c r="G21" s="9">
        <v>291</v>
      </c>
      <c r="H21" s="26">
        <f>VLOOKUP(A21,[1]TDSheet!$A:$H,8,0)</f>
        <v>0.43</v>
      </c>
      <c r="I21" s="2">
        <f>VLOOKUP(A21,[2]Мелитополь!$A:$B,2,0)</f>
        <v>125</v>
      </c>
      <c r="J21" s="2">
        <f t="shared" si="3"/>
        <v>5</v>
      </c>
      <c r="L21" s="2">
        <f>VLOOKUP(A21,[1]TDSheet!$A:$AC,29,0)*X21</f>
        <v>96</v>
      </c>
      <c r="M21" s="2">
        <f t="shared" si="4"/>
        <v>26</v>
      </c>
      <c r="N21" s="24"/>
      <c r="O21" s="24"/>
      <c r="Q21" s="2">
        <f t="shared" si="6"/>
        <v>14.884615384615385</v>
      </c>
      <c r="R21" s="2">
        <f t="shared" si="7"/>
        <v>14.884615384615385</v>
      </c>
      <c r="S21" s="2">
        <f>VLOOKUP(A21,[1]TDSheet!$A:$U,21,0)</f>
        <v>43.6</v>
      </c>
      <c r="T21" s="2">
        <f>VLOOKUP(A21,[1]TDSheet!$A:$V,22,0)</f>
        <v>30.8</v>
      </c>
      <c r="U21" s="2">
        <f>VLOOKUP(A21,[1]TDSheet!$A:$M,13,0)</f>
        <v>37.200000000000003</v>
      </c>
      <c r="W21" s="2">
        <f t="shared" si="8"/>
        <v>0</v>
      </c>
      <c r="X21" s="26">
        <f>VLOOKUP(A21,[1]TDSheet!$A:$Z,26,0)</f>
        <v>16</v>
      </c>
      <c r="Y21" s="27">
        <f t="shared" si="10"/>
        <v>0</v>
      </c>
      <c r="Z21" s="2">
        <f t="shared" si="9"/>
        <v>0</v>
      </c>
    </row>
    <row r="22" spans="1:26" ht="11.1" customHeight="1" outlineLevel="3" x14ac:dyDescent="0.2">
      <c r="A22" s="8" t="s">
        <v>25</v>
      </c>
      <c r="B22" s="8" t="str">
        <f>VLOOKUP(A22,[1]TDSheet!$A:$B,2,0)</f>
        <v>шт</v>
      </c>
      <c r="C22" s="25" t="str">
        <f>VLOOKUP(A22,[1]TDSheet!$A:$C,3,0)</f>
        <v>Нояб</v>
      </c>
      <c r="D22" s="9">
        <v>625</v>
      </c>
      <c r="E22" s="9"/>
      <c r="F22" s="9">
        <v>227</v>
      </c>
      <c r="G22" s="9">
        <v>364</v>
      </c>
      <c r="H22" s="26">
        <f>VLOOKUP(A22,[1]TDSheet!$A:$H,8,0)</f>
        <v>0.7</v>
      </c>
      <c r="I22" s="2">
        <f>VLOOKUP(A22,[2]Мелитополь!$A:$B,2,0)</f>
        <v>222</v>
      </c>
      <c r="J22" s="2">
        <f t="shared" si="3"/>
        <v>5</v>
      </c>
      <c r="L22" s="2">
        <f>VLOOKUP(A22,[1]TDSheet!$A:$AC,29,0)*X22</f>
        <v>72</v>
      </c>
      <c r="M22" s="2">
        <f t="shared" si="4"/>
        <v>45.4</v>
      </c>
      <c r="N22" s="24">
        <f t="shared" si="5"/>
        <v>199.60000000000002</v>
      </c>
      <c r="O22" s="24"/>
      <c r="Q22" s="2">
        <f t="shared" si="6"/>
        <v>14.000000000000002</v>
      </c>
      <c r="R22" s="2">
        <f t="shared" si="7"/>
        <v>9.6035242290748908</v>
      </c>
      <c r="S22" s="2">
        <f>VLOOKUP(A22,[1]TDSheet!$A:$U,21,0)</f>
        <v>55</v>
      </c>
      <c r="T22" s="2">
        <f>VLOOKUP(A22,[1]TDSheet!$A:$V,22,0)</f>
        <v>59</v>
      </c>
      <c r="U22" s="2">
        <f>VLOOKUP(A22,[1]TDSheet!$A:$M,13,0)</f>
        <v>47.4</v>
      </c>
      <c r="W22" s="2">
        <f t="shared" si="8"/>
        <v>139.72</v>
      </c>
      <c r="X22" s="26">
        <f>VLOOKUP(A22,[1]TDSheet!$A:$Z,26,0)</f>
        <v>8</v>
      </c>
      <c r="Y22" s="27">
        <v>25</v>
      </c>
      <c r="Z22" s="2">
        <f t="shared" si="9"/>
        <v>140</v>
      </c>
    </row>
    <row r="23" spans="1:26" ht="21.95" customHeight="1" outlineLevel="3" x14ac:dyDescent="0.2">
      <c r="A23" s="8" t="s">
        <v>26</v>
      </c>
      <c r="B23" s="8" t="str">
        <f>VLOOKUP(A23,[1]TDSheet!$A:$B,2,0)</f>
        <v>шт</v>
      </c>
      <c r="C23" s="25" t="str">
        <f>VLOOKUP(A23,[1]TDSheet!$A:$C,3,0)</f>
        <v>Нояб</v>
      </c>
      <c r="D23" s="9">
        <v>72</v>
      </c>
      <c r="E23" s="9">
        <v>200</v>
      </c>
      <c r="F23" s="9">
        <v>56</v>
      </c>
      <c r="G23" s="9">
        <v>200</v>
      </c>
      <c r="H23" s="26">
        <f>VLOOKUP(A23,[1]TDSheet!$A:$H,8,0)</f>
        <v>0.9</v>
      </c>
      <c r="I23" s="2">
        <f>VLOOKUP(A23,[2]Мелитополь!$A:$B,2,0)</f>
        <v>65</v>
      </c>
      <c r="J23" s="2">
        <f t="shared" si="3"/>
        <v>-9</v>
      </c>
      <c r="L23" s="2">
        <f>VLOOKUP(A23,[1]TDSheet!$A:$AC,29,0)*X23</f>
        <v>304</v>
      </c>
      <c r="M23" s="2">
        <f t="shared" si="4"/>
        <v>11.2</v>
      </c>
      <c r="N23" s="24"/>
      <c r="O23" s="24"/>
      <c r="Q23" s="2">
        <f t="shared" si="6"/>
        <v>45</v>
      </c>
      <c r="R23" s="2">
        <f t="shared" si="7"/>
        <v>45</v>
      </c>
      <c r="S23" s="2">
        <f>VLOOKUP(A23,[1]TDSheet!$A:$U,21,0)</f>
        <v>0</v>
      </c>
      <c r="T23" s="2">
        <f>VLOOKUP(A23,[1]TDSheet!$A:$V,22,0)</f>
        <v>23.4</v>
      </c>
      <c r="U23" s="2">
        <f>VLOOKUP(A23,[1]TDSheet!$A:$M,13,0)</f>
        <v>55</v>
      </c>
      <c r="W23" s="2">
        <f t="shared" si="8"/>
        <v>0</v>
      </c>
      <c r="X23" s="26">
        <f>VLOOKUP(A23,[1]TDSheet!$A:$Z,26,0)</f>
        <v>8</v>
      </c>
      <c r="Y23" s="27">
        <f t="shared" si="10"/>
        <v>0</v>
      </c>
      <c r="Z23" s="2">
        <f t="shared" si="9"/>
        <v>0</v>
      </c>
    </row>
    <row r="24" spans="1:26" ht="21.95" customHeight="1" outlineLevel="3" x14ac:dyDescent="0.2">
      <c r="A24" s="8" t="s">
        <v>27</v>
      </c>
      <c r="B24" s="8" t="str">
        <f>VLOOKUP(A24,[1]TDSheet!$A:$B,2,0)</f>
        <v>шт</v>
      </c>
      <c r="C24" s="8"/>
      <c r="D24" s="9">
        <v>191</v>
      </c>
      <c r="E24" s="9">
        <v>120</v>
      </c>
      <c r="F24" s="9">
        <v>128</v>
      </c>
      <c r="G24" s="9">
        <v>158</v>
      </c>
      <c r="H24" s="26">
        <f>VLOOKUP(A24,[1]TDSheet!$A:$H,8,0)</f>
        <v>0.9</v>
      </c>
      <c r="I24" s="2">
        <f>VLOOKUP(A24,[2]Мелитополь!$A:$B,2,0)</f>
        <v>134</v>
      </c>
      <c r="J24" s="2">
        <f t="shared" si="3"/>
        <v>-6</v>
      </c>
      <c r="L24" s="2">
        <f>VLOOKUP(A24,[1]TDSheet!$A:$AC,29,0)*X24</f>
        <v>160</v>
      </c>
      <c r="M24" s="2">
        <f t="shared" si="4"/>
        <v>25.6</v>
      </c>
      <c r="N24" s="24">
        <f t="shared" si="5"/>
        <v>40.400000000000034</v>
      </c>
      <c r="O24" s="24"/>
      <c r="Q24" s="2">
        <f t="shared" si="6"/>
        <v>14</v>
      </c>
      <c r="R24" s="2">
        <f t="shared" si="7"/>
        <v>12.421875</v>
      </c>
      <c r="S24" s="2">
        <f>VLOOKUP(A24,[1]TDSheet!$A:$U,21,0)</f>
        <v>5.2</v>
      </c>
      <c r="T24" s="2">
        <f>VLOOKUP(A24,[1]TDSheet!$A:$V,22,0)</f>
        <v>16.399999999999999</v>
      </c>
      <c r="U24" s="2">
        <f>VLOOKUP(A24,[1]TDSheet!$A:$M,13,0)</f>
        <v>32</v>
      </c>
      <c r="W24" s="2">
        <f t="shared" si="8"/>
        <v>36.360000000000035</v>
      </c>
      <c r="X24" s="26">
        <f>VLOOKUP(A24,[1]TDSheet!$A:$Z,26,0)</f>
        <v>8</v>
      </c>
      <c r="Y24" s="27">
        <v>5</v>
      </c>
      <c r="Z24" s="2">
        <f t="shared" si="9"/>
        <v>36</v>
      </c>
    </row>
    <row r="25" spans="1:26" ht="11.1" customHeight="1" outlineLevel="3" x14ac:dyDescent="0.2">
      <c r="A25" s="8" t="s">
        <v>28</v>
      </c>
      <c r="B25" s="8" t="str">
        <f>VLOOKUP(A25,[1]TDSheet!$A:$B,2,0)</f>
        <v>кг</v>
      </c>
      <c r="C25" s="8"/>
      <c r="D25" s="9">
        <v>2475</v>
      </c>
      <c r="E25" s="9">
        <v>705</v>
      </c>
      <c r="F25" s="9">
        <v>1490</v>
      </c>
      <c r="G25" s="9">
        <v>1505</v>
      </c>
      <c r="H25" s="26">
        <f>VLOOKUP(A25,[1]TDSheet!$A:$H,8,0)</f>
        <v>1</v>
      </c>
      <c r="I25" s="2">
        <f>VLOOKUP(A25,[2]Мелитополь!$A:$B,2,0)</f>
        <v>1510</v>
      </c>
      <c r="J25" s="2">
        <f t="shared" si="3"/>
        <v>-20</v>
      </c>
      <c r="L25" s="2">
        <f>VLOOKUP(A25,[1]TDSheet!$A:$AC,29,0)*X25</f>
        <v>1400</v>
      </c>
      <c r="M25" s="2">
        <f t="shared" si="4"/>
        <v>298</v>
      </c>
      <c r="N25" s="24">
        <f t="shared" si="5"/>
        <v>1267</v>
      </c>
      <c r="O25" s="24"/>
      <c r="Q25" s="2">
        <f t="shared" si="6"/>
        <v>14</v>
      </c>
      <c r="R25" s="2">
        <f t="shared" si="7"/>
        <v>9.748322147651006</v>
      </c>
      <c r="S25" s="2">
        <f>VLOOKUP(A25,[1]TDSheet!$A:$U,21,0)</f>
        <v>294</v>
      </c>
      <c r="T25" s="2">
        <f>VLOOKUP(A25,[1]TDSheet!$A:$V,22,0)</f>
        <v>275</v>
      </c>
      <c r="U25" s="2">
        <f>VLOOKUP(A25,[1]TDSheet!$A:$M,13,0)</f>
        <v>311</v>
      </c>
      <c r="W25" s="2">
        <f t="shared" si="8"/>
        <v>1267</v>
      </c>
      <c r="X25" s="26">
        <f>VLOOKUP(A25,[1]TDSheet!$A:$Z,26,0)</f>
        <v>5</v>
      </c>
      <c r="Y25" s="27">
        <v>253</v>
      </c>
      <c r="Z25" s="2">
        <f t="shared" si="9"/>
        <v>1265</v>
      </c>
    </row>
    <row r="26" spans="1:26" ht="11.1" customHeight="1" outlineLevel="3" x14ac:dyDescent="0.2">
      <c r="A26" s="8" t="s">
        <v>29</v>
      </c>
      <c r="B26" s="8" t="str">
        <f>VLOOKUP(A26,[1]TDSheet!$A:$B,2,0)</f>
        <v>шт</v>
      </c>
      <c r="C26" s="8"/>
      <c r="D26" s="9">
        <v>1640</v>
      </c>
      <c r="E26" s="9">
        <v>950</v>
      </c>
      <c r="F26" s="9">
        <v>1000</v>
      </c>
      <c r="G26" s="9">
        <v>1440</v>
      </c>
      <c r="H26" s="26">
        <f>VLOOKUP(A26,[1]TDSheet!$A:$H,8,0)</f>
        <v>1</v>
      </c>
      <c r="I26" s="2">
        <f>VLOOKUP(A26,[2]Мелитополь!$A:$B,2,0)</f>
        <v>1014</v>
      </c>
      <c r="J26" s="2">
        <f t="shared" si="3"/>
        <v>-14</v>
      </c>
      <c r="L26" s="2">
        <f>VLOOKUP(A26,[1]TDSheet!$A:$AC,29,0)*X26</f>
        <v>1200</v>
      </c>
      <c r="M26" s="2">
        <f t="shared" si="4"/>
        <v>200</v>
      </c>
      <c r="N26" s="24">
        <f t="shared" si="5"/>
        <v>160</v>
      </c>
      <c r="O26" s="24"/>
      <c r="Q26" s="2">
        <f t="shared" si="6"/>
        <v>14</v>
      </c>
      <c r="R26" s="2">
        <f t="shared" si="7"/>
        <v>13.2</v>
      </c>
      <c r="S26" s="2">
        <f>VLOOKUP(A26,[1]TDSheet!$A:$U,21,0)</f>
        <v>234.6</v>
      </c>
      <c r="T26" s="2">
        <f>VLOOKUP(A26,[1]TDSheet!$A:$V,22,0)</f>
        <v>194</v>
      </c>
      <c r="U26" s="2">
        <f>VLOOKUP(A26,[1]TDSheet!$A:$M,13,0)</f>
        <v>245</v>
      </c>
      <c r="W26" s="2">
        <f t="shared" si="8"/>
        <v>160</v>
      </c>
      <c r="X26" s="26">
        <f>VLOOKUP(A26,[1]TDSheet!$A:$Z,26,0)</f>
        <v>5</v>
      </c>
      <c r="Y26" s="27">
        <v>32</v>
      </c>
      <c r="Z26" s="2">
        <f t="shared" si="9"/>
        <v>160</v>
      </c>
    </row>
    <row r="27" spans="1:26" ht="11.1" customHeight="1" outlineLevel="3" x14ac:dyDescent="0.2">
      <c r="A27" s="8" t="s">
        <v>30</v>
      </c>
      <c r="B27" s="8" t="str">
        <f>VLOOKUP(A27,[1]TDSheet!$A:$B,2,0)</f>
        <v>шт</v>
      </c>
      <c r="C27" s="8"/>
      <c r="D27" s="9">
        <v>54</v>
      </c>
      <c r="E27" s="9"/>
      <c r="F27" s="9"/>
      <c r="G27" s="9">
        <v>54</v>
      </c>
      <c r="H27" s="26">
        <f>VLOOKUP(A27,[1]TDSheet!$A:$H,8,0)</f>
        <v>0.33</v>
      </c>
      <c r="J27" s="2">
        <f t="shared" si="3"/>
        <v>0</v>
      </c>
      <c r="L27" s="2">
        <f>VLOOKUP(A27,[1]TDSheet!$A:$AC,29,0)*X27</f>
        <v>0</v>
      </c>
      <c r="M27" s="2">
        <f t="shared" si="4"/>
        <v>0</v>
      </c>
      <c r="N27" s="24"/>
      <c r="O27" s="24"/>
      <c r="Q27" s="2" t="e">
        <f t="shared" si="6"/>
        <v>#DIV/0!</v>
      </c>
      <c r="R27" s="2" t="e">
        <f t="shared" si="7"/>
        <v>#DIV/0!</v>
      </c>
      <c r="S27" s="2">
        <f>VLOOKUP(A27,[1]TDSheet!$A:$U,21,0)</f>
        <v>1.2</v>
      </c>
      <c r="T27" s="2">
        <f>VLOOKUP(A27,[1]TDSheet!$A:$V,22,0)</f>
        <v>0</v>
      </c>
      <c r="U27" s="2">
        <f>VLOOKUP(A27,[1]TDSheet!$A:$M,13,0)</f>
        <v>1.2</v>
      </c>
      <c r="W27" s="2">
        <f t="shared" si="8"/>
        <v>0</v>
      </c>
      <c r="X27" s="26">
        <f>VLOOKUP(A27,[1]TDSheet!$A:$Z,26,0)</f>
        <v>6</v>
      </c>
      <c r="Y27" s="27">
        <f t="shared" si="10"/>
        <v>0</v>
      </c>
      <c r="Z27" s="2">
        <f t="shared" si="9"/>
        <v>0</v>
      </c>
    </row>
    <row r="28" spans="1:26" ht="11.1" customHeight="1" outlineLevel="3" x14ac:dyDescent="0.2">
      <c r="A28" s="8" t="s">
        <v>31</v>
      </c>
      <c r="B28" s="8" t="str">
        <f>VLOOKUP(A28,[1]TDSheet!$A:$B,2,0)</f>
        <v>кг</v>
      </c>
      <c r="C28" s="8"/>
      <c r="D28" s="9">
        <v>99</v>
      </c>
      <c r="E28" s="9"/>
      <c r="F28" s="9">
        <v>84</v>
      </c>
      <c r="G28" s="9">
        <v>15</v>
      </c>
      <c r="H28" s="26">
        <f>VLOOKUP(A28,[1]TDSheet!$A:$H,8,0)</f>
        <v>1</v>
      </c>
      <c r="I28" s="2">
        <f>VLOOKUP(A28,[2]Мелитополь!$A:$B,2,0)</f>
        <v>80</v>
      </c>
      <c r="J28" s="2">
        <f t="shared" si="3"/>
        <v>4</v>
      </c>
      <c r="L28" s="2">
        <f>VLOOKUP(A28,[1]TDSheet!$A:$AC,29,0)*X28</f>
        <v>0</v>
      </c>
      <c r="M28" s="2">
        <f t="shared" si="4"/>
        <v>16.8</v>
      </c>
      <c r="N28" s="24">
        <f>11*M28-L28-G28</f>
        <v>169.8</v>
      </c>
      <c r="O28" s="24"/>
      <c r="Q28" s="2">
        <f t="shared" si="6"/>
        <v>11</v>
      </c>
      <c r="R28" s="2">
        <f t="shared" si="7"/>
        <v>0.89285714285714279</v>
      </c>
      <c r="S28" s="2">
        <f>VLOOKUP(A28,[1]TDSheet!$A:$U,21,0)</f>
        <v>0</v>
      </c>
      <c r="T28" s="2">
        <f>VLOOKUP(A28,[1]TDSheet!$A:$V,22,0)</f>
        <v>0</v>
      </c>
      <c r="U28" s="2">
        <f>VLOOKUP(A28,[1]TDSheet!$A:$M,13,0)</f>
        <v>0</v>
      </c>
      <c r="W28" s="2">
        <f t="shared" si="8"/>
        <v>169.8</v>
      </c>
      <c r="X28" s="26">
        <f>VLOOKUP(A28,[1]TDSheet!$A:$Z,26,0)</f>
        <v>3</v>
      </c>
      <c r="Y28" s="27">
        <v>57</v>
      </c>
      <c r="Z28" s="2">
        <f t="shared" si="9"/>
        <v>171</v>
      </c>
    </row>
    <row r="29" spans="1:26" ht="11.1" customHeight="1" outlineLevel="3" x14ac:dyDescent="0.2">
      <c r="A29" s="8" t="s">
        <v>32</v>
      </c>
      <c r="B29" s="8" t="str">
        <f>VLOOKUP(A29,[1]TDSheet!$A:$B,2,0)</f>
        <v>шт</v>
      </c>
      <c r="C29" s="8"/>
      <c r="D29" s="9">
        <v>923</v>
      </c>
      <c r="E29" s="9">
        <v>1000</v>
      </c>
      <c r="F29" s="9">
        <v>753</v>
      </c>
      <c r="G29" s="9">
        <v>996</v>
      </c>
      <c r="H29" s="26">
        <f>VLOOKUP(A29,[1]TDSheet!$A:$H,8,0)</f>
        <v>0.25</v>
      </c>
      <c r="I29" s="2">
        <f>VLOOKUP(A29,[2]Мелитополь!$A:$B,2,0)</f>
        <v>764</v>
      </c>
      <c r="J29" s="2">
        <f t="shared" si="3"/>
        <v>-11</v>
      </c>
      <c r="L29" s="2">
        <f>VLOOKUP(A29,[1]TDSheet!$A:$AC,29,0)*X29</f>
        <v>1272</v>
      </c>
      <c r="M29" s="2">
        <f t="shared" si="4"/>
        <v>150.6</v>
      </c>
      <c r="N29" s="24"/>
      <c r="O29" s="24"/>
      <c r="Q29" s="2">
        <f t="shared" si="6"/>
        <v>15.0597609561753</v>
      </c>
      <c r="R29" s="2">
        <f t="shared" si="7"/>
        <v>15.0597609561753</v>
      </c>
      <c r="S29" s="2">
        <f>VLOOKUP(A29,[1]TDSheet!$A:$U,21,0)</f>
        <v>176.6</v>
      </c>
      <c r="T29" s="2">
        <f>VLOOKUP(A29,[1]TDSheet!$A:$V,22,0)</f>
        <v>46.6</v>
      </c>
      <c r="U29" s="2">
        <f>VLOOKUP(A29,[1]TDSheet!$A:$M,13,0)</f>
        <v>251</v>
      </c>
      <c r="W29" s="2">
        <f t="shared" si="8"/>
        <v>0</v>
      </c>
      <c r="X29" s="26">
        <f>VLOOKUP(A29,[1]TDSheet!$A:$Z,26,0)</f>
        <v>12</v>
      </c>
      <c r="Y29" s="27">
        <f t="shared" si="10"/>
        <v>0</v>
      </c>
      <c r="Z29" s="2">
        <f t="shared" si="9"/>
        <v>0</v>
      </c>
    </row>
    <row r="30" spans="1:26" ht="11.1" customHeight="1" outlineLevel="3" x14ac:dyDescent="0.2">
      <c r="A30" s="8" t="s">
        <v>33</v>
      </c>
      <c r="B30" s="8" t="str">
        <f>VLOOKUP(A30,[1]TDSheet!$A:$B,2,0)</f>
        <v>кг</v>
      </c>
      <c r="C30" s="8"/>
      <c r="D30" s="9">
        <v>723.6</v>
      </c>
      <c r="E30" s="9"/>
      <c r="F30" s="9">
        <v>189</v>
      </c>
      <c r="G30" s="9">
        <v>529.20000000000005</v>
      </c>
      <c r="H30" s="26">
        <f>VLOOKUP(A30,[1]TDSheet!$A:$H,8,0)</f>
        <v>1</v>
      </c>
      <c r="I30" s="2">
        <f>VLOOKUP(A30,[2]Мелитополь!$A:$B,2,0)</f>
        <v>187.04</v>
      </c>
      <c r="J30" s="2">
        <f t="shared" si="3"/>
        <v>1.960000000000008</v>
      </c>
      <c r="L30" s="2">
        <f>VLOOKUP(A30,[1]TDSheet!$A:$AC,29,0)*X30</f>
        <v>0</v>
      </c>
      <c r="M30" s="2">
        <f t="shared" si="4"/>
        <v>37.799999999999997</v>
      </c>
      <c r="N30" s="24"/>
      <c r="O30" s="24"/>
      <c r="Q30" s="2">
        <f t="shared" si="6"/>
        <v>14.000000000000002</v>
      </c>
      <c r="R30" s="2">
        <f t="shared" si="7"/>
        <v>14.000000000000002</v>
      </c>
      <c r="S30" s="2">
        <f>VLOOKUP(A30,[1]TDSheet!$A:$U,21,0)</f>
        <v>0</v>
      </c>
      <c r="T30" s="2">
        <f>VLOOKUP(A30,[1]TDSheet!$A:$V,22,0)</f>
        <v>64.44</v>
      </c>
      <c r="U30" s="2">
        <f>VLOOKUP(A30,[1]TDSheet!$A:$M,13,0)</f>
        <v>36.72</v>
      </c>
      <c r="W30" s="2">
        <f t="shared" si="8"/>
        <v>0</v>
      </c>
      <c r="X30" s="26">
        <f>VLOOKUP(A30,[1]TDSheet!$A:$Z,26,0)</f>
        <v>1.8</v>
      </c>
      <c r="Y30" s="27">
        <f t="shared" si="10"/>
        <v>0</v>
      </c>
      <c r="Z30" s="2">
        <f t="shared" si="9"/>
        <v>0</v>
      </c>
    </row>
    <row r="31" spans="1:26" ht="11.1" customHeight="1" outlineLevel="3" x14ac:dyDescent="0.2">
      <c r="A31" s="8" t="s">
        <v>34</v>
      </c>
      <c r="B31" s="8" t="str">
        <f>VLOOKUP(A31,[1]TDSheet!$A:$B,2,0)</f>
        <v>шт</v>
      </c>
      <c r="C31" s="25" t="str">
        <f>VLOOKUP(A31,[1]TDSheet!$A:$C,3,0)</f>
        <v>Нояб</v>
      </c>
      <c r="D31" s="9">
        <v>801</v>
      </c>
      <c r="E31" s="9">
        <v>1005</v>
      </c>
      <c r="F31" s="9">
        <v>622</v>
      </c>
      <c r="G31" s="9">
        <v>994</v>
      </c>
      <c r="H31" s="26">
        <f>VLOOKUP(A31,[1]TDSheet!$A:$H,8,0)</f>
        <v>0.25</v>
      </c>
      <c r="I31" s="2">
        <f>VLOOKUP(A31,[2]Мелитополь!$A:$B,2,0)</f>
        <v>856</v>
      </c>
      <c r="J31" s="2">
        <f t="shared" si="3"/>
        <v>-234</v>
      </c>
      <c r="L31" s="2">
        <f>VLOOKUP(A31,[1]TDSheet!$A:$AC,29,0)*X31</f>
        <v>1452</v>
      </c>
      <c r="M31" s="2">
        <f t="shared" si="4"/>
        <v>124.4</v>
      </c>
      <c r="N31" s="28">
        <v>600</v>
      </c>
      <c r="O31" s="24"/>
      <c r="Q31" s="2">
        <f t="shared" si="6"/>
        <v>24.485530546623792</v>
      </c>
      <c r="R31" s="2">
        <f t="shared" si="7"/>
        <v>19.662379421221864</v>
      </c>
      <c r="S31" s="2">
        <f>VLOOKUP(A31,[1]TDSheet!$A:$U,21,0)</f>
        <v>206.6</v>
      </c>
      <c r="T31" s="2">
        <f>VLOOKUP(A31,[1]TDSheet!$A:$V,22,0)</f>
        <v>140.6</v>
      </c>
      <c r="U31" s="2">
        <f>VLOOKUP(A31,[1]TDSheet!$A:$M,13,0)</f>
        <v>276.39999999999998</v>
      </c>
      <c r="W31" s="2">
        <f t="shared" si="8"/>
        <v>150</v>
      </c>
      <c r="X31" s="26">
        <f>VLOOKUP(A31,[1]TDSheet!$A:$Z,26,0)</f>
        <v>12</v>
      </c>
      <c r="Y31" s="27">
        <v>50</v>
      </c>
      <c r="Z31" s="2">
        <f t="shared" si="9"/>
        <v>150</v>
      </c>
    </row>
    <row r="32" spans="1:26" ht="11.1" customHeight="1" outlineLevel="3" x14ac:dyDescent="0.2">
      <c r="A32" s="10" t="s">
        <v>38</v>
      </c>
      <c r="B32" s="8" t="str">
        <f>VLOOKUP(A32,[1]TDSheet!$A:$B,2,0)</f>
        <v>кг</v>
      </c>
      <c r="C32" s="8"/>
      <c r="D32" s="9"/>
      <c r="E32" s="9"/>
      <c r="F32" s="9"/>
      <c r="G32" s="9"/>
      <c r="H32" s="26">
        <f>VLOOKUP(A32,[1]TDSheet!$A:$H,8,0)</f>
        <v>1</v>
      </c>
      <c r="J32" s="2">
        <f t="shared" si="3"/>
        <v>0</v>
      </c>
      <c r="L32" s="2">
        <f>VLOOKUP(A32,[1]TDSheet!$A:$AC,29,0)*X32</f>
        <v>99.9</v>
      </c>
      <c r="M32" s="2">
        <f t="shared" si="4"/>
        <v>0</v>
      </c>
      <c r="N32" s="28">
        <v>100</v>
      </c>
      <c r="O32" s="24"/>
      <c r="Q32" s="2" t="e">
        <f t="shared" si="6"/>
        <v>#DIV/0!</v>
      </c>
      <c r="R32" s="2" t="e">
        <f t="shared" si="7"/>
        <v>#DIV/0!</v>
      </c>
      <c r="S32" s="2">
        <f>VLOOKUP(A32,[1]TDSheet!$A:$U,21,0)</f>
        <v>0</v>
      </c>
      <c r="T32" s="2">
        <f>VLOOKUP(A32,[1]TDSheet!$A:$V,22,0)</f>
        <v>0</v>
      </c>
      <c r="U32" s="2">
        <f>VLOOKUP(A32,[1]TDSheet!$A:$M,13,0)</f>
        <v>0</v>
      </c>
      <c r="W32" s="2">
        <f t="shared" si="8"/>
        <v>100</v>
      </c>
      <c r="X32" s="26">
        <f>VLOOKUP(A32,[1]TDSheet!$A:$Z,26,0)</f>
        <v>2.7</v>
      </c>
      <c r="Y32" s="27">
        <v>37</v>
      </c>
      <c r="Z32" s="2">
        <f t="shared" si="9"/>
        <v>99.9</v>
      </c>
    </row>
    <row r="33" spans="1:26" ht="11.1" customHeight="1" outlineLevel="3" x14ac:dyDescent="0.2">
      <c r="A33" s="8" t="s">
        <v>35</v>
      </c>
      <c r="B33" s="8" t="str">
        <f>VLOOKUP(A33,[1]TDSheet!$A:$B,2,0)</f>
        <v>шт</v>
      </c>
      <c r="C33" s="25" t="str">
        <f>VLOOKUP(A33,[1]TDSheet!$A:$C,3,0)</f>
        <v>Нояб</v>
      </c>
      <c r="D33" s="9">
        <v>954</v>
      </c>
      <c r="E33" s="9">
        <v>996</v>
      </c>
      <c r="F33" s="9">
        <v>720</v>
      </c>
      <c r="G33" s="9">
        <v>994</v>
      </c>
      <c r="H33" s="26">
        <f>VLOOKUP(A33,[1]TDSheet!$A:$H,8,0)</f>
        <v>0.25</v>
      </c>
      <c r="I33" s="2">
        <f>VLOOKUP(A33,[2]Мелитополь!$A:$B,2,0)</f>
        <v>831</v>
      </c>
      <c r="J33" s="2">
        <f t="shared" si="3"/>
        <v>-111</v>
      </c>
      <c r="L33" s="2">
        <f>VLOOKUP(A33,[1]TDSheet!$A:$AC,29,0)*X33</f>
        <v>1548</v>
      </c>
      <c r="M33" s="2">
        <f t="shared" si="4"/>
        <v>144</v>
      </c>
      <c r="N33" s="24"/>
      <c r="O33" s="24"/>
      <c r="Q33" s="2">
        <f t="shared" si="6"/>
        <v>17.652777777777779</v>
      </c>
      <c r="R33" s="2">
        <f t="shared" si="7"/>
        <v>17.652777777777779</v>
      </c>
      <c r="S33" s="2">
        <f>VLOOKUP(A33,[1]TDSheet!$A:$U,21,0)</f>
        <v>229.8</v>
      </c>
      <c r="T33" s="2">
        <f>VLOOKUP(A33,[1]TDSheet!$A:$V,22,0)</f>
        <v>112.8</v>
      </c>
      <c r="U33" s="2">
        <f>VLOOKUP(A33,[1]TDSheet!$A:$M,13,0)</f>
        <v>273.39999999999998</v>
      </c>
      <c r="W33" s="2">
        <f t="shared" si="8"/>
        <v>0</v>
      </c>
      <c r="X33" s="26">
        <f>VLOOKUP(A33,[1]TDSheet!$A:$Z,26,0)</f>
        <v>12</v>
      </c>
      <c r="Y33" s="27">
        <f t="shared" si="10"/>
        <v>0</v>
      </c>
      <c r="Z33" s="2">
        <f t="shared" si="9"/>
        <v>0</v>
      </c>
    </row>
    <row r="34" spans="1:26" ht="11.1" customHeight="1" outlineLevel="3" x14ac:dyDescent="0.2">
      <c r="A34" s="8" t="s">
        <v>36</v>
      </c>
      <c r="B34" s="8" t="str">
        <f>VLOOKUP(A34,[1]TDSheet!$A:$B,2,0)</f>
        <v>кг</v>
      </c>
      <c r="C34" s="8"/>
      <c r="D34" s="9">
        <v>815</v>
      </c>
      <c r="E34" s="9"/>
      <c r="F34" s="9">
        <v>485</v>
      </c>
      <c r="G34" s="9"/>
      <c r="H34" s="26">
        <f>VLOOKUP(A34,[1]TDSheet!$A:$H,8,0)</f>
        <v>1</v>
      </c>
      <c r="I34" s="2">
        <f>VLOOKUP(A34,[2]Мелитополь!$A:$B,2,0)</f>
        <v>615</v>
      </c>
      <c r="J34" s="2">
        <f t="shared" si="3"/>
        <v>-130</v>
      </c>
      <c r="L34" s="2">
        <f>VLOOKUP(A34,[1]TDSheet!$A:$AC,29,0)*X34</f>
        <v>1500</v>
      </c>
      <c r="M34" s="2">
        <f t="shared" si="4"/>
        <v>97</v>
      </c>
      <c r="N34" s="28">
        <v>2000</v>
      </c>
      <c r="O34" s="24"/>
      <c r="Q34" s="2">
        <f t="shared" si="6"/>
        <v>36.082474226804123</v>
      </c>
      <c r="R34" s="2">
        <f t="shared" si="7"/>
        <v>15.463917525773196</v>
      </c>
      <c r="S34" s="2">
        <f>VLOOKUP(A34,[1]TDSheet!$A:$U,21,0)</f>
        <v>0</v>
      </c>
      <c r="T34" s="2">
        <f>VLOOKUP(A34,[1]TDSheet!$A:$V,22,0)</f>
        <v>20</v>
      </c>
      <c r="U34" s="2">
        <f>VLOOKUP(A34,[1]TDSheet!$A:$M,13,0)</f>
        <v>502</v>
      </c>
      <c r="W34" s="2">
        <f t="shared" si="8"/>
        <v>2000</v>
      </c>
      <c r="X34" s="26">
        <f>VLOOKUP(A34,[1]TDSheet!$A:$Z,26,0)</f>
        <v>5</v>
      </c>
      <c r="Y34" s="27">
        <v>440</v>
      </c>
      <c r="Z34" s="2">
        <f t="shared" si="9"/>
        <v>2200</v>
      </c>
    </row>
    <row r="35" spans="1:26" ht="11.1" customHeight="1" outlineLevel="3" x14ac:dyDescent="0.2">
      <c r="A35" s="8" t="s">
        <v>8</v>
      </c>
      <c r="B35" s="8" t="str">
        <f>VLOOKUP(A35,[1]TDSheet!$A:$B,2,0)</f>
        <v>шт</v>
      </c>
      <c r="C35" s="8"/>
      <c r="D35" s="9">
        <v>-44</v>
      </c>
      <c r="E35" s="9">
        <v>361</v>
      </c>
      <c r="F35" s="9">
        <v>260</v>
      </c>
      <c r="G35" s="9"/>
      <c r="H35" s="26">
        <f>VLOOKUP(A35,[1]TDSheet!$A:$H,8,0)</f>
        <v>0</v>
      </c>
      <c r="I35" s="2">
        <f>VLOOKUP(A35,[2]Мелитополь!$A:$B,2,0)</f>
        <v>274</v>
      </c>
      <c r="J35" s="2">
        <f t="shared" si="3"/>
        <v>-14</v>
      </c>
      <c r="L35" s="2">
        <f>VLOOKUP(A35,[1]TDSheet!$A:$AC,29,0)*X35</f>
        <v>0</v>
      </c>
      <c r="M35" s="2">
        <f t="shared" si="4"/>
        <v>52</v>
      </c>
      <c r="N35" s="24"/>
      <c r="O35" s="24"/>
      <c r="Q35" s="2">
        <f t="shared" si="6"/>
        <v>0</v>
      </c>
      <c r="R35" s="2">
        <f t="shared" si="7"/>
        <v>0</v>
      </c>
      <c r="S35" s="2">
        <f>VLOOKUP(A35,[1]TDSheet!$A:$U,21,0)</f>
        <v>21</v>
      </c>
      <c r="T35" s="2">
        <f>VLOOKUP(A35,[1]TDSheet!$A:$V,22,0)</f>
        <v>1.2</v>
      </c>
      <c r="U35" s="2">
        <f>VLOOKUP(A35,[1]TDSheet!$A:$M,13,0)</f>
        <v>60.6</v>
      </c>
      <c r="W35" s="2">
        <f t="shared" si="8"/>
        <v>0</v>
      </c>
      <c r="X35" s="26">
        <f>VLOOKUP(A35,[1]TDSheet!$A:$Z,26,0)</f>
        <v>0</v>
      </c>
      <c r="Y35" s="27">
        <v>0</v>
      </c>
      <c r="Z35" s="2">
        <f t="shared" si="9"/>
        <v>0</v>
      </c>
    </row>
    <row r="36" spans="1:26" ht="11.1" customHeight="1" outlineLevel="3" x14ac:dyDescent="0.2">
      <c r="A36" s="8" t="s">
        <v>9</v>
      </c>
      <c r="B36" s="8" t="str">
        <f>VLOOKUP(A36,[1]TDSheet!$A:$B,2,0)</f>
        <v>шт</v>
      </c>
      <c r="C36" s="8"/>
      <c r="D36" s="9">
        <v>-80</v>
      </c>
      <c r="E36" s="9">
        <v>238</v>
      </c>
      <c r="F36" s="9">
        <v>144</v>
      </c>
      <c r="G36" s="9"/>
      <c r="H36" s="26">
        <f>VLOOKUP(A36,[1]TDSheet!$A:$H,8,0)</f>
        <v>0</v>
      </c>
      <c r="I36" s="2">
        <f>VLOOKUP(A36,[2]Мелитополь!$A:$B,2,0)</f>
        <v>172</v>
      </c>
      <c r="J36" s="2">
        <f t="shared" si="3"/>
        <v>-28</v>
      </c>
      <c r="L36" s="2">
        <f>VLOOKUP(A36,[1]TDSheet!$A:$AC,29,0)*X36</f>
        <v>0</v>
      </c>
      <c r="M36" s="2">
        <f t="shared" si="4"/>
        <v>28.8</v>
      </c>
      <c r="N36" s="24"/>
      <c r="O36" s="24"/>
      <c r="Q36" s="2">
        <f t="shared" si="6"/>
        <v>0</v>
      </c>
      <c r="R36" s="2">
        <f t="shared" si="7"/>
        <v>0</v>
      </c>
      <c r="S36" s="2">
        <f>VLOOKUP(A36,[1]TDSheet!$A:$U,21,0)</f>
        <v>12.4</v>
      </c>
      <c r="T36" s="2">
        <f>VLOOKUP(A36,[1]TDSheet!$A:$V,22,0)</f>
        <v>1.2</v>
      </c>
      <c r="U36" s="2">
        <f>VLOOKUP(A36,[1]TDSheet!$A:$M,13,0)</f>
        <v>26.4</v>
      </c>
      <c r="W36" s="2">
        <f t="shared" si="8"/>
        <v>0</v>
      </c>
      <c r="X36" s="26">
        <f>VLOOKUP(A36,[1]TDSheet!$A:$Z,26,0)</f>
        <v>0</v>
      </c>
      <c r="Y36" s="27">
        <v>0</v>
      </c>
      <c r="Z36" s="2">
        <f t="shared" si="9"/>
        <v>0</v>
      </c>
    </row>
  </sheetData>
  <autoFilter ref="A3:Z36" xr:uid="{376C02EF-D110-4054-ABFD-188D5F3DE33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2023-12-01T07:18:18Z</dcterms:modified>
</cp:coreProperties>
</file>