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9,11,23 филиалы\"/>
    </mc:Choice>
  </mc:AlternateContent>
  <xr:revisionPtr revIDLastSave="0" documentId="13_ncr:1_{CC545BC4-D5AB-4965-8D0D-CFDF40EF925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TDSheet!$A$3:$Z$158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12" i="1"/>
  <c r="Z17" i="1"/>
  <c r="Z20" i="1"/>
  <c r="Z21" i="1"/>
  <c r="Z22" i="1"/>
  <c r="Z29" i="1"/>
  <c r="Z30" i="1"/>
  <c r="Z31" i="1"/>
  <c r="Z35" i="1"/>
  <c r="Z36" i="1"/>
  <c r="Z38" i="1"/>
  <c r="Z43" i="1"/>
  <c r="Z52" i="1"/>
  <c r="Z55" i="1"/>
  <c r="Z66" i="1"/>
  <c r="Z67" i="1"/>
  <c r="Z68" i="1"/>
  <c r="Z70" i="1"/>
  <c r="Z72" i="1"/>
  <c r="Z77" i="1"/>
  <c r="Z78" i="1"/>
  <c r="Z79" i="1"/>
  <c r="Z80" i="1"/>
  <c r="Z84" i="1"/>
  <c r="Z99" i="1"/>
  <c r="Z101" i="1"/>
  <c r="Z103" i="1"/>
  <c r="Z107" i="1"/>
  <c r="Z115" i="1"/>
  <c r="Z116" i="1"/>
  <c r="Z122" i="1"/>
  <c r="Z134" i="1"/>
  <c r="Z135" i="1"/>
  <c r="Z136" i="1"/>
  <c r="Z137" i="1"/>
  <c r="Z138" i="1"/>
  <c r="Z143" i="1"/>
  <c r="Z144" i="1"/>
  <c r="Z145" i="1"/>
  <c r="Z146" i="1"/>
  <c r="Z147" i="1"/>
  <c r="Z148" i="1"/>
  <c r="Z149" i="1"/>
  <c r="Z150" i="1"/>
  <c r="Z151" i="1"/>
  <c r="Z152" i="1"/>
  <c r="G95" i="1"/>
  <c r="F95" i="1"/>
  <c r="G56" i="1"/>
  <c r="F56" i="1"/>
  <c r="G34" i="1"/>
  <c r="F34" i="1"/>
  <c r="Y19" i="1"/>
  <c r="Y23" i="1"/>
  <c r="Y48" i="1"/>
  <c r="Y76" i="1"/>
  <c r="Y93" i="1"/>
  <c r="Y95" i="1"/>
  <c r="O9" i="1"/>
  <c r="O10" i="1"/>
  <c r="O11" i="1"/>
  <c r="O13" i="1"/>
  <c r="O14" i="1"/>
  <c r="O15" i="1"/>
  <c r="O16" i="1"/>
  <c r="O18" i="1"/>
  <c r="O19" i="1"/>
  <c r="O23" i="1"/>
  <c r="O24" i="1"/>
  <c r="O25" i="1"/>
  <c r="O26" i="1"/>
  <c r="O27" i="1"/>
  <c r="O28" i="1"/>
  <c r="O32" i="1"/>
  <c r="O33" i="1"/>
  <c r="O34" i="1"/>
  <c r="O37" i="1"/>
  <c r="O39" i="1"/>
  <c r="O40" i="1"/>
  <c r="O41" i="1"/>
  <c r="O42" i="1"/>
  <c r="O44" i="1"/>
  <c r="O45" i="1"/>
  <c r="O46" i="1"/>
  <c r="O47" i="1"/>
  <c r="O48" i="1"/>
  <c r="O49" i="1"/>
  <c r="O50" i="1"/>
  <c r="O51" i="1"/>
  <c r="O53" i="1"/>
  <c r="O54" i="1"/>
  <c r="O56" i="1"/>
  <c r="O57" i="1"/>
  <c r="O58" i="1"/>
  <c r="O59" i="1"/>
  <c r="O60" i="1"/>
  <c r="O61" i="1"/>
  <c r="O62" i="1"/>
  <c r="O63" i="1"/>
  <c r="O64" i="1"/>
  <c r="O65" i="1"/>
  <c r="O69" i="1"/>
  <c r="O71" i="1"/>
  <c r="O73" i="1"/>
  <c r="O74" i="1"/>
  <c r="O75" i="1"/>
  <c r="O76" i="1"/>
  <c r="O81" i="1"/>
  <c r="O82" i="1"/>
  <c r="O83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100" i="1"/>
  <c r="O102" i="1"/>
  <c r="O104" i="1"/>
  <c r="O105" i="1"/>
  <c r="O106" i="1"/>
  <c r="O108" i="1"/>
  <c r="O109" i="1"/>
  <c r="O110" i="1"/>
  <c r="O111" i="1"/>
  <c r="O112" i="1"/>
  <c r="O113" i="1"/>
  <c r="O114" i="1"/>
  <c r="O117" i="1"/>
  <c r="O118" i="1"/>
  <c r="O119" i="1"/>
  <c r="O120" i="1"/>
  <c r="O121" i="1"/>
  <c r="O123" i="1"/>
  <c r="O124" i="1"/>
  <c r="O125" i="1"/>
  <c r="O126" i="1"/>
  <c r="O127" i="1"/>
  <c r="O128" i="1"/>
  <c r="O129" i="1"/>
  <c r="O130" i="1"/>
  <c r="O131" i="1"/>
  <c r="O132" i="1"/>
  <c r="O133" i="1"/>
  <c r="O139" i="1"/>
  <c r="O140" i="1"/>
  <c r="O141" i="1"/>
  <c r="O142" i="1"/>
  <c r="O153" i="1"/>
  <c r="O154" i="1"/>
  <c r="O155" i="1"/>
  <c r="O156" i="1"/>
  <c r="O157" i="1"/>
  <c r="O158" i="1"/>
  <c r="O6" i="1"/>
  <c r="N9" i="1"/>
  <c r="N10" i="1"/>
  <c r="N11" i="1"/>
  <c r="N13" i="1"/>
  <c r="N14" i="1"/>
  <c r="N15" i="1"/>
  <c r="N16" i="1"/>
  <c r="N18" i="1"/>
  <c r="N19" i="1"/>
  <c r="N23" i="1"/>
  <c r="N24" i="1"/>
  <c r="N25" i="1"/>
  <c r="N26" i="1"/>
  <c r="N27" i="1"/>
  <c r="N28" i="1"/>
  <c r="N32" i="1"/>
  <c r="N33" i="1"/>
  <c r="N34" i="1"/>
  <c r="N37" i="1"/>
  <c r="N39" i="1"/>
  <c r="N40" i="1"/>
  <c r="N41" i="1"/>
  <c r="N42" i="1"/>
  <c r="N44" i="1"/>
  <c r="N45" i="1"/>
  <c r="N46" i="1"/>
  <c r="N47" i="1"/>
  <c r="N48" i="1"/>
  <c r="N49" i="1"/>
  <c r="N50" i="1"/>
  <c r="N51" i="1"/>
  <c r="N53" i="1"/>
  <c r="N54" i="1"/>
  <c r="N56" i="1"/>
  <c r="N57" i="1"/>
  <c r="N58" i="1"/>
  <c r="N59" i="1"/>
  <c r="N60" i="1"/>
  <c r="N61" i="1"/>
  <c r="N62" i="1"/>
  <c r="N63" i="1"/>
  <c r="N64" i="1"/>
  <c r="N65" i="1"/>
  <c r="N69" i="1"/>
  <c r="N71" i="1"/>
  <c r="N73" i="1"/>
  <c r="N74" i="1"/>
  <c r="N75" i="1"/>
  <c r="N76" i="1"/>
  <c r="N81" i="1"/>
  <c r="N82" i="1"/>
  <c r="N83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100" i="1"/>
  <c r="N102" i="1"/>
  <c r="N104" i="1"/>
  <c r="N105" i="1"/>
  <c r="N106" i="1"/>
  <c r="N108" i="1"/>
  <c r="N109" i="1"/>
  <c r="N110" i="1"/>
  <c r="N111" i="1"/>
  <c r="N112" i="1"/>
  <c r="N113" i="1"/>
  <c r="N114" i="1"/>
  <c r="N117" i="1"/>
  <c r="N118" i="1"/>
  <c r="N119" i="1"/>
  <c r="N120" i="1"/>
  <c r="N121" i="1"/>
  <c r="N123" i="1"/>
  <c r="N124" i="1"/>
  <c r="N125" i="1"/>
  <c r="N126" i="1"/>
  <c r="N127" i="1"/>
  <c r="N128" i="1"/>
  <c r="N129" i="1"/>
  <c r="N130" i="1"/>
  <c r="N131" i="1"/>
  <c r="N132" i="1"/>
  <c r="N133" i="1"/>
  <c r="N139" i="1"/>
  <c r="N140" i="1"/>
  <c r="N141" i="1"/>
  <c r="N142" i="1"/>
  <c r="N153" i="1"/>
  <c r="N154" i="1"/>
  <c r="N155" i="1"/>
  <c r="N156" i="1"/>
  <c r="N157" i="1"/>
  <c r="N158" i="1"/>
  <c r="N6" i="1"/>
  <c r="O5" i="1" l="1"/>
  <c r="V9" i="1"/>
  <c r="W9" i="1"/>
  <c r="X9" i="1"/>
  <c r="V10" i="1"/>
  <c r="W10" i="1"/>
  <c r="X10" i="1"/>
  <c r="V11" i="1"/>
  <c r="W11" i="1"/>
  <c r="X11" i="1"/>
  <c r="V13" i="1"/>
  <c r="W13" i="1"/>
  <c r="X13" i="1"/>
  <c r="V14" i="1"/>
  <c r="W14" i="1"/>
  <c r="X14" i="1"/>
  <c r="V15" i="1"/>
  <c r="W15" i="1"/>
  <c r="X15" i="1"/>
  <c r="V16" i="1"/>
  <c r="W16" i="1"/>
  <c r="X16" i="1"/>
  <c r="V18" i="1"/>
  <c r="W18" i="1"/>
  <c r="X18" i="1"/>
  <c r="V19" i="1"/>
  <c r="W19" i="1"/>
  <c r="X19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32" i="1"/>
  <c r="W32" i="1"/>
  <c r="X32" i="1"/>
  <c r="V33" i="1"/>
  <c r="W33" i="1"/>
  <c r="X33" i="1"/>
  <c r="V34" i="1"/>
  <c r="W34" i="1"/>
  <c r="X34" i="1"/>
  <c r="V37" i="1"/>
  <c r="W37" i="1"/>
  <c r="X37" i="1"/>
  <c r="V39" i="1"/>
  <c r="W39" i="1"/>
  <c r="X39" i="1"/>
  <c r="V40" i="1"/>
  <c r="W40" i="1"/>
  <c r="X40" i="1"/>
  <c r="V41" i="1"/>
  <c r="W41" i="1"/>
  <c r="X41" i="1"/>
  <c r="V42" i="1"/>
  <c r="W42" i="1"/>
  <c r="X42" i="1"/>
  <c r="V44" i="1"/>
  <c r="W44" i="1"/>
  <c r="X44" i="1"/>
  <c r="V45" i="1"/>
  <c r="W45" i="1"/>
  <c r="X45" i="1"/>
  <c r="V46" i="1"/>
  <c r="W46" i="1"/>
  <c r="X46" i="1"/>
  <c r="V47" i="1"/>
  <c r="W47" i="1"/>
  <c r="X47" i="1"/>
  <c r="V48" i="1"/>
  <c r="W48" i="1"/>
  <c r="X48" i="1"/>
  <c r="V49" i="1"/>
  <c r="W49" i="1"/>
  <c r="X49" i="1"/>
  <c r="V50" i="1"/>
  <c r="W50" i="1"/>
  <c r="X50" i="1"/>
  <c r="V51" i="1"/>
  <c r="W51" i="1"/>
  <c r="X51" i="1"/>
  <c r="V53" i="1"/>
  <c r="W53" i="1"/>
  <c r="X53" i="1"/>
  <c r="V54" i="1"/>
  <c r="W54" i="1"/>
  <c r="X54" i="1"/>
  <c r="V56" i="1"/>
  <c r="W56" i="1"/>
  <c r="X56" i="1"/>
  <c r="V57" i="1"/>
  <c r="W57" i="1"/>
  <c r="X57" i="1"/>
  <c r="V58" i="1"/>
  <c r="W58" i="1"/>
  <c r="X58" i="1"/>
  <c r="V59" i="1"/>
  <c r="W59" i="1"/>
  <c r="X59" i="1"/>
  <c r="V60" i="1"/>
  <c r="W60" i="1"/>
  <c r="X60" i="1"/>
  <c r="V61" i="1"/>
  <c r="W61" i="1"/>
  <c r="X61" i="1"/>
  <c r="V62" i="1"/>
  <c r="W62" i="1"/>
  <c r="X62" i="1"/>
  <c r="V63" i="1"/>
  <c r="W63" i="1"/>
  <c r="X63" i="1"/>
  <c r="V64" i="1"/>
  <c r="W64" i="1"/>
  <c r="X64" i="1"/>
  <c r="V65" i="1"/>
  <c r="W65" i="1"/>
  <c r="X65" i="1"/>
  <c r="V69" i="1"/>
  <c r="W69" i="1"/>
  <c r="X69" i="1"/>
  <c r="V71" i="1"/>
  <c r="W71" i="1"/>
  <c r="X71" i="1"/>
  <c r="V73" i="1"/>
  <c r="W73" i="1"/>
  <c r="X73" i="1"/>
  <c r="V74" i="1"/>
  <c r="W74" i="1"/>
  <c r="X74" i="1"/>
  <c r="V75" i="1"/>
  <c r="W75" i="1"/>
  <c r="X75" i="1"/>
  <c r="V76" i="1"/>
  <c r="W76" i="1"/>
  <c r="X76" i="1"/>
  <c r="V81" i="1"/>
  <c r="W81" i="1"/>
  <c r="X81" i="1"/>
  <c r="V82" i="1"/>
  <c r="W82" i="1"/>
  <c r="X82" i="1"/>
  <c r="V83" i="1"/>
  <c r="W83" i="1"/>
  <c r="X83" i="1"/>
  <c r="V85" i="1"/>
  <c r="W85" i="1"/>
  <c r="X85" i="1"/>
  <c r="V86" i="1"/>
  <c r="W86" i="1"/>
  <c r="X86" i="1"/>
  <c r="V87" i="1"/>
  <c r="W87" i="1"/>
  <c r="X87" i="1"/>
  <c r="V88" i="1"/>
  <c r="W88" i="1"/>
  <c r="X88" i="1"/>
  <c r="V89" i="1"/>
  <c r="W89" i="1"/>
  <c r="X89" i="1"/>
  <c r="V90" i="1"/>
  <c r="W90" i="1"/>
  <c r="X90" i="1"/>
  <c r="V91" i="1"/>
  <c r="W91" i="1"/>
  <c r="X91" i="1"/>
  <c r="V92" i="1"/>
  <c r="W92" i="1"/>
  <c r="X92" i="1"/>
  <c r="V93" i="1"/>
  <c r="W93" i="1"/>
  <c r="X93" i="1"/>
  <c r="V94" i="1"/>
  <c r="W94" i="1"/>
  <c r="X94" i="1"/>
  <c r="V95" i="1"/>
  <c r="W95" i="1"/>
  <c r="X95" i="1"/>
  <c r="V96" i="1"/>
  <c r="W96" i="1"/>
  <c r="X96" i="1"/>
  <c r="V97" i="1"/>
  <c r="W97" i="1"/>
  <c r="X97" i="1"/>
  <c r="V98" i="1"/>
  <c r="W98" i="1"/>
  <c r="X98" i="1"/>
  <c r="V100" i="1"/>
  <c r="W100" i="1"/>
  <c r="X100" i="1"/>
  <c r="V102" i="1"/>
  <c r="W102" i="1"/>
  <c r="X102" i="1"/>
  <c r="V104" i="1"/>
  <c r="W104" i="1"/>
  <c r="X104" i="1"/>
  <c r="V105" i="1"/>
  <c r="W105" i="1"/>
  <c r="X105" i="1"/>
  <c r="V106" i="1"/>
  <c r="W106" i="1"/>
  <c r="X106" i="1"/>
  <c r="V108" i="1"/>
  <c r="W108" i="1"/>
  <c r="X108" i="1"/>
  <c r="V109" i="1"/>
  <c r="W109" i="1"/>
  <c r="X109" i="1"/>
  <c r="V110" i="1"/>
  <c r="W110" i="1"/>
  <c r="X110" i="1"/>
  <c r="V111" i="1"/>
  <c r="W111" i="1"/>
  <c r="X111" i="1"/>
  <c r="V112" i="1"/>
  <c r="W112" i="1"/>
  <c r="X112" i="1"/>
  <c r="V113" i="1"/>
  <c r="W113" i="1"/>
  <c r="X113" i="1"/>
  <c r="V114" i="1"/>
  <c r="W114" i="1"/>
  <c r="X114" i="1"/>
  <c r="V117" i="1"/>
  <c r="W117" i="1"/>
  <c r="X117" i="1"/>
  <c r="V118" i="1"/>
  <c r="W118" i="1"/>
  <c r="X118" i="1"/>
  <c r="V119" i="1"/>
  <c r="W119" i="1"/>
  <c r="X119" i="1"/>
  <c r="V120" i="1"/>
  <c r="W120" i="1"/>
  <c r="X120" i="1"/>
  <c r="V121" i="1"/>
  <c r="W121" i="1"/>
  <c r="X121" i="1"/>
  <c r="V123" i="1"/>
  <c r="W123" i="1"/>
  <c r="X123" i="1"/>
  <c r="V124" i="1"/>
  <c r="W124" i="1"/>
  <c r="X124" i="1"/>
  <c r="V125" i="1"/>
  <c r="W125" i="1"/>
  <c r="X125" i="1"/>
  <c r="V126" i="1"/>
  <c r="W126" i="1"/>
  <c r="X126" i="1"/>
  <c r="V127" i="1"/>
  <c r="W127" i="1"/>
  <c r="X127" i="1"/>
  <c r="V128" i="1"/>
  <c r="W128" i="1"/>
  <c r="X128" i="1"/>
  <c r="V129" i="1"/>
  <c r="W129" i="1"/>
  <c r="X129" i="1"/>
  <c r="V130" i="1"/>
  <c r="W130" i="1"/>
  <c r="X130" i="1"/>
  <c r="V131" i="1"/>
  <c r="W131" i="1"/>
  <c r="X131" i="1"/>
  <c r="V132" i="1"/>
  <c r="W132" i="1"/>
  <c r="X132" i="1"/>
  <c r="V133" i="1"/>
  <c r="W133" i="1"/>
  <c r="X133" i="1"/>
  <c r="V139" i="1"/>
  <c r="W139" i="1"/>
  <c r="X139" i="1"/>
  <c r="V140" i="1"/>
  <c r="W140" i="1"/>
  <c r="X140" i="1"/>
  <c r="V141" i="1"/>
  <c r="W141" i="1"/>
  <c r="X141" i="1"/>
  <c r="V142" i="1"/>
  <c r="W142" i="1"/>
  <c r="X142" i="1"/>
  <c r="V153" i="1"/>
  <c r="W153" i="1"/>
  <c r="X153" i="1"/>
  <c r="V154" i="1"/>
  <c r="W154" i="1"/>
  <c r="X154" i="1"/>
  <c r="V155" i="1"/>
  <c r="W155" i="1"/>
  <c r="X155" i="1"/>
  <c r="V156" i="1"/>
  <c r="W156" i="1"/>
  <c r="X156" i="1"/>
  <c r="V157" i="1"/>
  <c r="W157" i="1"/>
  <c r="X157" i="1"/>
  <c r="V158" i="1"/>
  <c r="W158" i="1"/>
  <c r="X158" i="1"/>
  <c r="X6" i="1"/>
  <c r="W6" i="1"/>
  <c r="V6" i="1"/>
  <c r="L7" i="1"/>
  <c r="P7" i="1" s="1"/>
  <c r="L8" i="1"/>
  <c r="L9" i="1"/>
  <c r="P9" i="1" s="1"/>
  <c r="T9" i="1" s="1"/>
  <c r="L10" i="1"/>
  <c r="P10" i="1" s="1"/>
  <c r="L11" i="1"/>
  <c r="P11" i="1" s="1"/>
  <c r="T11" i="1" s="1"/>
  <c r="L12" i="1"/>
  <c r="P12" i="1" s="1"/>
  <c r="L13" i="1"/>
  <c r="P13" i="1" s="1"/>
  <c r="Q13" i="1" s="1"/>
  <c r="L15" i="1"/>
  <c r="P15" i="1" s="1"/>
  <c r="L16" i="1"/>
  <c r="P16" i="1" s="1"/>
  <c r="L17" i="1"/>
  <c r="P17" i="1" s="1"/>
  <c r="L18" i="1"/>
  <c r="P18" i="1" s="1"/>
  <c r="T18" i="1" s="1"/>
  <c r="L23" i="1"/>
  <c r="P23" i="1" s="1"/>
  <c r="U23" i="1" s="1"/>
  <c r="L28" i="1"/>
  <c r="P28" i="1" s="1"/>
  <c r="T28" i="1" s="1"/>
  <c r="L29" i="1"/>
  <c r="P29" i="1" s="1"/>
  <c r="L30" i="1"/>
  <c r="P30" i="1" s="1"/>
  <c r="L31" i="1"/>
  <c r="P31" i="1" s="1"/>
  <c r="L33" i="1"/>
  <c r="P33" i="1" s="1"/>
  <c r="Q33" i="1" s="1"/>
  <c r="L36" i="1"/>
  <c r="P36" i="1" s="1"/>
  <c r="L37" i="1"/>
  <c r="P37" i="1" s="1"/>
  <c r="T37" i="1" s="1"/>
  <c r="L38" i="1"/>
  <c r="P38" i="1" s="1"/>
  <c r="L39" i="1"/>
  <c r="P39" i="1" s="1"/>
  <c r="T39" i="1" s="1"/>
  <c r="L43" i="1"/>
  <c r="P43" i="1" s="1"/>
  <c r="L46" i="1"/>
  <c r="P46" i="1" s="1"/>
  <c r="L47" i="1"/>
  <c r="P47" i="1" s="1"/>
  <c r="L48" i="1"/>
  <c r="P48" i="1" s="1"/>
  <c r="T48" i="1" s="1"/>
  <c r="L49" i="1"/>
  <c r="P49" i="1" s="1"/>
  <c r="T49" i="1" s="1"/>
  <c r="L50" i="1"/>
  <c r="P50" i="1" s="1"/>
  <c r="T50" i="1" s="1"/>
  <c r="L51" i="1"/>
  <c r="P51" i="1" s="1"/>
  <c r="L52" i="1"/>
  <c r="P52" i="1" s="1"/>
  <c r="L53" i="1"/>
  <c r="P53" i="1" s="1"/>
  <c r="T53" i="1" s="1"/>
  <c r="L54" i="1"/>
  <c r="P54" i="1" s="1"/>
  <c r="T54" i="1" s="1"/>
  <c r="L55" i="1"/>
  <c r="P55" i="1" s="1"/>
  <c r="L56" i="1"/>
  <c r="P56" i="1" s="1"/>
  <c r="U56" i="1" s="1"/>
  <c r="L57" i="1"/>
  <c r="P57" i="1" s="1"/>
  <c r="L58" i="1"/>
  <c r="P58" i="1" s="1"/>
  <c r="T58" i="1" s="1"/>
  <c r="L59" i="1"/>
  <c r="P59" i="1" s="1"/>
  <c r="L60" i="1"/>
  <c r="P60" i="1" s="1"/>
  <c r="U60" i="1" s="1"/>
  <c r="L61" i="1"/>
  <c r="P61" i="1" s="1"/>
  <c r="T61" i="1" s="1"/>
  <c r="L62" i="1"/>
  <c r="P62" i="1" s="1"/>
  <c r="T62" i="1" s="1"/>
  <c r="L63" i="1"/>
  <c r="P63" i="1" s="1"/>
  <c r="L64" i="1"/>
  <c r="P64" i="1" s="1"/>
  <c r="U64" i="1" s="1"/>
  <c r="L65" i="1"/>
  <c r="P65" i="1" s="1"/>
  <c r="T65" i="1" s="1"/>
  <c r="L66" i="1"/>
  <c r="P66" i="1" s="1"/>
  <c r="L67" i="1"/>
  <c r="P67" i="1" s="1"/>
  <c r="L68" i="1"/>
  <c r="P68" i="1" s="1"/>
  <c r="L70" i="1"/>
  <c r="P70" i="1" s="1"/>
  <c r="L71" i="1"/>
  <c r="P71" i="1" s="1"/>
  <c r="T71" i="1" s="1"/>
  <c r="L72" i="1"/>
  <c r="P72" i="1" s="1"/>
  <c r="L73" i="1"/>
  <c r="P73" i="1" s="1"/>
  <c r="U73" i="1" s="1"/>
  <c r="L74" i="1"/>
  <c r="P74" i="1" s="1"/>
  <c r="L75" i="1"/>
  <c r="P75" i="1" s="1"/>
  <c r="Q75" i="1" s="1"/>
  <c r="L76" i="1"/>
  <c r="P76" i="1" s="1"/>
  <c r="T76" i="1" s="1"/>
  <c r="L77" i="1"/>
  <c r="P77" i="1" s="1"/>
  <c r="L78" i="1"/>
  <c r="P78" i="1" s="1"/>
  <c r="L79" i="1"/>
  <c r="P79" i="1" s="1"/>
  <c r="L80" i="1"/>
  <c r="P80" i="1" s="1"/>
  <c r="L81" i="1"/>
  <c r="P81" i="1" s="1"/>
  <c r="U81" i="1" s="1"/>
  <c r="L82" i="1"/>
  <c r="P82" i="1" s="1"/>
  <c r="Q82" i="1" s="1"/>
  <c r="L83" i="1"/>
  <c r="P83" i="1" s="1"/>
  <c r="T83" i="1" s="1"/>
  <c r="L84" i="1"/>
  <c r="P84" i="1" s="1"/>
  <c r="L85" i="1"/>
  <c r="P85" i="1" s="1"/>
  <c r="T85" i="1" s="1"/>
  <c r="L86" i="1"/>
  <c r="P86" i="1" s="1"/>
  <c r="T86" i="1" s="1"/>
  <c r="L87" i="1"/>
  <c r="P87" i="1" s="1"/>
  <c r="L88" i="1"/>
  <c r="P88" i="1" s="1"/>
  <c r="L89" i="1"/>
  <c r="P89" i="1" s="1"/>
  <c r="T89" i="1" s="1"/>
  <c r="L93" i="1"/>
  <c r="P93" i="1" s="1"/>
  <c r="U93" i="1" s="1"/>
  <c r="L94" i="1"/>
  <c r="P94" i="1" s="1"/>
  <c r="L95" i="1"/>
  <c r="P95" i="1" s="1"/>
  <c r="U95" i="1" s="1"/>
  <c r="L96" i="1"/>
  <c r="P96" i="1" s="1"/>
  <c r="U96" i="1" s="1"/>
  <c r="L97" i="1"/>
  <c r="P97" i="1" s="1"/>
  <c r="L98" i="1"/>
  <c r="P98" i="1" s="1"/>
  <c r="U98" i="1" s="1"/>
  <c r="L99" i="1"/>
  <c r="P99" i="1" s="1"/>
  <c r="L100" i="1"/>
  <c r="P100" i="1" s="1"/>
  <c r="U100" i="1" s="1"/>
  <c r="L110" i="1"/>
  <c r="P110" i="1" s="1"/>
  <c r="U110" i="1" s="1"/>
  <c r="L111" i="1"/>
  <c r="P111" i="1" s="1"/>
  <c r="L112" i="1"/>
  <c r="P112" i="1" s="1"/>
  <c r="U112" i="1" s="1"/>
  <c r="L113" i="1"/>
  <c r="P113" i="1" s="1"/>
  <c r="U113" i="1" s="1"/>
  <c r="L114" i="1"/>
  <c r="P114" i="1" s="1"/>
  <c r="U114" i="1" s="1"/>
  <c r="L115" i="1"/>
  <c r="P115" i="1" s="1"/>
  <c r="L116" i="1"/>
  <c r="P116" i="1" s="1"/>
  <c r="L117" i="1"/>
  <c r="P117" i="1" s="1"/>
  <c r="U117" i="1" s="1"/>
  <c r="L118" i="1"/>
  <c r="P118" i="1" s="1"/>
  <c r="U118" i="1" s="1"/>
  <c r="L119" i="1"/>
  <c r="P119" i="1" s="1"/>
  <c r="U119" i="1" s="1"/>
  <c r="L120" i="1"/>
  <c r="P120" i="1" s="1"/>
  <c r="U120" i="1" s="1"/>
  <c r="L126" i="1"/>
  <c r="P126" i="1" s="1"/>
  <c r="U126" i="1" s="1"/>
  <c r="L127" i="1"/>
  <c r="P127" i="1" s="1"/>
  <c r="U127" i="1" s="1"/>
  <c r="L128" i="1"/>
  <c r="P128" i="1" s="1"/>
  <c r="U128" i="1" s="1"/>
  <c r="L129" i="1"/>
  <c r="P129" i="1" s="1"/>
  <c r="U129" i="1" s="1"/>
  <c r="L130" i="1"/>
  <c r="P130" i="1" s="1"/>
  <c r="U130" i="1" s="1"/>
  <c r="L131" i="1"/>
  <c r="P131" i="1" s="1"/>
  <c r="U131" i="1" s="1"/>
  <c r="L132" i="1"/>
  <c r="P132" i="1" s="1"/>
  <c r="U132" i="1" s="1"/>
  <c r="L133" i="1"/>
  <c r="P133" i="1" s="1"/>
  <c r="U133" i="1" s="1"/>
  <c r="L134" i="1"/>
  <c r="P134" i="1" s="1"/>
  <c r="L135" i="1"/>
  <c r="P135" i="1" s="1"/>
  <c r="L136" i="1"/>
  <c r="P136" i="1" s="1"/>
  <c r="L137" i="1"/>
  <c r="P137" i="1" s="1"/>
  <c r="L138" i="1"/>
  <c r="P138" i="1" s="1"/>
  <c r="L139" i="1"/>
  <c r="P139" i="1" s="1"/>
  <c r="T139" i="1" s="1"/>
  <c r="L140" i="1"/>
  <c r="P140" i="1" s="1"/>
  <c r="U140" i="1" s="1"/>
  <c r="L141" i="1"/>
  <c r="P141" i="1" s="1"/>
  <c r="U141" i="1" s="1"/>
  <c r="L142" i="1"/>
  <c r="P142" i="1" s="1"/>
  <c r="U142" i="1" s="1"/>
  <c r="L143" i="1"/>
  <c r="P143" i="1" s="1"/>
  <c r="L144" i="1"/>
  <c r="P144" i="1" s="1"/>
  <c r="L145" i="1"/>
  <c r="P145" i="1" s="1"/>
  <c r="L146" i="1"/>
  <c r="P146" i="1" s="1"/>
  <c r="L147" i="1"/>
  <c r="P147" i="1" s="1"/>
  <c r="L148" i="1"/>
  <c r="P148" i="1" s="1"/>
  <c r="L149" i="1"/>
  <c r="P149" i="1" s="1"/>
  <c r="L150" i="1"/>
  <c r="P150" i="1" s="1"/>
  <c r="L151" i="1"/>
  <c r="P151" i="1" s="1"/>
  <c r="L152" i="1"/>
  <c r="P152" i="1" s="1"/>
  <c r="L153" i="1"/>
  <c r="P153" i="1" s="1"/>
  <c r="U153" i="1" s="1"/>
  <c r="L154" i="1"/>
  <c r="P154" i="1" s="1"/>
  <c r="T154" i="1" s="1"/>
  <c r="L155" i="1"/>
  <c r="P155" i="1" s="1"/>
  <c r="T155" i="1" s="1"/>
  <c r="L156" i="1"/>
  <c r="P156" i="1" s="1"/>
  <c r="U156" i="1" s="1"/>
  <c r="L157" i="1"/>
  <c r="P157" i="1" s="1"/>
  <c r="U157" i="1" s="1"/>
  <c r="L158" i="1"/>
  <c r="P158" i="1" s="1"/>
  <c r="U158" i="1" s="1"/>
  <c r="L6" i="1"/>
  <c r="P6" i="1" s="1"/>
  <c r="Q6" i="1" s="1"/>
  <c r="M14" i="1"/>
  <c r="L14" i="1" s="1"/>
  <c r="P14" i="1" s="1"/>
  <c r="T14" i="1" s="1"/>
  <c r="M19" i="1"/>
  <c r="L19" i="1" s="1"/>
  <c r="P19" i="1" s="1"/>
  <c r="T19" i="1" s="1"/>
  <c r="M20" i="1"/>
  <c r="L20" i="1" s="1"/>
  <c r="P20" i="1" s="1"/>
  <c r="M21" i="1"/>
  <c r="L21" i="1" s="1"/>
  <c r="P21" i="1" s="1"/>
  <c r="M22" i="1"/>
  <c r="L22" i="1" s="1"/>
  <c r="P22" i="1" s="1"/>
  <c r="M24" i="1"/>
  <c r="L24" i="1" s="1"/>
  <c r="P24" i="1" s="1"/>
  <c r="T24" i="1" s="1"/>
  <c r="M25" i="1"/>
  <c r="L25" i="1" s="1"/>
  <c r="P25" i="1" s="1"/>
  <c r="T25" i="1" s="1"/>
  <c r="M26" i="1"/>
  <c r="L26" i="1" s="1"/>
  <c r="P26" i="1" s="1"/>
  <c r="M27" i="1"/>
  <c r="L27" i="1" s="1"/>
  <c r="P27" i="1" s="1"/>
  <c r="U27" i="1" s="1"/>
  <c r="M32" i="1"/>
  <c r="L32" i="1" s="1"/>
  <c r="P32" i="1" s="1"/>
  <c r="T32" i="1" s="1"/>
  <c r="M34" i="1"/>
  <c r="L34" i="1" s="1"/>
  <c r="P34" i="1" s="1"/>
  <c r="M35" i="1"/>
  <c r="L35" i="1" s="1"/>
  <c r="P35" i="1" s="1"/>
  <c r="M40" i="1"/>
  <c r="L40" i="1" s="1"/>
  <c r="P40" i="1" s="1"/>
  <c r="T40" i="1" s="1"/>
  <c r="M41" i="1"/>
  <c r="L41" i="1" s="1"/>
  <c r="P41" i="1" s="1"/>
  <c r="U41" i="1" s="1"/>
  <c r="M42" i="1"/>
  <c r="L42" i="1" s="1"/>
  <c r="P42" i="1" s="1"/>
  <c r="U42" i="1" s="1"/>
  <c r="M44" i="1"/>
  <c r="L44" i="1" s="1"/>
  <c r="P44" i="1" s="1"/>
  <c r="T44" i="1" s="1"/>
  <c r="M45" i="1"/>
  <c r="L45" i="1" s="1"/>
  <c r="P45" i="1" s="1"/>
  <c r="T45" i="1" s="1"/>
  <c r="M69" i="1"/>
  <c r="L69" i="1" s="1"/>
  <c r="P69" i="1" s="1"/>
  <c r="M90" i="1"/>
  <c r="L90" i="1" s="1"/>
  <c r="P90" i="1" s="1"/>
  <c r="T90" i="1" s="1"/>
  <c r="M91" i="1"/>
  <c r="L91" i="1" s="1"/>
  <c r="P91" i="1" s="1"/>
  <c r="U91" i="1" s="1"/>
  <c r="M92" i="1"/>
  <c r="L92" i="1" s="1"/>
  <c r="P92" i="1" s="1"/>
  <c r="U92" i="1" s="1"/>
  <c r="M101" i="1"/>
  <c r="L101" i="1" s="1"/>
  <c r="P101" i="1" s="1"/>
  <c r="M102" i="1"/>
  <c r="L102" i="1" s="1"/>
  <c r="P102" i="1" s="1"/>
  <c r="U102" i="1" s="1"/>
  <c r="M103" i="1"/>
  <c r="L103" i="1" s="1"/>
  <c r="P103" i="1" s="1"/>
  <c r="M104" i="1"/>
  <c r="L104" i="1" s="1"/>
  <c r="P104" i="1" s="1"/>
  <c r="U104" i="1" s="1"/>
  <c r="M105" i="1"/>
  <c r="L105" i="1" s="1"/>
  <c r="P105" i="1" s="1"/>
  <c r="U105" i="1" s="1"/>
  <c r="M106" i="1"/>
  <c r="L106" i="1" s="1"/>
  <c r="P106" i="1" s="1"/>
  <c r="U106" i="1" s="1"/>
  <c r="M107" i="1"/>
  <c r="L107" i="1" s="1"/>
  <c r="P107" i="1" s="1"/>
  <c r="M108" i="1"/>
  <c r="L108" i="1" s="1"/>
  <c r="P108" i="1" s="1"/>
  <c r="U108" i="1" s="1"/>
  <c r="M109" i="1"/>
  <c r="L109" i="1" s="1"/>
  <c r="P109" i="1" s="1"/>
  <c r="U109" i="1" s="1"/>
  <c r="M121" i="1"/>
  <c r="L121" i="1" s="1"/>
  <c r="P121" i="1" s="1"/>
  <c r="U121" i="1" s="1"/>
  <c r="M122" i="1"/>
  <c r="L122" i="1" s="1"/>
  <c r="P122" i="1" s="1"/>
  <c r="M123" i="1"/>
  <c r="L123" i="1" s="1"/>
  <c r="P123" i="1" s="1"/>
  <c r="U123" i="1" s="1"/>
  <c r="M124" i="1"/>
  <c r="L124" i="1" s="1"/>
  <c r="P124" i="1" s="1"/>
  <c r="U124" i="1" s="1"/>
  <c r="M125" i="1"/>
  <c r="L125" i="1" s="1"/>
  <c r="P125" i="1" s="1"/>
  <c r="U125" i="1" s="1"/>
  <c r="K7" i="1"/>
  <c r="K29" i="1"/>
  <c r="K38" i="1"/>
  <c r="K55" i="1"/>
  <c r="K72" i="1"/>
  <c r="K78" i="1"/>
  <c r="K80" i="1"/>
  <c r="K84" i="1"/>
  <c r="K99" i="1"/>
  <c r="K112" i="1"/>
  <c r="K117" i="1"/>
  <c r="K129" i="1"/>
  <c r="K134" i="1"/>
  <c r="K138" i="1"/>
  <c r="K139" i="1"/>
  <c r="K141" i="1"/>
  <c r="K142" i="1"/>
  <c r="K143" i="1"/>
  <c r="K145" i="1"/>
  <c r="K146" i="1"/>
  <c r="K147" i="1"/>
  <c r="K152" i="1"/>
  <c r="K15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3" i="1"/>
  <c r="K73" i="1" s="1"/>
  <c r="J74" i="1"/>
  <c r="K74" i="1" s="1"/>
  <c r="J75" i="1"/>
  <c r="K75" i="1" s="1"/>
  <c r="J76" i="1"/>
  <c r="K76" i="1" s="1"/>
  <c r="J77" i="1"/>
  <c r="K77" i="1" s="1"/>
  <c r="J79" i="1"/>
  <c r="K79" i="1" s="1"/>
  <c r="J81" i="1"/>
  <c r="K81" i="1" s="1"/>
  <c r="J82" i="1"/>
  <c r="K82" i="1" s="1"/>
  <c r="J83" i="1"/>
  <c r="K83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3" i="1"/>
  <c r="K113" i="1" s="1"/>
  <c r="J114" i="1"/>
  <c r="K114" i="1" s="1"/>
  <c r="J115" i="1"/>
  <c r="K115" i="1" s="1"/>
  <c r="J116" i="1"/>
  <c r="K116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30" i="1"/>
  <c r="K130" i="1" s="1"/>
  <c r="J131" i="1"/>
  <c r="K131" i="1" s="1"/>
  <c r="J132" i="1"/>
  <c r="K132" i="1" s="1"/>
  <c r="J133" i="1"/>
  <c r="K133" i="1" s="1"/>
  <c r="J135" i="1"/>
  <c r="K135" i="1" s="1"/>
  <c r="J136" i="1"/>
  <c r="K136" i="1" s="1"/>
  <c r="J137" i="1"/>
  <c r="K137" i="1" s="1"/>
  <c r="J140" i="1"/>
  <c r="K140" i="1" s="1"/>
  <c r="J144" i="1"/>
  <c r="K144" i="1" s="1"/>
  <c r="J148" i="1"/>
  <c r="K148" i="1" s="1"/>
  <c r="J149" i="1"/>
  <c r="K149" i="1" s="1"/>
  <c r="J150" i="1"/>
  <c r="K150" i="1" s="1"/>
  <c r="J151" i="1"/>
  <c r="K151" i="1" s="1"/>
  <c r="J153" i="1"/>
  <c r="K153" i="1" s="1"/>
  <c r="J154" i="1"/>
  <c r="K154" i="1" s="1"/>
  <c r="J155" i="1"/>
  <c r="K155" i="1" s="1"/>
  <c r="J157" i="1"/>
  <c r="K157" i="1" s="1"/>
  <c r="J158" i="1"/>
  <c r="K158" i="1" s="1"/>
  <c r="J6" i="1"/>
  <c r="K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6" i="1"/>
  <c r="H9" i="1"/>
  <c r="Z9" i="1" s="1"/>
  <c r="H10" i="1"/>
  <c r="H11" i="1"/>
  <c r="Z11" i="1" s="1"/>
  <c r="H13" i="1"/>
  <c r="H14" i="1"/>
  <c r="Z14" i="1" s="1"/>
  <c r="H15" i="1"/>
  <c r="H16" i="1"/>
  <c r="H18" i="1"/>
  <c r="Z18" i="1" s="1"/>
  <c r="H19" i="1"/>
  <c r="Z19" i="1" s="1"/>
  <c r="H23" i="1"/>
  <c r="Z23" i="1" s="1"/>
  <c r="H24" i="1"/>
  <c r="Z24" i="1" s="1"/>
  <c r="H25" i="1"/>
  <c r="Z25" i="1" s="1"/>
  <c r="H26" i="1"/>
  <c r="H27" i="1"/>
  <c r="Z27" i="1" s="1"/>
  <c r="H28" i="1"/>
  <c r="Z28" i="1" s="1"/>
  <c r="H32" i="1"/>
  <c r="Z32" i="1" s="1"/>
  <c r="H33" i="1"/>
  <c r="H34" i="1"/>
  <c r="H37" i="1"/>
  <c r="Z37" i="1" s="1"/>
  <c r="H39" i="1"/>
  <c r="Z39" i="1" s="1"/>
  <c r="H40" i="1"/>
  <c r="Z40" i="1" s="1"/>
  <c r="H41" i="1"/>
  <c r="Z41" i="1" s="1"/>
  <c r="H42" i="1"/>
  <c r="H44" i="1"/>
  <c r="Z44" i="1" s="1"/>
  <c r="H45" i="1"/>
  <c r="Z45" i="1" s="1"/>
  <c r="H46" i="1"/>
  <c r="H47" i="1"/>
  <c r="H48" i="1"/>
  <c r="Z48" i="1" s="1"/>
  <c r="H49" i="1"/>
  <c r="Z49" i="1" s="1"/>
  <c r="H50" i="1"/>
  <c r="Z50" i="1" s="1"/>
  <c r="H51" i="1"/>
  <c r="H53" i="1"/>
  <c r="Z53" i="1" s="1"/>
  <c r="H54" i="1"/>
  <c r="Z54" i="1" s="1"/>
  <c r="H56" i="1"/>
  <c r="Z56" i="1" s="1"/>
  <c r="H57" i="1"/>
  <c r="H58" i="1"/>
  <c r="Z58" i="1" s="1"/>
  <c r="H59" i="1"/>
  <c r="H60" i="1"/>
  <c r="Z60" i="1" s="1"/>
  <c r="H61" i="1"/>
  <c r="Z61" i="1" s="1"/>
  <c r="H62" i="1"/>
  <c r="Z62" i="1" s="1"/>
  <c r="H63" i="1"/>
  <c r="H64" i="1"/>
  <c r="Z64" i="1" s="1"/>
  <c r="H65" i="1"/>
  <c r="Z65" i="1" s="1"/>
  <c r="H69" i="1"/>
  <c r="H71" i="1"/>
  <c r="Z71" i="1" s="1"/>
  <c r="H73" i="1"/>
  <c r="Z73" i="1" s="1"/>
  <c r="H74" i="1"/>
  <c r="H75" i="1"/>
  <c r="H76" i="1"/>
  <c r="Z76" i="1" s="1"/>
  <c r="H81" i="1"/>
  <c r="Z81" i="1" s="1"/>
  <c r="H82" i="1"/>
  <c r="H83" i="1"/>
  <c r="Z83" i="1" s="1"/>
  <c r="H85" i="1"/>
  <c r="Z85" i="1" s="1"/>
  <c r="H86" i="1"/>
  <c r="Z86" i="1" s="1"/>
  <c r="H87" i="1"/>
  <c r="H88" i="1"/>
  <c r="H89" i="1"/>
  <c r="Z89" i="1" s="1"/>
  <c r="H90" i="1"/>
  <c r="Z90" i="1" s="1"/>
  <c r="H91" i="1"/>
  <c r="Z91" i="1" s="1"/>
  <c r="H92" i="1"/>
  <c r="Z92" i="1" s="1"/>
  <c r="H93" i="1"/>
  <c r="Z93" i="1" s="1"/>
  <c r="H94" i="1"/>
  <c r="H95" i="1"/>
  <c r="Z95" i="1" s="1"/>
  <c r="H96" i="1"/>
  <c r="Z96" i="1" s="1"/>
  <c r="H97" i="1"/>
  <c r="H98" i="1"/>
  <c r="Z98" i="1" s="1"/>
  <c r="H100" i="1"/>
  <c r="Z100" i="1" s="1"/>
  <c r="H102" i="1"/>
  <c r="Z102" i="1" s="1"/>
  <c r="H104" i="1"/>
  <c r="Z104" i="1" s="1"/>
  <c r="H105" i="1"/>
  <c r="Z105" i="1" s="1"/>
  <c r="H106" i="1"/>
  <c r="Z106" i="1" s="1"/>
  <c r="H108" i="1"/>
  <c r="Z108" i="1" s="1"/>
  <c r="H109" i="1"/>
  <c r="Z109" i="1" s="1"/>
  <c r="H110" i="1"/>
  <c r="Z110" i="1" s="1"/>
  <c r="H111" i="1"/>
  <c r="H112" i="1"/>
  <c r="Z112" i="1" s="1"/>
  <c r="H113" i="1"/>
  <c r="Z113" i="1" s="1"/>
  <c r="H114" i="1"/>
  <c r="Z114" i="1" s="1"/>
  <c r="H117" i="1"/>
  <c r="Z117" i="1" s="1"/>
  <c r="H118" i="1"/>
  <c r="Z118" i="1" s="1"/>
  <c r="H119" i="1"/>
  <c r="Z119" i="1" s="1"/>
  <c r="H120" i="1"/>
  <c r="Z120" i="1" s="1"/>
  <c r="H121" i="1"/>
  <c r="Z121" i="1" s="1"/>
  <c r="H123" i="1"/>
  <c r="Z123" i="1" s="1"/>
  <c r="H124" i="1"/>
  <c r="Z124" i="1" s="1"/>
  <c r="H125" i="1"/>
  <c r="Z125" i="1" s="1"/>
  <c r="H126" i="1"/>
  <c r="Z126" i="1" s="1"/>
  <c r="H127" i="1"/>
  <c r="Z127" i="1" s="1"/>
  <c r="H128" i="1"/>
  <c r="Z128" i="1" s="1"/>
  <c r="H129" i="1"/>
  <c r="Z129" i="1" s="1"/>
  <c r="H130" i="1"/>
  <c r="Z130" i="1" s="1"/>
  <c r="H131" i="1"/>
  <c r="Z131" i="1" s="1"/>
  <c r="H132" i="1"/>
  <c r="Z132" i="1" s="1"/>
  <c r="H133" i="1"/>
  <c r="Z133" i="1" s="1"/>
  <c r="H139" i="1"/>
  <c r="Z139" i="1" s="1"/>
  <c r="H140" i="1"/>
  <c r="Z140" i="1" s="1"/>
  <c r="H141" i="1"/>
  <c r="Z141" i="1" s="1"/>
  <c r="H142" i="1"/>
  <c r="Z142" i="1" s="1"/>
  <c r="H153" i="1"/>
  <c r="Z153" i="1" s="1"/>
  <c r="H154" i="1"/>
  <c r="Z154" i="1" s="1"/>
  <c r="H155" i="1"/>
  <c r="Z155" i="1" s="1"/>
  <c r="H156" i="1"/>
  <c r="Z156" i="1" s="1"/>
  <c r="H157" i="1"/>
  <c r="Z157" i="1" s="1"/>
  <c r="H158" i="1"/>
  <c r="Z158" i="1" s="1"/>
  <c r="H6" i="1"/>
  <c r="C34" i="1"/>
  <c r="C46" i="1"/>
  <c r="C49" i="1"/>
  <c r="C54" i="1"/>
  <c r="C56" i="1"/>
  <c r="C60" i="1"/>
  <c r="C62" i="1"/>
  <c r="C64" i="1"/>
  <c r="C86" i="1"/>
  <c r="C90" i="1"/>
  <c r="C91" i="1"/>
  <c r="C92" i="1"/>
  <c r="C93" i="1"/>
  <c r="C94" i="1"/>
  <c r="C95" i="1"/>
  <c r="C98" i="1"/>
  <c r="C108" i="1"/>
  <c r="C117" i="1"/>
  <c r="C118" i="1"/>
  <c r="C119" i="1"/>
  <c r="C120" i="1"/>
  <c r="C126" i="1"/>
  <c r="C6" i="1"/>
  <c r="G5" i="1"/>
  <c r="F5" i="1"/>
  <c r="X5" i="1"/>
  <c r="V5" i="1"/>
  <c r="R5" i="1"/>
  <c r="N5" i="1"/>
  <c r="T6" i="1" l="1"/>
  <c r="Z6" i="1"/>
  <c r="Z82" i="1"/>
  <c r="T75" i="1"/>
  <c r="Z75" i="1"/>
  <c r="Z33" i="1"/>
  <c r="T13" i="1"/>
  <c r="Z13" i="1"/>
  <c r="U25" i="1"/>
  <c r="U62" i="1"/>
  <c r="T96" i="1"/>
  <c r="T140" i="1"/>
  <c r="T56" i="1"/>
  <c r="U154" i="1"/>
  <c r="U14" i="1"/>
  <c r="U37" i="1"/>
  <c r="U54" i="1"/>
  <c r="U89" i="1"/>
  <c r="T117" i="1"/>
  <c r="T128" i="1"/>
  <c r="U13" i="1"/>
  <c r="U48" i="1"/>
  <c r="U83" i="1"/>
  <c r="T108" i="1"/>
  <c r="T158" i="1"/>
  <c r="T64" i="1"/>
  <c r="U9" i="1"/>
  <c r="U28" i="1"/>
  <c r="U85" i="1"/>
  <c r="T104" i="1"/>
  <c r="T121" i="1"/>
  <c r="T132" i="1"/>
  <c r="Q42" i="1"/>
  <c r="Q34" i="1"/>
  <c r="U111" i="1"/>
  <c r="Q111" i="1"/>
  <c r="U94" i="1"/>
  <c r="Q94" i="1"/>
  <c r="Z94" i="1" s="1"/>
  <c r="Q87" i="1"/>
  <c r="Q46" i="1"/>
  <c r="T33" i="1"/>
  <c r="Q16" i="1"/>
  <c r="T27" i="1"/>
  <c r="U18" i="1"/>
  <c r="U39" i="1"/>
  <c r="U58" i="1"/>
  <c r="U75" i="1"/>
  <c r="T92" i="1"/>
  <c r="T102" i="1"/>
  <c r="T123" i="1"/>
  <c r="T60" i="1"/>
  <c r="U11" i="1"/>
  <c r="U16" i="1"/>
  <c r="U33" i="1"/>
  <c r="U40" i="1"/>
  <c r="U45" i="1"/>
  <c r="U71" i="1"/>
  <c r="U87" i="1"/>
  <c r="T100" i="1"/>
  <c r="T106" i="1"/>
  <c r="T113" i="1"/>
  <c r="T119" i="1"/>
  <c r="T126" i="1"/>
  <c r="T130" i="1"/>
  <c r="U69" i="1"/>
  <c r="Q69" i="1"/>
  <c r="Z69" i="1" s="1"/>
  <c r="Q26" i="1"/>
  <c r="U97" i="1"/>
  <c r="Q97" i="1"/>
  <c r="Q88" i="1"/>
  <c r="T82" i="1"/>
  <c r="Q74" i="1"/>
  <c r="Q63" i="1"/>
  <c r="Q59" i="1"/>
  <c r="Q57" i="1"/>
  <c r="Q51" i="1"/>
  <c r="Q47" i="1"/>
  <c r="U15" i="1"/>
  <c r="Q15" i="1"/>
  <c r="Z15" i="1" s="1"/>
  <c r="U10" i="1"/>
  <c r="Q10" i="1"/>
  <c r="T122" i="1"/>
  <c r="U122" i="1"/>
  <c r="T107" i="1"/>
  <c r="U107" i="1"/>
  <c r="T103" i="1"/>
  <c r="U103" i="1"/>
  <c r="T101" i="1"/>
  <c r="U101" i="1"/>
  <c r="U35" i="1"/>
  <c r="T35" i="1"/>
  <c r="U21" i="1"/>
  <c r="T21" i="1"/>
  <c r="T151" i="1"/>
  <c r="U151" i="1"/>
  <c r="T149" i="1"/>
  <c r="U149" i="1"/>
  <c r="T147" i="1"/>
  <c r="U147" i="1"/>
  <c r="T145" i="1"/>
  <c r="U145" i="1"/>
  <c r="T143" i="1"/>
  <c r="U143" i="1"/>
  <c r="T137" i="1"/>
  <c r="U137" i="1"/>
  <c r="T135" i="1"/>
  <c r="U135" i="1"/>
  <c r="T116" i="1"/>
  <c r="U116" i="1"/>
  <c r="T99" i="1"/>
  <c r="U99" i="1"/>
  <c r="U84" i="1"/>
  <c r="T84" i="1"/>
  <c r="U80" i="1"/>
  <c r="T80" i="1"/>
  <c r="U78" i="1"/>
  <c r="T78" i="1"/>
  <c r="U72" i="1"/>
  <c r="T72" i="1"/>
  <c r="U70" i="1"/>
  <c r="T70" i="1"/>
  <c r="U67" i="1"/>
  <c r="T67" i="1"/>
  <c r="U55" i="1"/>
  <c r="T55" i="1"/>
  <c r="U43" i="1"/>
  <c r="T43" i="1"/>
  <c r="U38" i="1"/>
  <c r="T38" i="1"/>
  <c r="U36" i="1"/>
  <c r="T36" i="1"/>
  <c r="U31" i="1"/>
  <c r="T31" i="1"/>
  <c r="U29" i="1"/>
  <c r="T29" i="1"/>
  <c r="U17" i="1"/>
  <c r="T17" i="1"/>
  <c r="U12" i="1"/>
  <c r="T12" i="1"/>
  <c r="T23" i="1"/>
  <c r="T41" i="1"/>
  <c r="T69" i="1"/>
  <c r="U32" i="1"/>
  <c r="U44" i="1"/>
  <c r="U53" i="1"/>
  <c r="U88" i="1"/>
  <c r="T112" i="1"/>
  <c r="T118" i="1"/>
  <c r="T127" i="1"/>
  <c r="T131" i="1"/>
  <c r="U155" i="1"/>
  <c r="U19" i="1"/>
  <c r="U24" i="1"/>
  <c r="U26" i="1"/>
  <c r="U47" i="1"/>
  <c r="U49" i="1"/>
  <c r="U51" i="1"/>
  <c r="U57" i="1"/>
  <c r="U59" i="1"/>
  <c r="U61" i="1"/>
  <c r="U63" i="1"/>
  <c r="U65" i="1"/>
  <c r="U74" i="1"/>
  <c r="U76" i="1"/>
  <c r="U82" i="1"/>
  <c r="T91" i="1"/>
  <c r="T93" i="1"/>
  <c r="T95" i="1"/>
  <c r="T109" i="1"/>
  <c r="T124" i="1"/>
  <c r="T141" i="1"/>
  <c r="U6" i="1"/>
  <c r="U22" i="1"/>
  <c r="T22" i="1"/>
  <c r="U20" i="1"/>
  <c r="T20" i="1"/>
  <c r="T152" i="1"/>
  <c r="U152" i="1"/>
  <c r="T150" i="1"/>
  <c r="U150" i="1"/>
  <c r="T148" i="1"/>
  <c r="U148" i="1"/>
  <c r="T146" i="1"/>
  <c r="U146" i="1"/>
  <c r="T144" i="1"/>
  <c r="U144" i="1"/>
  <c r="T138" i="1"/>
  <c r="U138" i="1"/>
  <c r="T136" i="1"/>
  <c r="U136" i="1"/>
  <c r="T134" i="1"/>
  <c r="U134" i="1"/>
  <c r="T115" i="1"/>
  <c r="U115" i="1"/>
  <c r="U79" i="1"/>
  <c r="T79" i="1"/>
  <c r="U77" i="1"/>
  <c r="T77" i="1"/>
  <c r="U68" i="1"/>
  <c r="T68" i="1"/>
  <c r="U66" i="1"/>
  <c r="T66" i="1"/>
  <c r="U52" i="1"/>
  <c r="T52" i="1"/>
  <c r="U30" i="1"/>
  <c r="T30" i="1"/>
  <c r="U7" i="1"/>
  <c r="T7" i="1"/>
  <c r="T15" i="1"/>
  <c r="T73" i="1"/>
  <c r="T81" i="1"/>
  <c r="U34" i="1"/>
  <c r="U46" i="1"/>
  <c r="U50" i="1"/>
  <c r="U86" i="1"/>
  <c r="U90" i="1"/>
  <c r="T94" i="1"/>
  <c r="T98" i="1"/>
  <c r="T105" i="1"/>
  <c r="T110" i="1"/>
  <c r="T114" i="1"/>
  <c r="T120" i="1"/>
  <c r="T125" i="1"/>
  <c r="T129" i="1"/>
  <c r="T133" i="1"/>
  <c r="T142" i="1"/>
  <c r="T156" i="1"/>
  <c r="U139" i="1"/>
  <c r="T153" i="1"/>
  <c r="T157" i="1"/>
  <c r="W5" i="1"/>
  <c r="L5" i="1"/>
  <c r="P8" i="1"/>
  <c r="M5" i="1"/>
  <c r="K5" i="1"/>
  <c r="J5" i="1"/>
  <c r="T51" i="1" l="1"/>
  <c r="Z51" i="1"/>
  <c r="T59" i="1"/>
  <c r="Z59" i="1"/>
  <c r="T74" i="1"/>
  <c r="Z74" i="1"/>
  <c r="T88" i="1"/>
  <c r="Z88" i="1"/>
  <c r="T16" i="1"/>
  <c r="Z16" i="1"/>
  <c r="T46" i="1"/>
  <c r="Z46" i="1"/>
  <c r="T111" i="1"/>
  <c r="Z111" i="1"/>
  <c r="T34" i="1"/>
  <c r="Z34" i="1"/>
  <c r="T10" i="1"/>
  <c r="Z10" i="1"/>
  <c r="T47" i="1"/>
  <c r="Z47" i="1"/>
  <c r="T57" i="1"/>
  <c r="Z57" i="1"/>
  <c r="T63" i="1"/>
  <c r="Z63" i="1"/>
  <c r="T97" i="1"/>
  <c r="Z97" i="1"/>
  <c r="T26" i="1"/>
  <c r="Z26" i="1"/>
  <c r="T87" i="1"/>
  <c r="Z87" i="1"/>
  <c r="T42" i="1"/>
  <c r="Z42" i="1"/>
  <c r="Q5" i="1"/>
  <c r="P5" i="1"/>
  <c r="U8" i="1"/>
  <c r="T8" i="1"/>
  <c r="Z5" i="1" l="1"/>
</calcChain>
</file>

<file path=xl/sharedStrings.xml><?xml version="1.0" encoding="utf-8"?>
<sst xmlns="http://schemas.openxmlformats.org/spreadsheetml/2006/main" count="343" uniqueCount="185">
  <si>
    <t>Период: 22.11.2023 - 29.11.2023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</si>
  <si>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</si>
  <si>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</si>
  <si>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</si>
  <si>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</si>
  <si>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</si>
  <si>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</si>
  <si>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</si>
  <si>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</si>
  <si>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</si>
  <si>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011  Колбаса Салями Финская, Вязанка фиброуз в/у, ПОКОМ</t>
  </si>
  <si>
    <t>012  Колбаса Сервелат Столичный, Вязанка фиброуз в/у,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</si>
  <si>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</si>
  <si>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</si>
  <si>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</si>
  <si>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</si>
  <si>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</si>
  <si>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023  Колбаса Докторская ГОСТ, Вязанка вектор, 0,4 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</si>
  <si>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</si>
  <si>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</si>
  <si>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</si>
  <si>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034  Сосиски Рубленые, Вязанка вискофан МГС, 0.5кг,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</si>
  <si>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</si>
  <si>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</si>
  <si>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</si>
  <si>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</si>
  <si>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</si>
  <si>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</si>
  <si>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</si>
  <si>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</si>
  <si>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</si>
  <si>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</si>
  <si>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065  Колбаса Молочная по-стародворски, 0,5кг,ПОКОМ</t>
  </si>
  <si>
    <t>068  Колбаса Особая ТМ Особый рецепт, 0,5 кг,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</si>
  <si>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</si>
  <si>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</si>
  <si>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</si>
  <si>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</si>
  <si>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</si>
  <si>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</si>
  <si>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</si>
  <si>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103  Сосиски Классические, 0.42кг,ядрена копотьПОКОМ</t>
  </si>
  <si>
    <t>104  Сосиски Молочные по-стародворски, амицел МГС 0.45кг, ТМ Стародворье    ПОКОМ</t>
  </si>
  <si>
    <t>107  Сосиски С сыром,  0.33кг,ядрена копоть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</si>
  <si>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</si>
  <si>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</si>
  <si>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</si>
  <si>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</si>
  <si>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</si>
  <si>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</si>
  <si>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</si>
  <si>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</si>
  <si>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</si>
  <si>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</si>
  <si>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</si>
  <si>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</si>
  <si>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</si>
  <si>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222  Колбаса Докторская стародворская, ВЕС, ВсхЗв   ПОКОМ</t>
  </si>
  <si>
    <t>225  Колбаса Дугушка со шпиком, ВЕС, ТМ Стародворье   ПОКОМ</t>
  </si>
  <si>
    <t>226  Колбаса Княжеская, с/к белков.обол в термоусад. пакете, ВЕС, ТМ Стародворье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</si>
  <si>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</si>
  <si>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</si>
  <si>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231  Колбаса Молочная по-стародворски, ВЕС  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</si>
  <si>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</si>
  <si>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</si>
  <si>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237  Колбаса Русская по-стародворски, ВЕС.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</si>
  <si>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</si>
  <si>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</si>
  <si>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</si>
  <si>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</si>
  <si>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</si>
  <si>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246  Колбаса Стародворская ТМ Стародворье ТС Старый двор, ПОКОМ</t>
  </si>
  <si>
    <t>247  Сардельки Нежные, ВЕС.  ПОКОМ</t>
  </si>
  <si>
    <t>248  Сардельки Сочные ТМ Особый рецепт,   ПОКОМ</t>
  </si>
  <si>
    <t>249  Сардельки Сочные, ПОКОМ</t>
  </si>
  <si>
    <t>250  Сардельки стародворские с говядиной в обол. NDX, ВЕС. ПОКОМ</t>
  </si>
  <si>
    <t>251  Сосиски Баварские, ВЕС. 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</si>
  <si>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</si>
  <si>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</si>
  <si>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</si>
  <si>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</si>
  <si>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</si>
  <si>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260  Сосиски Сливочные по-стародворски, ВЕС.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</si>
  <si>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</si>
  <si>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</si>
  <si>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</si>
  <si>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</si>
  <si>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</si>
  <si>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</si>
  <si>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</si>
  <si>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</si>
  <si>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</si>
  <si>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</si>
  <si>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</si>
  <si>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</si>
  <si>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</si>
  <si>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</si>
  <si>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</si>
  <si>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</si>
  <si>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</si>
  <si>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</si>
  <si>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</si>
  <si>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</si>
  <si>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</si>
  <si>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</si>
  <si>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</si>
  <si>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</si>
  <si>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</si>
  <si>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</si>
  <si>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</si>
  <si>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</si>
  <si>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</si>
  <si>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</si>
  <si>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</si>
  <si>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</si>
  <si>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</si>
  <si>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</si>
  <si>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</si>
  <si>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</si>
  <si>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366 Сосиски Сочинки по-баварски ТМ Стародворье в обол полиам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</si>
  <si>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</si>
  <si>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</si>
  <si>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</si>
  <si>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</si>
  <si>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</si>
  <si>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</si>
  <si>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</si>
  <si>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</si>
  <si>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</si>
  <si>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</si>
  <si>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</si>
  <si>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</si>
  <si>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</si>
  <si>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385 Ветчина Нежная ТМ Зареченские ТС Зареченские продук в оболочке полиамид большой батон.  ПОКОМ</t>
  </si>
  <si>
    <t>386 Колбаса Филейбургская с душистым чесноком ТМ Баварушка в оболочке фиброуз в вакуу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</si>
  <si>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</si>
  <si>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</si>
  <si>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</si>
  <si>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408 Вареные колбасы Сливушка Вязанка Фикс.вес 0,375 П/а Вязанка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</si>
  <si>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</si>
  <si>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</si>
  <si>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</si>
  <si>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425 Сосиски «Сочные без свинины» Весовые ТМ «Особый рецепт» 1,3 кг  Поком</t>
  </si>
  <si>
    <t>427 Колбаса Молочная оригинальная ТМ Особый рецепт в оболочке посное издел  Поком</t>
  </si>
  <si>
    <t>428 Колбаса Русская стародворская ТМ Стародворье в оболочке амифлекс. Поком</t>
  </si>
  <si>
    <t>429 Сосиски С соусом Барбекю ТМ Ядрена копоть ТС Ядрена копоть в оболочке 0,33 кг.  Поком</t>
  </si>
  <si>
    <t>430 Сосиски С горчицей ТМ Ядрена копоть ТС Ядрена копоть в оболочке вискофан 0,33 кг.  Поком</t>
  </si>
  <si>
    <t>431 Ветчина Филейская ТМ Вязанка ТС Столичная в оболочке полиамид 0,45 кг.  Поком</t>
  </si>
  <si>
    <t>432 Сосиски Молокуши миникушай ТМ Вязанка в оболочке амицел в м среде 0.33 кг.  Поком</t>
  </si>
  <si>
    <t>433 Ветчина Нежная с нежным филе ТМ Особый рецепт в оболочке полиамид 0,4 кг.  Поком</t>
  </si>
  <si>
    <t>434 Колбаса Молочная стародворская ТМ Стародворье в оболочке амифлекс 0,5 кг  Поком</t>
  </si>
  <si>
    <t>435 Колбаса Докторская Дугушка ТМ Стародворье ТС Дугушка в оболочке вектор 0,6 кг.  Поком</t>
  </si>
  <si>
    <t>436 Колбаса Сервелат Филейбургский с филе сочного окорока ТМ Баварушка в оболоч 0,28 кг срез.  Поком</t>
  </si>
  <si>
    <t>437 Колбаса Сервелат Филейбургский с ароматными пряностями ТМ Баварушка в оболочке 0,28 кг срез.  По</t>
  </si>
  <si>
    <t>446 Сосиски Баварские с сыром 0,35 кг. ТМ Стародворье в оболочке айпил в модифи газовой среде  Поком</t>
  </si>
  <si>
    <t>447 Колбаса Филейбургская с душистым чесноком ТМ Баварушка в оболочке фиброуз  0,28 кг срез  Поком</t>
  </si>
  <si>
    <t>448 Колбаски бюргерсы ТМ Ядрена копоть ТС Ядрена копотьв оболочке вискофан 0,3 кг.  Поком</t>
  </si>
  <si>
    <t>БОНУС_096  Сосиски Баварские,  0.42кг,ПОКОМ</t>
  </si>
  <si>
    <t>БОНУС_229  Колбаса Молочная Дугушка, в/у, ВЕС, ТМ Стародворье   ПОКОМ</t>
  </si>
  <si>
    <t>БОНУС_314 Колбаса вареная Филейская ТМ Вязанка ТС Классическая в оболочке полиамид.  ПОКОМ</t>
  </si>
  <si>
    <t>У_022  Колбаса Вязанка со шпиком, вектор 0,5кг,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</si>
  <si>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</si>
  <si>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</si>
  <si>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крат</t>
  </si>
  <si>
    <t>сроки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</si>
  <si>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</si>
  <si>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</si>
  <si>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</si>
  <si>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</si>
  <si>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</si>
  <si>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</si>
  <si>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</si>
  <si>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</si>
  <si>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</si>
  <si>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08,11</t>
  </si>
  <si>
    <t>ср 15,11</t>
  </si>
  <si>
    <t>коментарий</t>
  </si>
  <si>
    <t>вес</t>
  </si>
  <si>
    <t>Гермес</t>
  </si>
  <si>
    <t>от филиала</t>
  </si>
  <si>
    <t>комментарий филиала</t>
  </si>
  <si>
    <t>ср 22,11</t>
  </si>
  <si>
    <t>АКЦИЯ</t>
  </si>
  <si>
    <t>в дороге</t>
  </si>
  <si>
    <t>необходимо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</si>
</sst>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8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5" fillId="6" borderId="4" xfId="0" applyNumberFormat="1" applyFont="1" applyFill="1" applyBorder="1" applyAlignment="1">
      <alignment horizontal="left" vertical="top"/>
    </xf>
    <xf numFmtId="164" fontId="0" fillId="7" borderId="4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2" fontId="0" fillId="0" borderId="0" xfId="0" applyNumberFormat="1" applyAlignment="1"/>
    <xf numFmtId="164" fontId="0" fillId="3" borderId="7" xfId="0" applyNumberFormat="1" applyFill="1" applyBorder="1" applyAlignment="1"/>
    <xf numFmtId="164" fontId="0" fillId="3" borderId="0" xfId="0" applyNumberFormat="1" applyFill="1" applyAlignment="1"/>
    <xf numFmtId="164" fontId="6" fillId="3" borderId="4" xfId="0" applyNumberFormat="1" applyFont="1" applyFill="1" applyBorder="1" applyAlignment="1">
      <alignment horizontal="right" vertical="top"/>
    </xf>
    <xf numFmtId="164" fontId="2" fillId="0" borderId="8" xfId="0" applyNumberFormat="1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2,11,23%20&#1050;&#1048;/&#1076;&#1074;%2022,11,23%20&#1076;&#108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23,11,23-29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23,11,23-29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Ростов"/>
    </sheetNames>
    <sheetDataSet>
      <sheetData sheetId="0">
        <row r="1">
          <cell r="A1" t="str">
            <v>Период: 15.11.2023 - 22.11.2023</v>
          </cell>
        </row>
        <row r="2">
          <cell r="A2"/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E3"/>
          <cell r="F3"/>
          <cell r="G3"/>
          <cell r="H3" t="str">
            <v>крат</v>
          </cell>
          <cell r="I3" t="str">
            <v>сроки</v>
          </cell>
          <cell r="J3" t="str">
            <v>заяв</v>
          </cell>
          <cell r="K3" t="str">
            <v>раз</v>
          </cell>
          <cell r="L3" t="str">
            <v>без опта</v>
          </cell>
          <cell r="M3" t="str">
            <v>опт</v>
          </cell>
          <cell r="N3" t="str">
            <v>заказ</v>
          </cell>
          <cell r="O3" t="str">
            <v>перемещение</v>
          </cell>
          <cell r="P3" t="str">
            <v>ср</v>
          </cell>
          <cell r="Q3" t="str">
            <v>заказ 1</v>
          </cell>
          <cell r="R3" t="str">
            <v>заказ 2</v>
          </cell>
          <cell r="S3" t="str">
            <v>заказ 3</v>
          </cell>
          <cell r="T3" t="str">
            <v xml:space="preserve">ЗАКАЗ </v>
          </cell>
          <cell r="U3"/>
          <cell r="V3" t="str">
            <v>запас</v>
          </cell>
          <cell r="W3" t="str">
            <v>запас без заказа</v>
          </cell>
          <cell r="X3" t="str">
            <v>ср 01,11</v>
          </cell>
          <cell r="Y3" t="str">
            <v>ср 08,11</v>
          </cell>
          <cell r="Z3" t="str">
            <v>ср 15,11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/>
          <cell r="I4" t="str">
            <v>сроки</v>
          </cell>
          <cell r="J4"/>
          <cell r="K4"/>
          <cell r="L4"/>
          <cell r="M4" t="str">
            <v>Гермес</v>
          </cell>
          <cell r="N4"/>
          <cell r="O4"/>
          <cell r="P4"/>
          <cell r="Q4" t="str">
            <v>25,11,</v>
          </cell>
          <cell r="R4" t="str">
            <v>25,11,</v>
          </cell>
          <cell r="S4" t="str">
            <v>27,11,</v>
          </cell>
          <cell r="T4" t="str">
            <v>от филиала</v>
          </cell>
          <cell r="U4" t="str">
            <v>комментарий филиала</v>
          </cell>
          <cell r="V4"/>
          <cell r="W4"/>
          <cell r="X4"/>
          <cell r="Y4"/>
          <cell r="Z4"/>
          <cell r="AA4"/>
        </row>
        <row r="5">
          <cell r="A5"/>
          <cell r="B5"/>
          <cell r="C5"/>
          <cell r="D5"/>
          <cell r="E5"/>
          <cell r="F5">
            <v>29753.395999999993</v>
          </cell>
          <cell r="G5">
            <v>21906.905999999992</v>
          </cell>
          <cell r="H5"/>
          <cell r="I5"/>
          <cell r="J5">
            <v>30205.500999999993</v>
          </cell>
          <cell r="K5">
            <v>-452.1050000000011</v>
          </cell>
          <cell r="L5">
            <v>25653.200000000001</v>
          </cell>
          <cell r="M5">
            <v>4100.1959999999999</v>
          </cell>
          <cell r="N5">
            <v>0</v>
          </cell>
          <cell r="O5">
            <v>6475.7169999999996</v>
          </cell>
          <cell r="P5">
            <v>5130.6399999999994</v>
          </cell>
          <cell r="Q5">
            <v>14067</v>
          </cell>
          <cell r="R5">
            <v>13260</v>
          </cell>
          <cell r="S5">
            <v>7930</v>
          </cell>
          <cell r="T5">
            <v>0</v>
          </cell>
          <cell r="U5"/>
          <cell r="V5"/>
          <cell r="W5"/>
          <cell r="X5">
            <v>3886.9073999999987</v>
          </cell>
          <cell r="Y5">
            <v>4622.4435999999996</v>
          </cell>
          <cell r="Z5">
            <v>3963.9957999999988</v>
          </cell>
          <cell r="AA5"/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128.80699999999999</v>
          </cell>
          <cell r="E6">
            <v>215.18</v>
          </cell>
          <cell r="F6">
            <v>129.41300000000001</v>
          </cell>
          <cell r="G6">
            <v>166.82900000000001</v>
          </cell>
          <cell r="H6">
            <v>1</v>
          </cell>
          <cell r="I6">
            <v>50</v>
          </cell>
          <cell r="J6">
            <v>132.44999999999999</v>
          </cell>
          <cell r="K6">
            <v>-3.0369999999999777</v>
          </cell>
          <cell r="L6">
            <v>129.41300000000001</v>
          </cell>
          <cell r="O6">
            <v>170</v>
          </cell>
          <cell r="P6">
            <v>25.882600000000004</v>
          </cell>
          <cell r="Q6">
            <v>0</v>
          </cell>
          <cell r="R6"/>
          <cell r="S6"/>
          <cell r="T6"/>
          <cell r="V6">
            <v>13.013723505366539</v>
          </cell>
          <cell r="W6">
            <v>13.013723505366539</v>
          </cell>
          <cell r="X6">
            <v>43.593000000000004</v>
          </cell>
          <cell r="Y6">
            <v>20.715399999999999</v>
          </cell>
          <cell r="Z6">
            <v>37.866799999999998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/>
          <cell r="D7">
            <v>497.392</v>
          </cell>
          <cell r="E7"/>
          <cell r="F7">
            <v>251.011</v>
          </cell>
          <cell r="G7">
            <v>226.446</v>
          </cell>
          <cell r="H7">
            <v>1</v>
          </cell>
          <cell r="I7">
            <v>45</v>
          </cell>
          <cell r="J7">
            <v>240.9</v>
          </cell>
          <cell r="K7">
            <v>10.11099999999999</v>
          </cell>
          <cell r="L7">
            <v>251.011</v>
          </cell>
          <cell r="O7">
            <v>80</v>
          </cell>
          <cell r="P7">
            <v>50.202199999999998</v>
          </cell>
          <cell r="Q7">
            <v>150</v>
          </cell>
          <cell r="R7">
            <v>200</v>
          </cell>
          <cell r="S7"/>
          <cell r="T7"/>
          <cell r="V7">
            <v>13.076040492249344</v>
          </cell>
          <cell r="W7">
            <v>6.1042344757799469</v>
          </cell>
          <cell r="X7">
            <v>43.373000000000005</v>
          </cell>
          <cell r="Y7">
            <v>42.457999999999998</v>
          </cell>
          <cell r="Z7">
            <v>21.405000000000001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/>
          <cell r="D8">
            <v>350.75</v>
          </cell>
          <cell r="E8">
            <v>237.48599999999999</v>
          </cell>
          <cell r="F8">
            <v>298.66899999999998</v>
          </cell>
          <cell r="G8">
            <v>233.73</v>
          </cell>
          <cell r="H8">
            <v>1</v>
          </cell>
          <cell r="I8">
            <v>45</v>
          </cell>
          <cell r="J8">
            <v>308.3</v>
          </cell>
          <cell r="K8">
            <v>-9.6310000000000286</v>
          </cell>
          <cell r="L8">
            <v>298.66899999999998</v>
          </cell>
          <cell r="O8">
            <v>130.59</v>
          </cell>
          <cell r="P8">
            <v>59.733799999999995</v>
          </cell>
          <cell r="Q8">
            <v>200</v>
          </cell>
          <cell r="R8">
            <v>210</v>
          </cell>
          <cell r="S8"/>
          <cell r="T8"/>
          <cell r="V8">
            <v>12.962845156343645</v>
          </cell>
          <cell r="W8">
            <v>6.0990594939548464</v>
          </cell>
          <cell r="X8">
            <v>64.7136</v>
          </cell>
          <cell r="Y8">
            <v>56.1952</v>
          </cell>
          <cell r="Z8">
            <v>54.772199999999998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/>
          <cell r="D9"/>
          <cell r="E9">
            <v>61.871000000000002</v>
          </cell>
          <cell r="F9">
            <v>0</v>
          </cell>
          <cell r="G9">
            <v>61.871000000000002</v>
          </cell>
          <cell r="H9">
            <v>0</v>
          </cell>
          <cell r="I9" t="e">
            <v>#N/A</v>
          </cell>
          <cell r="J9">
            <v>28.9</v>
          </cell>
          <cell r="K9">
            <v>-28.9</v>
          </cell>
          <cell r="L9">
            <v>0</v>
          </cell>
          <cell r="P9">
            <v>0</v>
          </cell>
          <cell r="Q9">
            <v>0</v>
          </cell>
          <cell r="R9"/>
          <cell r="S9"/>
          <cell r="T9"/>
          <cell r="V9" t="e">
            <v>#DIV/0!</v>
          </cell>
          <cell r="W9" t="e">
            <v>#DIV/0!</v>
          </cell>
          <cell r="X9">
            <v>0</v>
          </cell>
          <cell r="Y9">
            <v>0</v>
          </cell>
          <cell r="Z9">
            <v>0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C10"/>
          <cell r="D10">
            <v>117</v>
          </cell>
          <cell r="E10"/>
          <cell r="F10">
            <v>31</v>
          </cell>
          <cell r="G10">
            <v>80</v>
          </cell>
          <cell r="H10">
            <v>0.4</v>
          </cell>
          <cell r="I10">
            <v>50</v>
          </cell>
          <cell r="J10">
            <v>33</v>
          </cell>
          <cell r="K10">
            <v>-2</v>
          </cell>
          <cell r="L10">
            <v>31</v>
          </cell>
          <cell r="P10">
            <v>6.2</v>
          </cell>
          <cell r="Q10">
            <v>0</v>
          </cell>
          <cell r="R10"/>
          <cell r="S10"/>
          <cell r="T10"/>
          <cell r="V10">
            <v>12.903225806451612</v>
          </cell>
          <cell r="W10">
            <v>12.903225806451612</v>
          </cell>
          <cell r="X10">
            <v>8</v>
          </cell>
          <cell r="Y10">
            <v>11.8</v>
          </cell>
          <cell r="Z10">
            <v>7.4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C11"/>
          <cell r="D11">
            <v>102</v>
          </cell>
          <cell r="E11"/>
          <cell r="F11">
            <v>102</v>
          </cell>
          <cell r="G11"/>
          <cell r="H11">
            <v>0</v>
          </cell>
          <cell r="I11">
            <v>31</v>
          </cell>
          <cell r="J11">
            <v>102</v>
          </cell>
          <cell r="K11">
            <v>0</v>
          </cell>
          <cell r="L11">
            <v>0</v>
          </cell>
          <cell r="M11">
            <v>102</v>
          </cell>
          <cell r="P11">
            <v>0</v>
          </cell>
          <cell r="Q11">
            <v>0</v>
          </cell>
          <cell r="R11"/>
          <cell r="S11"/>
          <cell r="T11"/>
          <cell r="V11" t="e">
            <v>#DIV/0!</v>
          </cell>
          <cell r="W11" t="e">
            <v>#DIV/0!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/>
          <cell r="D12">
            <v>481</v>
          </cell>
          <cell r="E12"/>
          <cell r="F12">
            <v>282</v>
          </cell>
          <cell r="G12">
            <v>164</v>
          </cell>
          <cell r="H12">
            <v>0.45</v>
          </cell>
          <cell r="I12">
            <v>45</v>
          </cell>
          <cell r="J12">
            <v>279</v>
          </cell>
          <cell r="K12">
            <v>3</v>
          </cell>
          <cell r="L12">
            <v>282</v>
          </cell>
          <cell r="P12">
            <v>56.4</v>
          </cell>
          <cell r="Q12">
            <v>210</v>
          </cell>
          <cell r="R12">
            <v>250</v>
          </cell>
          <cell r="S12"/>
          <cell r="T12"/>
          <cell r="V12">
            <v>11.063829787234043</v>
          </cell>
          <cell r="W12">
            <v>2.9078014184397163</v>
          </cell>
          <cell r="X12">
            <v>27.2</v>
          </cell>
          <cell r="Y12">
            <v>54.4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/>
          <cell r="D13">
            <v>721</v>
          </cell>
          <cell r="E13">
            <v>204</v>
          </cell>
          <cell r="F13">
            <v>416</v>
          </cell>
          <cell r="G13">
            <v>445</v>
          </cell>
          <cell r="H13">
            <v>0.45</v>
          </cell>
          <cell r="I13">
            <v>45</v>
          </cell>
          <cell r="J13">
            <v>419</v>
          </cell>
          <cell r="K13">
            <v>-3</v>
          </cell>
          <cell r="L13">
            <v>416</v>
          </cell>
          <cell r="O13">
            <v>32</v>
          </cell>
          <cell r="P13">
            <v>83.2</v>
          </cell>
          <cell r="Q13">
            <v>205</v>
          </cell>
          <cell r="R13">
            <v>400</v>
          </cell>
          <cell r="S13"/>
          <cell r="T13"/>
          <cell r="V13">
            <v>13.004807692307692</v>
          </cell>
          <cell r="W13">
            <v>5.7331730769230766</v>
          </cell>
          <cell r="X13">
            <v>120</v>
          </cell>
          <cell r="Y13">
            <v>84.8</v>
          </cell>
          <cell r="Z13">
            <v>74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/>
          <cell r="D14"/>
          <cell r="E14">
            <v>12</v>
          </cell>
          <cell r="F14">
            <v>0</v>
          </cell>
          <cell r="G14">
            <v>12</v>
          </cell>
          <cell r="H14">
            <v>0.35</v>
          </cell>
          <cell r="I14">
            <v>45</v>
          </cell>
          <cell r="K14">
            <v>0</v>
          </cell>
          <cell r="L14">
            <v>0</v>
          </cell>
          <cell r="P14">
            <v>0</v>
          </cell>
          <cell r="Q14">
            <v>0</v>
          </cell>
          <cell r="R14"/>
          <cell r="S14"/>
          <cell r="T14"/>
          <cell r="V14" t="e">
            <v>#DIV/0!</v>
          </cell>
          <cell r="W14" t="e">
            <v>#DIV/0!</v>
          </cell>
          <cell r="X14">
            <v>-0.6</v>
          </cell>
          <cell r="Y14">
            <v>0</v>
          </cell>
          <cell r="Z14">
            <v>-0.2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/>
          <cell r="D15">
            <v>188</v>
          </cell>
          <cell r="E15"/>
          <cell r="F15">
            <v>42</v>
          </cell>
          <cell r="G15">
            <v>146</v>
          </cell>
          <cell r="H15">
            <v>0</v>
          </cell>
          <cell r="I15">
            <v>50</v>
          </cell>
          <cell r="J15">
            <v>42</v>
          </cell>
          <cell r="K15">
            <v>0</v>
          </cell>
          <cell r="L15">
            <v>12</v>
          </cell>
          <cell r="M15">
            <v>30</v>
          </cell>
          <cell r="P15">
            <v>2.4</v>
          </cell>
          <cell r="Q15">
            <v>0</v>
          </cell>
          <cell r="R15"/>
          <cell r="S15"/>
          <cell r="T15"/>
          <cell r="V15">
            <v>60.833333333333336</v>
          </cell>
          <cell r="W15">
            <v>60.833333333333336</v>
          </cell>
          <cell r="X15">
            <v>2.2000000000000002</v>
          </cell>
          <cell r="Y15">
            <v>2.4</v>
          </cell>
          <cell r="Z15">
            <v>1</v>
          </cell>
          <cell r="AA15" t="str">
            <v>необходимо увеличить продажи</v>
          </cell>
        </row>
        <row r="16">
          <cell r="A16" t="str">
            <v>058  Колбаса Докторская Особая ТМ Особый рецепт,  0,5кг, ПОКОМ</v>
          </cell>
          <cell r="B16" t="str">
            <v>шт</v>
          </cell>
          <cell r="C16"/>
          <cell r="D16">
            <v>73</v>
          </cell>
          <cell r="E16"/>
          <cell r="F16">
            <v>16</v>
          </cell>
          <cell r="G16">
            <v>53</v>
          </cell>
          <cell r="H16">
            <v>0.5</v>
          </cell>
          <cell r="I16">
            <v>60</v>
          </cell>
          <cell r="J16">
            <v>16</v>
          </cell>
          <cell r="K16">
            <v>0</v>
          </cell>
          <cell r="L16">
            <v>16</v>
          </cell>
          <cell r="O16">
            <v>96</v>
          </cell>
          <cell r="P16">
            <v>3.2</v>
          </cell>
          <cell r="Q16">
            <v>0</v>
          </cell>
          <cell r="R16"/>
          <cell r="S16"/>
          <cell r="T16"/>
          <cell r="V16">
            <v>46.5625</v>
          </cell>
          <cell r="W16">
            <v>46.5625</v>
          </cell>
          <cell r="X16">
            <v>9.1999999999999993</v>
          </cell>
          <cell r="Y16">
            <v>3</v>
          </cell>
          <cell r="Z16">
            <v>8.6</v>
          </cell>
          <cell r="AA16" t="str">
            <v>необходимо увеличить продажи</v>
          </cell>
        </row>
        <row r="17">
          <cell r="A17" t="str">
            <v>059  Колбаса Докторская по-стародворски  0.5 кг, ПОКОМ</v>
          </cell>
          <cell r="B17" t="str">
            <v>шт</v>
          </cell>
          <cell r="C17"/>
          <cell r="D17">
            <v>250</v>
          </cell>
          <cell r="E17">
            <v>20</v>
          </cell>
          <cell r="F17">
            <v>250</v>
          </cell>
          <cell r="G17">
            <v>20</v>
          </cell>
          <cell r="H17">
            <v>0</v>
          </cell>
          <cell r="I17">
            <v>55</v>
          </cell>
          <cell r="J17">
            <v>256</v>
          </cell>
          <cell r="K17">
            <v>-6</v>
          </cell>
          <cell r="L17">
            <v>0</v>
          </cell>
          <cell r="M17">
            <v>250</v>
          </cell>
          <cell r="P17">
            <v>0</v>
          </cell>
          <cell r="Q17">
            <v>0</v>
          </cell>
          <cell r="R17"/>
          <cell r="S17"/>
          <cell r="T17"/>
          <cell r="V17" t="e">
            <v>#DIV/0!</v>
          </cell>
          <cell r="W17" t="e">
            <v>#DIV/0!</v>
          </cell>
          <cell r="X17">
            <v>2.8</v>
          </cell>
          <cell r="Y17">
            <v>0.4</v>
          </cell>
          <cell r="Z17">
            <v>0</v>
          </cell>
        </row>
        <row r="18">
          <cell r="A18" t="str">
            <v>060  Колбаса Докторская стародворская  0,5 кг,ПОКОМ</v>
          </cell>
          <cell r="B18" t="str">
            <v>шт</v>
          </cell>
          <cell r="C18"/>
          <cell r="D18">
            <v>40</v>
          </cell>
          <cell r="E18"/>
          <cell r="F18">
            <v>40</v>
          </cell>
          <cell r="G18"/>
          <cell r="H18">
            <v>0</v>
          </cell>
          <cell r="I18">
            <v>55</v>
          </cell>
          <cell r="J18">
            <v>40</v>
          </cell>
          <cell r="K18">
            <v>0</v>
          </cell>
          <cell r="L18">
            <v>0</v>
          </cell>
          <cell r="M18">
            <v>40</v>
          </cell>
          <cell r="P18">
            <v>0</v>
          </cell>
          <cell r="Q18">
            <v>0</v>
          </cell>
          <cell r="R18"/>
          <cell r="S18"/>
          <cell r="T18"/>
          <cell r="V18" t="e">
            <v>#DIV/0!</v>
          </cell>
          <cell r="W18" t="e">
            <v>#DIV/0!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062  Колбаса Кракушка пряная с сальцем, 0.3кг в/у п/к, БАВАРУШКА ПОКОМ</v>
          </cell>
          <cell r="B19" t="str">
            <v>шт</v>
          </cell>
          <cell r="C19"/>
          <cell r="D19">
            <v>128</v>
          </cell>
          <cell r="E19"/>
          <cell r="F19">
            <v>88</v>
          </cell>
          <cell r="G19">
            <v>35</v>
          </cell>
          <cell r="H19">
            <v>0.3</v>
          </cell>
          <cell r="I19">
            <v>40</v>
          </cell>
          <cell r="J19">
            <v>88</v>
          </cell>
          <cell r="K19">
            <v>0</v>
          </cell>
          <cell r="L19">
            <v>22</v>
          </cell>
          <cell r="M19">
            <v>66</v>
          </cell>
          <cell r="P19">
            <v>4.4000000000000004</v>
          </cell>
          <cell r="Q19">
            <v>22</v>
          </cell>
          <cell r="R19"/>
          <cell r="S19"/>
          <cell r="T19"/>
          <cell r="V19">
            <v>12.954545454545453</v>
          </cell>
          <cell r="W19">
            <v>7.9545454545454541</v>
          </cell>
          <cell r="X19">
            <v>7.6</v>
          </cell>
          <cell r="Y19">
            <v>6</v>
          </cell>
          <cell r="Z19">
            <v>2.4</v>
          </cell>
        </row>
        <row r="20">
          <cell r="A20" t="str">
            <v>064  Колбаса Молочная Дугушка, вектор 0,4 кг, ТМ Стародворье  ПОКОМ</v>
          </cell>
          <cell r="B20" t="str">
            <v>шт</v>
          </cell>
          <cell r="C20"/>
          <cell r="D20">
            <v>300</v>
          </cell>
          <cell r="E20"/>
          <cell r="F20">
            <v>300</v>
          </cell>
          <cell r="G20"/>
          <cell r="H20">
            <v>0</v>
          </cell>
          <cell r="I20">
            <v>50</v>
          </cell>
          <cell r="J20">
            <v>300</v>
          </cell>
          <cell r="K20">
            <v>0</v>
          </cell>
          <cell r="L20">
            <v>0</v>
          </cell>
          <cell r="M20">
            <v>300</v>
          </cell>
          <cell r="P20">
            <v>0</v>
          </cell>
          <cell r="Q20">
            <v>0</v>
          </cell>
          <cell r="R20"/>
          <cell r="S20"/>
          <cell r="T20"/>
          <cell r="V20" t="e">
            <v>#DIV/0!</v>
          </cell>
          <cell r="W20" t="e">
            <v>#DIV/0!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065  Колбаса Молочная по-стародворски, 0,5кг,ПОКОМ</v>
          </cell>
          <cell r="B21" t="str">
            <v>шт</v>
          </cell>
          <cell r="C21"/>
          <cell r="D21"/>
          <cell r="E21">
            <v>20</v>
          </cell>
          <cell r="F21">
            <v>0</v>
          </cell>
          <cell r="G21">
            <v>20</v>
          </cell>
          <cell r="H21">
            <v>0</v>
          </cell>
          <cell r="I21" t="e">
            <v>#N/A</v>
          </cell>
          <cell r="J21">
            <v>1</v>
          </cell>
          <cell r="K21">
            <v>-1</v>
          </cell>
          <cell r="L21">
            <v>0</v>
          </cell>
          <cell r="P21">
            <v>0</v>
          </cell>
          <cell r="Q21">
            <v>0</v>
          </cell>
          <cell r="R21"/>
          <cell r="S21"/>
          <cell r="T21"/>
          <cell r="V21" t="e">
            <v>#DIV/0!</v>
          </cell>
          <cell r="W21" t="e">
            <v>#DIV/0!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091  Сардельки Баварские, МГС 0.38кг, ТМ Стародворье  ПОКОМ</v>
          </cell>
          <cell r="B22" t="str">
            <v>шт</v>
          </cell>
          <cell r="C22"/>
          <cell r="D22">
            <v>102</v>
          </cell>
          <cell r="E22"/>
          <cell r="F22">
            <v>102</v>
          </cell>
          <cell r="G22"/>
          <cell r="H22">
            <v>0</v>
          </cell>
          <cell r="I22">
            <v>40</v>
          </cell>
          <cell r="J22">
            <v>102</v>
          </cell>
          <cell r="K22">
            <v>0</v>
          </cell>
          <cell r="L22">
            <v>0</v>
          </cell>
          <cell r="M22">
            <v>102</v>
          </cell>
          <cell r="P22">
            <v>0</v>
          </cell>
          <cell r="Q22">
            <v>0</v>
          </cell>
          <cell r="R22"/>
          <cell r="S22"/>
          <cell r="T22"/>
          <cell r="V22" t="e">
            <v>#DIV/0!</v>
          </cell>
          <cell r="W22" t="e">
            <v>#DIV/0!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092  Сосиски Баварские с сыром,  0.42кг,ПОКОМ</v>
          </cell>
          <cell r="B23" t="str">
            <v>шт</v>
          </cell>
          <cell r="C23"/>
          <cell r="D23">
            <v>575</v>
          </cell>
          <cell r="E23"/>
          <cell r="F23">
            <v>523</v>
          </cell>
          <cell r="G23">
            <v>45</v>
          </cell>
          <cell r="H23">
            <v>0.42</v>
          </cell>
          <cell r="I23">
            <v>40</v>
          </cell>
          <cell r="J23">
            <v>527</v>
          </cell>
          <cell r="K23">
            <v>-4</v>
          </cell>
          <cell r="L23">
            <v>19</v>
          </cell>
          <cell r="M23">
            <v>504</v>
          </cell>
          <cell r="O23">
            <v>144</v>
          </cell>
          <cell r="P23">
            <v>3.8</v>
          </cell>
          <cell r="Q23">
            <v>0</v>
          </cell>
          <cell r="R23"/>
          <cell r="S23"/>
          <cell r="T23"/>
          <cell r="V23">
            <v>49.736842105263158</v>
          </cell>
          <cell r="W23">
            <v>49.736842105263158</v>
          </cell>
          <cell r="X23">
            <v>11.6</v>
          </cell>
          <cell r="Y23">
            <v>3.4</v>
          </cell>
          <cell r="Z23">
            <v>5.4</v>
          </cell>
          <cell r="AA23" t="str">
            <v>необходимо увеличить продажи</v>
          </cell>
        </row>
        <row r="24">
          <cell r="A24" t="str">
            <v>096  Сосиски Баварские,  0.42кг,ПОКОМ</v>
          </cell>
          <cell r="B24" t="str">
            <v>шт</v>
          </cell>
          <cell r="C24" t="str">
            <v>бонус_Н</v>
          </cell>
          <cell r="D24">
            <v>312</v>
          </cell>
          <cell r="E24">
            <v>90</v>
          </cell>
          <cell r="F24">
            <v>302</v>
          </cell>
          <cell r="G24">
            <v>93</v>
          </cell>
          <cell r="H24">
            <v>0.42</v>
          </cell>
          <cell r="I24">
            <v>45</v>
          </cell>
          <cell r="J24">
            <v>328</v>
          </cell>
          <cell r="K24">
            <v>-26</v>
          </cell>
          <cell r="L24">
            <v>2</v>
          </cell>
          <cell r="M24">
            <v>300</v>
          </cell>
          <cell r="O24">
            <v>223</v>
          </cell>
          <cell r="P24">
            <v>0.4</v>
          </cell>
          <cell r="Q24">
            <v>0</v>
          </cell>
          <cell r="R24"/>
          <cell r="S24"/>
          <cell r="T24"/>
          <cell r="V24">
            <v>790</v>
          </cell>
          <cell r="W24">
            <v>790</v>
          </cell>
          <cell r="X24">
            <v>2.2000000000000002</v>
          </cell>
          <cell r="Y24">
            <v>16.399999999999999</v>
          </cell>
          <cell r="Z24">
            <v>26.240000000000009</v>
          </cell>
          <cell r="AA24" t="str">
            <v>необходимо увеличить продажи</v>
          </cell>
        </row>
        <row r="25">
          <cell r="A25" t="str">
            <v>103  Сосиски Классические, 0.42кг,ядрена копотьПОКОМ</v>
          </cell>
          <cell r="B25" t="str">
            <v>шт</v>
          </cell>
          <cell r="C25"/>
          <cell r="D25"/>
          <cell r="E25">
            <v>6</v>
          </cell>
          <cell r="F25">
            <v>0</v>
          </cell>
          <cell r="G25">
            <v>6</v>
          </cell>
          <cell r="H25">
            <v>0</v>
          </cell>
          <cell r="I25" t="e">
            <v>#N/A</v>
          </cell>
          <cell r="J25">
            <v>4</v>
          </cell>
          <cell r="K25">
            <v>-4</v>
          </cell>
          <cell r="L25">
            <v>0</v>
          </cell>
          <cell r="P25">
            <v>0</v>
          </cell>
          <cell r="Q25">
            <v>0</v>
          </cell>
          <cell r="R25"/>
          <cell r="S25"/>
          <cell r="T25"/>
          <cell r="V25" t="e">
            <v>#DIV/0!</v>
          </cell>
          <cell r="W25" t="e">
            <v>#DIV/0!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107  Сосиски С сыром,  0.33кг,ядрена копоть ПОКОМ</v>
          </cell>
          <cell r="B26" t="str">
            <v>шт</v>
          </cell>
          <cell r="C26"/>
          <cell r="D26"/>
          <cell r="E26">
            <v>6</v>
          </cell>
          <cell r="F26">
            <v>0</v>
          </cell>
          <cell r="G26">
            <v>6</v>
          </cell>
          <cell r="H26">
            <v>0</v>
          </cell>
          <cell r="I26" t="e">
            <v>#N/A</v>
          </cell>
          <cell r="K26">
            <v>0</v>
          </cell>
          <cell r="L26">
            <v>0</v>
          </cell>
          <cell r="P26">
            <v>0</v>
          </cell>
          <cell r="Q26">
            <v>0</v>
          </cell>
          <cell r="R26"/>
          <cell r="S26"/>
          <cell r="T26"/>
          <cell r="V26" t="e">
            <v>#DIV/0!</v>
          </cell>
          <cell r="W26" t="e">
            <v>#DIV/0!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108  Сосиски С сыром,  0.42кг,ядрена копоть ПОКОМ</v>
          </cell>
          <cell r="B27" t="str">
            <v>шт</v>
          </cell>
          <cell r="C27"/>
          <cell r="D27">
            <v>54</v>
          </cell>
          <cell r="E27">
            <v>6</v>
          </cell>
          <cell r="F27">
            <v>54</v>
          </cell>
          <cell r="G27">
            <v>6</v>
          </cell>
          <cell r="H27">
            <v>0</v>
          </cell>
          <cell r="I27">
            <v>35</v>
          </cell>
          <cell r="J27">
            <v>56</v>
          </cell>
          <cell r="K27">
            <v>-2</v>
          </cell>
          <cell r="L27">
            <v>0</v>
          </cell>
          <cell r="M27">
            <v>54</v>
          </cell>
          <cell r="O27">
            <v>2.5</v>
          </cell>
          <cell r="P27">
            <v>0</v>
          </cell>
          <cell r="Q27">
            <v>0</v>
          </cell>
          <cell r="R27"/>
          <cell r="S27"/>
          <cell r="T27"/>
          <cell r="V27" t="e">
            <v>#DIV/0!</v>
          </cell>
          <cell r="W27" t="e">
            <v>#DIV/0!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114  Сосиски Филейбургские с филе сочного окорока, 0,55 кг, БАВАРУШКА ПОКОМ</v>
          </cell>
          <cell r="B28" t="str">
            <v>шт</v>
          </cell>
          <cell r="C28"/>
          <cell r="D28">
            <v>40</v>
          </cell>
          <cell r="E28"/>
          <cell r="F28">
            <v>40</v>
          </cell>
          <cell r="G28"/>
          <cell r="H28">
            <v>0</v>
          </cell>
          <cell r="I28">
            <v>45</v>
          </cell>
          <cell r="J28">
            <v>40</v>
          </cell>
          <cell r="K28">
            <v>0</v>
          </cell>
          <cell r="L28">
            <v>0</v>
          </cell>
          <cell r="M28">
            <v>40</v>
          </cell>
          <cell r="P28">
            <v>0</v>
          </cell>
          <cell r="Q28">
            <v>0</v>
          </cell>
          <cell r="R28"/>
          <cell r="S28"/>
          <cell r="T28"/>
          <cell r="V28" t="e">
            <v>#DIV/0!</v>
          </cell>
          <cell r="W28" t="e">
            <v>#DIV/0!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115  Колбаса Салями Филейбургская зернистая, в/у 0,35 кг срез, БАВАРУШКА ПОКОМ</v>
          </cell>
          <cell r="B29" t="str">
            <v>шт</v>
          </cell>
          <cell r="C29"/>
          <cell r="D29">
            <v>33</v>
          </cell>
          <cell r="E29">
            <v>12</v>
          </cell>
          <cell r="F29">
            <v>25</v>
          </cell>
          <cell r="G29">
            <v>15</v>
          </cell>
          <cell r="H29">
            <v>0.35</v>
          </cell>
          <cell r="I29">
            <v>45</v>
          </cell>
          <cell r="J29">
            <v>32</v>
          </cell>
          <cell r="K29">
            <v>-7</v>
          </cell>
          <cell r="L29">
            <v>7</v>
          </cell>
          <cell r="M29">
            <v>18</v>
          </cell>
          <cell r="P29">
            <v>1.4</v>
          </cell>
          <cell r="Q29">
            <v>5</v>
          </cell>
          <cell r="R29"/>
          <cell r="S29"/>
          <cell r="T29"/>
          <cell r="V29">
            <v>14.285714285714286</v>
          </cell>
          <cell r="W29">
            <v>10.714285714285715</v>
          </cell>
          <cell r="X29">
            <v>0</v>
          </cell>
          <cell r="Y29">
            <v>1.8</v>
          </cell>
          <cell r="Z29">
            <v>1.4</v>
          </cell>
        </row>
        <row r="30">
          <cell r="A30" t="str">
            <v>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/>
          <cell r="D30">
            <v>42</v>
          </cell>
          <cell r="E30"/>
          <cell r="F30">
            <v>41</v>
          </cell>
          <cell r="G30"/>
          <cell r="H30">
            <v>0</v>
          </cell>
          <cell r="I30">
            <v>45</v>
          </cell>
          <cell r="J30">
            <v>42</v>
          </cell>
          <cell r="K30">
            <v>-1</v>
          </cell>
          <cell r="L30">
            <v>-1</v>
          </cell>
          <cell r="M30">
            <v>42</v>
          </cell>
          <cell r="O30">
            <v>22</v>
          </cell>
          <cell r="P30">
            <v>-0.2</v>
          </cell>
          <cell r="Q30">
            <v>0</v>
          </cell>
          <cell r="R30"/>
          <cell r="S30"/>
          <cell r="T30"/>
          <cell r="V30">
            <v>-110</v>
          </cell>
          <cell r="W30">
            <v>-110</v>
          </cell>
          <cell r="X30">
            <v>-0.2</v>
          </cell>
          <cell r="Y30">
            <v>0</v>
          </cell>
          <cell r="Z30">
            <v>0.4</v>
          </cell>
        </row>
        <row r="31">
          <cell r="A31" t="str">
            <v>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/>
          <cell r="D31">
            <v>42</v>
          </cell>
          <cell r="E31"/>
          <cell r="F31">
            <v>42</v>
          </cell>
          <cell r="G31"/>
          <cell r="H31">
            <v>0</v>
          </cell>
          <cell r="I31">
            <v>45</v>
          </cell>
          <cell r="J31">
            <v>42</v>
          </cell>
          <cell r="K31">
            <v>0</v>
          </cell>
          <cell r="L31">
            <v>0</v>
          </cell>
          <cell r="M31">
            <v>42</v>
          </cell>
          <cell r="O31">
            <v>35</v>
          </cell>
          <cell r="P31">
            <v>0</v>
          </cell>
          <cell r="Q31">
            <v>0</v>
          </cell>
          <cell r="R31"/>
          <cell r="S31"/>
          <cell r="T31"/>
          <cell r="V31" t="e">
            <v>#DIV/0!</v>
          </cell>
          <cell r="W31" t="e">
            <v>#DIV/0!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200  Ветчина Дугушка ТМ Стародворье, вектор в/у    ПОКОМ</v>
          </cell>
          <cell r="B32" t="str">
            <v>кг</v>
          </cell>
          <cell r="C32" t="str">
            <v>Нояб</v>
          </cell>
          <cell r="D32">
            <v>565.86099999999999</v>
          </cell>
          <cell r="E32">
            <v>749.59100000000001</v>
          </cell>
          <cell r="F32">
            <v>587.63499999999999</v>
          </cell>
          <cell r="G32">
            <v>598.19299999999998</v>
          </cell>
          <cell r="H32">
            <v>1</v>
          </cell>
          <cell r="I32">
            <v>55</v>
          </cell>
          <cell r="J32">
            <v>676.25</v>
          </cell>
          <cell r="K32">
            <v>-88.615000000000009</v>
          </cell>
          <cell r="L32">
            <v>587.63499999999999</v>
          </cell>
          <cell r="O32">
            <v>238.40899999999999</v>
          </cell>
          <cell r="P32">
            <v>117.527</v>
          </cell>
          <cell r="Q32">
            <v>300</v>
          </cell>
          <cell r="R32">
            <v>400</v>
          </cell>
          <cell r="S32"/>
          <cell r="T32"/>
          <cell r="V32">
            <v>13.074459485905365</v>
          </cell>
          <cell r="W32">
            <v>7.118381308124941</v>
          </cell>
          <cell r="X32">
            <v>126.8434</v>
          </cell>
          <cell r="Y32">
            <v>108.0078</v>
          </cell>
          <cell r="Z32">
            <v>106.73699999999999</v>
          </cell>
        </row>
        <row r="33">
          <cell r="A33" t="str">
            <v>201  Ветчина Нежная ТМ Особый рецепт, (2,5кг), ПОКОМ</v>
          </cell>
          <cell r="B33" t="str">
            <v>кг</v>
          </cell>
          <cell r="C33"/>
          <cell r="D33">
            <v>1091.8030000000001</v>
          </cell>
          <cell r="E33">
            <v>5698.1369999999997</v>
          </cell>
          <cell r="F33">
            <v>2853.2739999999999</v>
          </cell>
          <cell r="G33">
            <v>3649.3029999999999</v>
          </cell>
          <cell r="H33">
            <v>1</v>
          </cell>
          <cell r="I33">
            <v>50</v>
          </cell>
          <cell r="J33">
            <v>2868.19</v>
          </cell>
          <cell r="K33">
            <v>-14.916000000000167</v>
          </cell>
          <cell r="L33">
            <v>2853.2739999999999</v>
          </cell>
          <cell r="O33">
            <v>560</v>
          </cell>
          <cell r="P33">
            <v>570.65480000000002</v>
          </cell>
          <cell r="Q33">
            <v>700</v>
          </cell>
          <cell r="R33">
            <v>1500</v>
          </cell>
          <cell r="S33">
            <v>1000</v>
          </cell>
          <cell r="T33"/>
          <cell r="V33">
            <v>12.983861697124075</v>
          </cell>
          <cell r="W33">
            <v>7.3762684551150706</v>
          </cell>
          <cell r="X33">
            <v>471.43220000000002</v>
          </cell>
          <cell r="Y33">
            <v>503.55680000000001</v>
          </cell>
          <cell r="Z33">
            <v>601.81940000000009</v>
          </cell>
        </row>
        <row r="34">
          <cell r="A34" t="str">
            <v>215  Колбаса Докторская ГОСТ Дугушка, ВЕС, ТМ Стародворье ПОКОМ</v>
          </cell>
          <cell r="B34" t="str">
            <v>кг</v>
          </cell>
          <cell r="C34"/>
          <cell r="D34">
            <v>14.933</v>
          </cell>
          <cell r="E34">
            <v>298.40699999999998</v>
          </cell>
          <cell r="F34">
            <v>45.704999999999998</v>
          </cell>
          <cell r="G34">
            <v>263.22000000000003</v>
          </cell>
          <cell r="H34">
            <v>1</v>
          </cell>
          <cell r="I34">
            <v>55</v>
          </cell>
          <cell r="J34">
            <v>54.55</v>
          </cell>
          <cell r="K34">
            <v>-8.8449999999999989</v>
          </cell>
          <cell r="L34">
            <v>45.704999999999998</v>
          </cell>
          <cell r="P34">
            <v>9.141</v>
          </cell>
          <cell r="Q34">
            <v>0</v>
          </cell>
          <cell r="R34"/>
          <cell r="S34"/>
          <cell r="T34"/>
          <cell r="V34">
            <v>28.795536593370532</v>
          </cell>
          <cell r="W34">
            <v>28.795536593370532</v>
          </cell>
          <cell r="X34">
            <v>3.7002000000000002</v>
          </cell>
          <cell r="Y34">
            <v>1.7489999999999999</v>
          </cell>
          <cell r="Z34">
            <v>4.2267999999999999</v>
          </cell>
          <cell r="AA34" t="str">
            <v>необходимо увеличить продажи</v>
          </cell>
        </row>
        <row r="35">
          <cell r="A35" t="str">
            <v>217  Колбаса Докторская Дугушка, ВЕС, НЕ ГОСТ, ТМ Стародворье ПОКОМ</v>
          </cell>
          <cell r="B35" t="str">
            <v>кг</v>
          </cell>
          <cell r="C35" t="str">
            <v>Нояб</v>
          </cell>
          <cell r="D35"/>
          <cell r="E35"/>
          <cell r="F35">
            <v>-4.5049999999999999</v>
          </cell>
          <cell r="G35"/>
          <cell r="H35">
            <v>1</v>
          </cell>
          <cell r="I35">
            <v>55</v>
          </cell>
          <cell r="J35">
            <v>2.4</v>
          </cell>
          <cell r="K35">
            <v>-6.9049999999999994</v>
          </cell>
          <cell r="L35">
            <v>-4.5049999999999999</v>
          </cell>
          <cell r="O35">
            <v>168</v>
          </cell>
          <cell r="P35">
            <v>-0.90100000000000002</v>
          </cell>
          <cell r="Q35">
            <v>0</v>
          </cell>
          <cell r="R35"/>
          <cell r="S35"/>
          <cell r="T35"/>
          <cell r="V35">
            <v>-186.45948945615982</v>
          </cell>
          <cell r="W35">
            <v>-186.45948945615982</v>
          </cell>
          <cell r="X35">
            <v>99.849599999999995</v>
          </cell>
          <cell r="Y35">
            <v>9.8279999999999994</v>
          </cell>
          <cell r="Z35">
            <v>0.35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/>
          <cell r="D36"/>
          <cell r="E36">
            <v>12.042</v>
          </cell>
          <cell r="F36">
            <v>0</v>
          </cell>
          <cell r="G36">
            <v>12.042</v>
          </cell>
          <cell r="H36">
            <v>0</v>
          </cell>
          <cell r="I36" t="e">
            <v>#N/A</v>
          </cell>
          <cell r="J36">
            <v>4.5</v>
          </cell>
          <cell r="K36">
            <v>-4.5</v>
          </cell>
          <cell r="L36">
            <v>0</v>
          </cell>
          <cell r="P36">
            <v>0</v>
          </cell>
          <cell r="Q36">
            <v>0</v>
          </cell>
          <cell r="R36"/>
          <cell r="S36"/>
          <cell r="T36"/>
          <cell r="V36" t="e">
            <v>#DIV/0!</v>
          </cell>
          <cell r="W36" t="e">
            <v>#DIV/0!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/>
          <cell r="D37">
            <v>5957.741</v>
          </cell>
          <cell r="E37">
            <v>3586.721</v>
          </cell>
          <cell r="F37">
            <v>4678.1139999999996</v>
          </cell>
          <cell r="G37">
            <v>4450.8130000000001</v>
          </cell>
          <cell r="H37">
            <v>1</v>
          </cell>
          <cell r="I37">
            <v>60</v>
          </cell>
          <cell r="J37">
            <v>4610.6350000000002</v>
          </cell>
          <cell r="K37">
            <v>67.47899999999936</v>
          </cell>
          <cell r="L37">
            <v>4678.1139999999996</v>
          </cell>
          <cell r="O37">
            <v>771.58399999999995</v>
          </cell>
          <cell r="P37">
            <v>935.62279999999987</v>
          </cell>
          <cell r="Q37">
            <v>1450</v>
          </cell>
          <cell r="R37">
            <v>3000</v>
          </cell>
          <cell r="S37">
            <v>2500</v>
          </cell>
          <cell r="T37"/>
          <cell r="V37">
            <v>13.009940544415979</v>
          </cell>
          <cell r="W37">
            <v>5.5817333651980272</v>
          </cell>
          <cell r="X37">
            <v>940.0856</v>
          </cell>
          <cell r="Y37">
            <v>953.68920000000003</v>
          </cell>
          <cell r="Z37">
            <v>839.01880000000006</v>
          </cell>
        </row>
        <row r="38">
          <cell r="A38" t="str">
            <v>222  Колбаса Докторская стародворская, ВЕС, ВсхЗв   ПОКОМ</v>
          </cell>
          <cell r="B38" t="str">
            <v>кг</v>
          </cell>
          <cell r="C38"/>
          <cell r="D38"/>
          <cell r="E38">
            <v>259.40699999999998</v>
          </cell>
          <cell r="F38">
            <v>0</v>
          </cell>
          <cell r="G38">
            <v>259.40699999999998</v>
          </cell>
          <cell r="H38">
            <v>0</v>
          </cell>
          <cell r="I38" t="e">
            <v>#N/A</v>
          </cell>
          <cell r="J38">
            <v>2.6</v>
          </cell>
          <cell r="K38">
            <v>-2.6</v>
          </cell>
          <cell r="L38">
            <v>0</v>
          </cell>
          <cell r="P38">
            <v>0</v>
          </cell>
          <cell r="Q38">
            <v>0</v>
          </cell>
          <cell r="R38"/>
          <cell r="S38"/>
          <cell r="T38"/>
          <cell r="V38" t="e">
            <v>#DIV/0!</v>
          </cell>
          <cell r="W38" t="e">
            <v>#DIV/0!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225  Колбаса Дугушка со шпиком, ВЕС, ТМ Стародворье   ПОКОМ</v>
          </cell>
          <cell r="B39" t="str">
            <v>кг</v>
          </cell>
          <cell r="C39" t="str">
            <v>Нояб</v>
          </cell>
          <cell r="D39">
            <v>188.72</v>
          </cell>
          <cell r="E39">
            <v>26.31</v>
          </cell>
          <cell r="F39">
            <v>196.22399999999999</v>
          </cell>
          <cell r="G39">
            <v>-0.496</v>
          </cell>
          <cell r="H39">
            <v>1</v>
          </cell>
          <cell r="I39">
            <v>50</v>
          </cell>
          <cell r="J39">
            <v>208.3</v>
          </cell>
          <cell r="K39">
            <v>-12.076000000000022</v>
          </cell>
          <cell r="L39">
            <v>196.22399999999999</v>
          </cell>
          <cell r="O39">
            <v>73.69</v>
          </cell>
          <cell r="P39">
            <v>39.244799999999998</v>
          </cell>
          <cell r="Q39">
            <v>170</v>
          </cell>
          <cell r="R39">
            <v>150</v>
          </cell>
          <cell r="S39"/>
          <cell r="T39"/>
          <cell r="V39">
            <v>10.019008887801697</v>
          </cell>
          <cell r="W39">
            <v>1.8650623776908024</v>
          </cell>
          <cell r="X39">
            <v>8.4638000000000009</v>
          </cell>
          <cell r="Y39">
            <v>38.272000000000006</v>
          </cell>
          <cell r="Z39">
            <v>4.9109999999999996</v>
          </cell>
        </row>
        <row r="40">
          <cell r="A40" t="str">
            <v>229  Колбаса Молочная Дугушка, в/у, ВЕС, ТМ Стародворье   ПОКОМ</v>
          </cell>
          <cell r="B40" t="str">
            <v>кг</v>
          </cell>
          <cell r="C40" t="str">
            <v>Нояб</v>
          </cell>
          <cell r="D40">
            <v>1205.299</v>
          </cell>
          <cell r="E40">
            <v>37.075000000000003</v>
          </cell>
          <cell r="F40">
            <v>1037.2049999999999</v>
          </cell>
          <cell r="G40">
            <v>36.09699999999998</v>
          </cell>
          <cell r="H40">
            <v>1</v>
          </cell>
          <cell r="I40">
            <v>55</v>
          </cell>
          <cell r="J40">
            <v>904.5</v>
          </cell>
          <cell r="K40">
            <v>132.70499999999993</v>
          </cell>
          <cell r="L40">
            <v>1037.2049999999999</v>
          </cell>
          <cell r="O40">
            <v>54.924999999999997</v>
          </cell>
          <cell r="P40">
            <v>207.44099999999997</v>
          </cell>
          <cell r="Q40">
            <v>770</v>
          </cell>
          <cell r="R40">
            <v>800</v>
          </cell>
          <cell r="S40"/>
          <cell r="T40"/>
          <cell r="V40">
            <v>8.0072020478111856</v>
          </cell>
          <cell r="W40">
            <v>0.43878500392882791</v>
          </cell>
          <cell r="X40">
            <v>50.197800000000001</v>
          </cell>
          <cell r="Y40">
            <v>159.03579999999999</v>
          </cell>
          <cell r="Z40">
            <v>81.4422</v>
          </cell>
        </row>
        <row r="41">
          <cell r="A41" t="str">
            <v>230  Колбаса Молочная Особая ТМ Особый рецепт, п/а, ВЕС. ПОКОМ</v>
          </cell>
          <cell r="B41" t="str">
            <v>кг</v>
          </cell>
          <cell r="C41"/>
          <cell r="D41">
            <v>4019.011</v>
          </cell>
          <cell r="E41">
            <v>3552.93</v>
          </cell>
          <cell r="F41">
            <v>3491.4189999999999</v>
          </cell>
          <cell r="G41">
            <v>3783.61</v>
          </cell>
          <cell r="H41">
            <v>1</v>
          </cell>
          <cell r="I41">
            <v>60</v>
          </cell>
          <cell r="J41">
            <v>3294.35</v>
          </cell>
          <cell r="K41">
            <v>197.06899999999996</v>
          </cell>
          <cell r="L41">
            <v>3491.4189999999999</v>
          </cell>
          <cell r="O41">
            <v>352.94499999999999</v>
          </cell>
          <cell r="P41">
            <v>698.28379999999993</v>
          </cell>
          <cell r="Q41">
            <v>950</v>
          </cell>
          <cell r="R41">
            <v>2000</v>
          </cell>
          <cell r="S41">
            <v>2000</v>
          </cell>
          <cell r="T41"/>
          <cell r="V41">
            <v>13.012696270484868</v>
          </cell>
          <cell r="W41">
            <v>5.9238879664686488</v>
          </cell>
          <cell r="X41">
            <v>536.35119999999995</v>
          </cell>
          <cell r="Y41">
            <v>604.88519999999994</v>
          </cell>
          <cell r="Z41">
            <v>656.08699999999999</v>
          </cell>
        </row>
        <row r="42">
          <cell r="A42" t="str">
            <v>231  Колбаса Молочная по-стародворски, ВЕС   ПОКОМ</v>
          </cell>
          <cell r="B42" t="str">
            <v>кг</v>
          </cell>
          <cell r="C42"/>
          <cell r="D42"/>
          <cell r="E42">
            <v>11.56</v>
          </cell>
          <cell r="F42">
            <v>0</v>
          </cell>
          <cell r="G42">
            <v>11.56</v>
          </cell>
          <cell r="H42">
            <v>0</v>
          </cell>
          <cell r="I42" t="e">
            <v>#N/A</v>
          </cell>
          <cell r="J42">
            <v>3.9</v>
          </cell>
          <cell r="K42">
            <v>-3.9</v>
          </cell>
          <cell r="L42">
            <v>0</v>
          </cell>
          <cell r="P42">
            <v>0</v>
          </cell>
          <cell r="Q42">
            <v>0</v>
          </cell>
          <cell r="R42"/>
          <cell r="S42"/>
          <cell r="T42"/>
          <cell r="V42" t="e">
            <v>#DIV/0!</v>
          </cell>
          <cell r="W42" t="e">
            <v>#DIV/0!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235  Колбаса Особая ТМ Особый рецепт, ВЕС, ТМ Стародворье ПОКОМ</v>
          </cell>
          <cell r="B43" t="str">
            <v>кг</v>
          </cell>
          <cell r="C43"/>
          <cell r="D43">
            <v>255.202</v>
          </cell>
          <cell r="E43">
            <v>2517.8449999999998</v>
          </cell>
          <cell r="F43">
            <v>1452.453</v>
          </cell>
          <cell r="G43">
            <v>1151.1220000000001</v>
          </cell>
          <cell r="H43">
            <v>1</v>
          </cell>
          <cell r="I43">
            <v>60</v>
          </cell>
          <cell r="J43">
            <v>1697.5</v>
          </cell>
          <cell r="K43">
            <v>-245.04700000000003</v>
          </cell>
          <cell r="L43">
            <v>1452.453</v>
          </cell>
          <cell r="O43">
            <v>1029.2649999999999</v>
          </cell>
          <cell r="P43">
            <v>290.49059999999997</v>
          </cell>
          <cell r="Q43">
            <v>400</v>
          </cell>
          <cell r="R43">
            <v>800</v>
          </cell>
          <cell r="S43">
            <v>400</v>
          </cell>
          <cell r="T43"/>
          <cell r="V43">
            <v>13.013801479290553</v>
          </cell>
          <cell r="W43">
            <v>7.5058779871018197</v>
          </cell>
          <cell r="X43">
            <v>271.90639999999996</v>
          </cell>
          <cell r="Y43">
            <v>266.85019999999997</v>
          </cell>
          <cell r="Z43">
            <v>307.05020000000002</v>
          </cell>
        </row>
        <row r="44">
          <cell r="A44" t="str">
            <v>236  Колбаса Рубленая ЗАПЕЧ. Дугушка ТМ Стародворье, вектор, в/к    ПОКОМ</v>
          </cell>
          <cell r="B44" t="str">
            <v>кг</v>
          </cell>
          <cell r="C44" t="str">
            <v>Нояб</v>
          </cell>
          <cell r="D44">
            <v>186.84299999999999</v>
          </cell>
          <cell r="E44">
            <v>79.168000000000006</v>
          </cell>
          <cell r="F44">
            <v>241.50399999999999</v>
          </cell>
          <cell r="G44">
            <v>9.7000000000000003E-2</v>
          </cell>
          <cell r="H44">
            <v>1</v>
          </cell>
          <cell r="I44">
            <v>60</v>
          </cell>
          <cell r="J44">
            <v>353.95</v>
          </cell>
          <cell r="K44">
            <v>-112.446</v>
          </cell>
          <cell r="L44">
            <v>241.50399999999999</v>
          </cell>
          <cell r="O44">
            <v>99.831999999999994</v>
          </cell>
          <cell r="P44">
            <v>48.300799999999995</v>
          </cell>
          <cell r="Q44">
            <v>385</v>
          </cell>
          <cell r="R44"/>
          <cell r="S44"/>
          <cell r="T44"/>
          <cell r="V44">
            <v>10.039771597985956</v>
          </cell>
          <cell r="W44">
            <v>2.0688891281303827</v>
          </cell>
          <cell r="X44">
            <v>75.080200000000005</v>
          </cell>
          <cell r="Y44">
            <v>68.301000000000002</v>
          </cell>
          <cell r="Z44">
            <v>18.855399999999999</v>
          </cell>
        </row>
        <row r="45">
          <cell r="A45" t="str">
            <v>237  Колбаса Русская по-стародворски, ВЕС.  ПОКОМ</v>
          </cell>
          <cell r="B45" t="str">
            <v>кг</v>
          </cell>
          <cell r="C45"/>
          <cell r="D45"/>
          <cell r="E45">
            <v>10.765000000000001</v>
          </cell>
          <cell r="F45">
            <v>1.37</v>
          </cell>
          <cell r="G45">
            <v>9.3949999999999996</v>
          </cell>
          <cell r="H45">
            <v>0</v>
          </cell>
          <cell r="I45" t="e">
            <v>#N/A</v>
          </cell>
          <cell r="J45">
            <v>2.6</v>
          </cell>
          <cell r="K45">
            <v>-1.23</v>
          </cell>
          <cell r="L45">
            <v>1.37</v>
          </cell>
          <cell r="P45">
            <v>0.27400000000000002</v>
          </cell>
          <cell r="Q45">
            <v>0</v>
          </cell>
          <cell r="R45"/>
          <cell r="S45"/>
          <cell r="T45"/>
          <cell r="V45">
            <v>34.288321167883204</v>
          </cell>
          <cell r="W45">
            <v>34.288321167883204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B46" t="str">
            <v>кг</v>
          </cell>
          <cell r="C46" t="str">
            <v>Нояб</v>
          </cell>
          <cell r="D46">
            <v>555.005</v>
          </cell>
          <cell r="E46">
            <v>72.704999999999998</v>
          </cell>
          <cell r="F46">
            <v>568.49599999999998</v>
          </cell>
          <cell r="G46">
            <v>-0.17499999999999999</v>
          </cell>
          <cell r="H46">
            <v>1</v>
          </cell>
          <cell r="I46">
            <v>60</v>
          </cell>
          <cell r="J46">
            <v>545.75</v>
          </cell>
          <cell r="K46">
            <v>22.745999999999981</v>
          </cell>
          <cell r="L46">
            <v>568.49599999999998</v>
          </cell>
          <cell r="O46">
            <v>59.295000000000002</v>
          </cell>
          <cell r="P46">
            <v>113.69919999999999</v>
          </cell>
          <cell r="Q46">
            <v>265</v>
          </cell>
          <cell r="R46">
            <v>400</v>
          </cell>
          <cell r="S46">
            <v>300</v>
          </cell>
          <cell r="T46"/>
          <cell r="V46">
            <v>9.0072753370296361</v>
          </cell>
          <cell r="W46">
            <v>0.51996847823027792</v>
          </cell>
          <cell r="X46">
            <v>40.595199999999998</v>
          </cell>
          <cell r="Y46">
            <v>93.295199999999994</v>
          </cell>
          <cell r="Z46">
            <v>31.806400000000004</v>
          </cell>
        </row>
        <row r="47">
          <cell r="A47" t="str">
            <v>240  Колбаса Салями охотничья, ВЕС. ПОКОМ</v>
          </cell>
          <cell r="B47" t="str">
            <v>кг</v>
          </cell>
          <cell r="C47"/>
          <cell r="D47">
            <v>24.542999999999999</v>
          </cell>
          <cell r="E47">
            <v>14.170999999999999</v>
          </cell>
          <cell r="F47">
            <v>23.187000000000001</v>
          </cell>
          <cell r="G47">
            <v>11.657</v>
          </cell>
          <cell r="H47">
            <v>1</v>
          </cell>
          <cell r="I47">
            <v>180</v>
          </cell>
          <cell r="J47">
            <v>21.98</v>
          </cell>
          <cell r="K47">
            <v>1.2070000000000007</v>
          </cell>
          <cell r="L47">
            <v>23.187000000000001</v>
          </cell>
          <cell r="P47">
            <v>4.6374000000000004</v>
          </cell>
          <cell r="Q47">
            <v>40</v>
          </cell>
          <cell r="R47"/>
          <cell r="S47"/>
          <cell r="T47"/>
          <cell r="V47">
            <v>11.139215939966359</v>
          </cell>
          <cell r="W47">
            <v>2.5136930176391941</v>
          </cell>
          <cell r="X47">
            <v>2.4175999999999997</v>
          </cell>
          <cell r="Y47">
            <v>2.7236000000000002</v>
          </cell>
          <cell r="Z47">
            <v>2.2746</v>
          </cell>
        </row>
        <row r="48">
          <cell r="A48" t="str">
            <v>242  Колбаса Сервелат ЗАПЕЧ.Дугушка ТМ Стародворье, вектор, в/к     ПОКОМ</v>
          </cell>
          <cell r="B48" t="str">
            <v>кг</v>
          </cell>
          <cell r="C48" t="str">
            <v>Нояб</v>
          </cell>
          <cell r="D48">
            <v>908.28300000000002</v>
          </cell>
          <cell r="E48">
            <v>147.80699999999999</v>
          </cell>
          <cell r="F48">
            <v>792.13400000000001</v>
          </cell>
          <cell r="G48">
            <v>165.52600000000001</v>
          </cell>
          <cell r="H48">
            <v>1</v>
          </cell>
          <cell r="I48">
            <v>60</v>
          </cell>
          <cell r="J48">
            <v>738.48</v>
          </cell>
          <cell r="K48">
            <v>53.653999999999996</v>
          </cell>
          <cell r="L48">
            <v>792.13400000000001</v>
          </cell>
          <cell r="O48">
            <v>114.15100000000001</v>
          </cell>
          <cell r="P48">
            <v>158.42680000000001</v>
          </cell>
          <cell r="Q48">
            <v>305</v>
          </cell>
          <cell r="R48">
            <v>500</v>
          </cell>
          <cell r="S48">
            <v>500</v>
          </cell>
          <cell r="T48"/>
          <cell r="V48">
            <v>10.002581633915474</v>
          </cell>
          <cell r="W48">
            <v>1.7653389451784673</v>
          </cell>
          <cell r="X48">
            <v>80.941000000000003</v>
          </cell>
          <cell r="Y48">
            <v>137.1832</v>
          </cell>
          <cell r="Z48">
            <v>89.116</v>
          </cell>
        </row>
        <row r="49">
          <cell r="A49" t="str">
            <v>243  Колбаса Сервелат Зернистый, ВЕС.  ПОКОМ</v>
          </cell>
          <cell r="B49" t="str">
            <v>кг</v>
          </cell>
          <cell r="C49"/>
          <cell r="D49">
            <v>87.15</v>
          </cell>
          <cell r="E49"/>
          <cell r="F49">
            <v>71.251999999999995</v>
          </cell>
          <cell r="G49">
            <v>0.55000000000000004</v>
          </cell>
          <cell r="H49">
            <v>1</v>
          </cell>
          <cell r="I49">
            <v>35</v>
          </cell>
          <cell r="J49">
            <v>78.7</v>
          </cell>
          <cell r="K49">
            <v>-7.4480000000000075</v>
          </cell>
          <cell r="L49">
            <v>71.251999999999995</v>
          </cell>
          <cell r="O49">
            <v>91</v>
          </cell>
          <cell r="P49">
            <v>14.250399999999999</v>
          </cell>
          <cell r="Q49">
            <v>95</v>
          </cell>
          <cell r="R49"/>
          <cell r="S49"/>
          <cell r="T49"/>
          <cell r="V49">
            <v>13.090860607421547</v>
          </cell>
          <cell r="W49">
            <v>6.4243810700050528</v>
          </cell>
          <cell r="X49">
            <v>19.039400000000001</v>
          </cell>
          <cell r="Y49">
            <v>12.849600000000001</v>
          </cell>
          <cell r="Z49">
            <v>10.4346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C50"/>
          <cell r="D50">
            <v>257.02699999999999</v>
          </cell>
          <cell r="E50">
            <v>88.997</v>
          </cell>
          <cell r="F50">
            <v>196.16900000000001</v>
          </cell>
          <cell r="G50">
            <v>131.166</v>
          </cell>
          <cell r="H50">
            <v>1</v>
          </cell>
          <cell r="I50">
            <v>30</v>
          </cell>
          <cell r="J50">
            <v>201.89599999999999</v>
          </cell>
          <cell r="K50">
            <v>-5.7269999999999754</v>
          </cell>
          <cell r="L50">
            <v>103.97300000000001</v>
          </cell>
          <cell r="M50">
            <v>92.195999999999998</v>
          </cell>
          <cell r="P50">
            <v>20.794600000000003</v>
          </cell>
          <cell r="Q50">
            <v>140</v>
          </cell>
          <cell r="R50"/>
          <cell r="S50"/>
          <cell r="T50"/>
          <cell r="V50">
            <v>13.040212362824962</v>
          </cell>
          <cell r="W50">
            <v>6.3076952670404811</v>
          </cell>
          <cell r="X50">
            <v>15.647799999999995</v>
          </cell>
          <cell r="Y50">
            <v>19.297800000000006</v>
          </cell>
          <cell r="Z50">
            <v>19.259000000000004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C51"/>
          <cell r="D51">
            <v>461.64100000000002</v>
          </cell>
          <cell r="E51">
            <v>292.94499999999999</v>
          </cell>
          <cell r="F51">
            <v>447.71</v>
          </cell>
          <cell r="G51">
            <v>214.155</v>
          </cell>
          <cell r="H51">
            <v>1</v>
          </cell>
          <cell r="I51">
            <v>30</v>
          </cell>
          <cell r="J51">
            <v>466.1</v>
          </cell>
          <cell r="K51">
            <v>-18.390000000000043</v>
          </cell>
          <cell r="L51">
            <v>447.71</v>
          </cell>
          <cell r="O51">
            <v>123</v>
          </cell>
          <cell r="P51">
            <v>89.542000000000002</v>
          </cell>
          <cell r="Q51">
            <v>190</v>
          </cell>
          <cell r="R51">
            <v>350</v>
          </cell>
          <cell r="S51">
            <v>200</v>
          </cell>
          <cell r="T51"/>
          <cell r="V51">
            <v>12.02960621831096</v>
          </cell>
          <cell r="W51">
            <v>3.7653280025016191</v>
          </cell>
          <cell r="X51">
            <v>63.137999999999998</v>
          </cell>
          <cell r="Y51">
            <v>67.121400000000008</v>
          </cell>
          <cell r="Z51">
            <v>65.919000000000011</v>
          </cell>
        </row>
        <row r="52">
          <cell r="A52" t="str">
            <v>253  Сосиски Ганноверские   ПОКОМ</v>
          </cell>
          <cell r="B52" t="str">
            <v>кг</v>
          </cell>
          <cell r="C52"/>
          <cell r="D52">
            <v>35.335999999999999</v>
          </cell>
          <cell r="E52">
            <v>56.128</v>
          </cell>
          <cell r="F52">
            <v>20.39</v>
          </cell>
          <cell r="G52">
            <v>67.064999999999998</v>
          </cell>
          <cell r="H52">
            <v>1</v>
          </cell>
          <cell r="I52">
            <v>40</v>
          </cell>
          <cell r="J52">
            <v>19.899999999999999</v>
          </cell>
          <cell r="K52">
            <v>0.49000000000000199</v>
          </cell>
          <cell r="L52">
            <v>20.39</v>
          </cell>
          <cell r="P52">
            <v>4.0780000000000003</v>
          </cell>
          <cell r="Q52">
            <v>0</v>
          </cell>
          <cell r="R52"/>
          <cell r="S52"/>
          <cell r="T52"/>
          <cell r="V52">
            <v>16.445561549779303</v>
          </cell>
          <cell r="W52">
            <v>16.445561549779303</v>
          </cell>
          <cell r="X52">
            <v>1.0875999999999999</v>
          </cell>
          <cell r="Y52">
            <v>6.1989999999999998</v>
          </cell>
          <cell r="Z52">
            <v>2.4333999999999998</v>
          </cell>
        </row>
        <row r="53">
          <cell r="A53" t="str">
            <v>254  Сосиски Датские, ВЕС, ТМ КОЛБАСНЫЙ СТАНДАРТ ПОКОМ</v>
          </cell>
          <cell r="B53" t="str">
            <v>кг</v>
          </cell>
          <cell r="C53"/>
          <cell r="D53">
            <v>67.69</v>
          </cell>
          <cell r="E53"/>
          <cell r="F53">
            <v>2.7290000000000001</v>
          </cell>
          <cell r="G53">
            <v>64.960999999999999</v>
          </cell>
          <cell r="H53">
            <v>1</v>
          </cell>
          <cell r="I53">
            <v>40</v>
          </cell>
          <cell r="J53">
            <v>2.6</v>
          </cell>
          <cell r="K53">
            <v>0.129</v>
          </cell>
          <cell r="L53">
            <v>2.7290000000000001</v>
          </cell>
          <cell r="P53">
            <v>0.54580000000000006</v>
          </cell>
          <cell r="Q53">
            <v>0</v>
          </cell>
          <cell r="R53"/>
          <cell r="S53"/>
          <cell r="T53"/>
          <cell r="V53">
            <v>119.01978746793695</v>
          </cell>
          <cell r="W53">
            <v>119.01978746793695</v>
          </cell>
          <cell r="X53">
            <v>29.430599999999998</v>
          </cell>
          <cell r="Y53">
            <v>9.2883999999999993</v>
          </cell>
          <cell r="Z53">
            <v>0.79720000000000002</v>
          </cell>
          <cell r="AA53" t="str">
            <v>необходимо увеличить продажи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 t="str">
            <v>кг</v>
          </cell>
          <cell r="C54"/>
          <cell r="D54">
            <v>1756.1369999999999</v>
          </cell>
          <cell r="E54">
            <v>858.54600000000005</v>
          </cell>
          <cell r="F54">
            <v>1121.173</v>
          </cell>
          <cell r="G54">
            <v>1206.5840000000001</v>
          </cell>
          <cell r="H54">
            <v>1</v>
          </cell>
          <cell r="I54">
            <v>40</v>
          </cell>
          <cell r="J54">
            <v>1084</v>
          </cell>
          <cell r="K54">
            <v>37.173000000000002</v>
          </cell>
          <cell r="L54">
            <v>1121.173</v>
          </cell>
          <cell r="O54">
            <v>29</v>
          </cell>
          <cell r="P54">
            <v>224.2346</v>
          </cell>
          <cell r="Q54">
            <v>780</v>
          </cell>
          <cell r="R54">
            <v>900</v>
          </cell>
          <cell r="S54"/>
          <cell r="T54"/>
          <cell r="V54">
            <v>13.002382326367117</v>
          </cell>
          <cell r="W54">
            <v>5.51022901907199</v>
          </cell>
          <cell r="X54">
            <v>122.6846</v>
          </cell>
          <cell r="Y54">
            <v>203.99680000000001</v>
          </cell>
          <cell r="Z54">
            <v>196.30879999999999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C55"/>
          <cell r="D55">
            <v>68.031000000000006</v>
          </cell>
          <cell r="E55"/>
          <cell r="F55">
            <v>8.0730000000000004</v>
          </cell>
          <cell r="G55">
            <v>59.957999999999998</v>
          </cell>
          <cell r="H55">
            <v>1</v>
          </cell>
          <cell r="I55">
            <v>35</v>
          </cell>
          <cell r="J55">
            <v>7.8</v>
          </cell>
          <cell r="K55">
            <v>0.27300000000000058</v>
          </cell>
          <cell r="L55">
            <v>8.0730000000000004</v>
          </cell>
          <cell r="O55">
            <v>65</v>
          </cell>
          <cell r="P55">
            <v>1.6146</v>
          </cell>
          <cell r="Q55">
            <v>0</v>
          </cell>
          <cell r="R55"/>
          <cell r="S55"/>
          <cell r="T55"/>
          <cell r="V55">
            <v>77.392543044716959</v>
          </cell>
          <cell r="W55">
            <v>77.392543044716959</v>
          </cell>
          <cell r="X55">
            <v>5.8103999999999996</v>
          </cell>
          <cell r="Y55">
            <v>0.26500000000000001</v>
          </cell>
          <cell r="Z55">
            <v>1.5720000000000001</v>
          </cell>
          <cell r="AA55" t="str">
            <v>необходимо увеличить продажи</v>
          </cell>
        </row>
        <row r="56">
          <cell r="A56" t="str">
            <v>265  Колбаса Балыкбургская, ВЕС, ТМ Баварушка  ПОКОМ</v>
          </cell>
          <cell r="B56" t="str">
            <v>кг</v>
          </cell>
          <cell r="C56"/>
          <cell r="D56"/>
          <cell r="E56">
            <v>8.5</v>
          </cell>
          <cell r="F56">
            <v>0.70499999999999996</v>
          </cell>
          <cell r="G56">
            <v>7.7949999999999999</v>
          </cell>
          <cell r="H56">
            <v>0</v>
          </cell>
          <cell r="I56" t="e">
            <v>#N/A</v>
          </cell>
          <cell r="J56">
            <v>7</v>
          </cell>
          <cell r="K56">
            <v>-6.2949999999999999</v>
          </cell>
          <cell r="L56">
            <v>0.70499999999999996</v>
          </cell>
          <cell r="P56">
            <v>0.14099999999999999</v>
          </cell>
          <cell r="Q56">
            <v>0</v>
          </cell>
          <cell r="R56"/>
          <cell r="S56"/>
          <cell r="T56"/>
          <cell r="V56">
            <v>55.283687943262414</v>
          </cell>
          <cell r="W56">
            <v>55.283687943262414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266  Колбаса Филейбургская с сочным окороком, ВЕС, ТМ Баварушка  ПОКОМ</v>
          </cell>
          <cell r="B57" t="str">
            <v>кг</v>
          </cell>
          <cell r="C57"/>
          <cell r="D57">
            <v>14.986000000000001</v>
          </cell>
          <cell r="E57">
            <v>162.33699999999999</v>
          </cell>
          <cell r="F57">
            <v>49.939</v>
          </cell>
          <cell r="G57">
            <v>115.96899999999999</v>
          </cell>
          <cell r="H57">
            <v>1</v>
          </cell>
          <cell r="I57">
            <v>45</v>
          </cell>
          <cell r="J57">
            <v>128.9</v>
          </cell>
          <cell r="K57">
            <v>-78.961000000000013</v>
          </cell>
          <cell r="L57">
            <v>49.939</v>
          </cell>
          <cell r="O57">
            <v>58.663000000000011</v>
          </cell>
          <cell r="P57">
            <v>9.9878</v>
          </cell>
          <cell r="Q57">
            <v>0</v>
          </cell>
          <cell r="R57"/>
          <cell r="S57"/>
          <cell r="T57"/>
          <cell r="V57">
            <v>17.48453112797613</v>
          </cell>
          <cell r="W57">
            <v>17.48453112797613</v>
          </cell>
          <cell r="X57">
            <v>5.9722</v>
          </cell>
          <cell r="Y57">
            <v>7.2623999999999995</v>
          </cell>
          <cell r="Z57">
            <v>12.005800000000001</v>
          </cell>
        </row>
        <row r="58">
          <cell r="A58" t="str">
            <v>267  Колбаса Салями Филейбургская зернистая, оболочка фиброуз, ВЕС, ТМ Баварушка  ПОКОМ</v>
          </cell>
          <cell r="B58" t="str">
            <v>кг</v>
          </cell>
          <cell r="C58"/>
          <cell r="D58">
            <v>106.51300000000001</v>
          </cell>
          <cell r="E58">
            <v>17.154</v>
          </cell>
          <cell r="F58">
            <v>95.777000000000001</v>
          </cell>
          <cell r="G58">
            <v>22.873999999999999</v>
          </cell>
          <cell r="H58">
            <v>1</v>
          </cell>
          <cell r="I58">
            <v>45</v>
          </cell>
          <cell r="J58">
            <v>95.2</v>
          </cell>
          <cell r="K58">
            <v>0.57699999999999818</v>
          </cell>
          <cell r="L58">
            <v>95.777000000000001</v>
          </cell>
          <cell r="O58">
            <v>17.846</v>
          </cell>
          <cell r="P58">
            <v>19.1554</v>
          </cell>
          <cell r="Q58">
            <v>150</v>
          </cell>
          <cell r="R58"/>
          <cell r="S58"/>
          <cell r="T58"/>
          <cell r="V58">
            <v>9.9564613633753396</v>
          </cell>
          <cell r="W58">
            <v>2.1257713229689799</v>
          </cell>
          <cell r="X58">
            <v>8.8902000000000001</v>
          </cell>
          <cell r="Y58">
            <v>16.988800000000001</v>
          </cell>
          <cell r="Z58">
            <v>5.7603999999999997</v>
          </cell>
        </row>
        <row r="59">
          <cell r="A59" t="str">
            <v>272  Колбаса Сервелат Филедворский, фиброуз, в/у 0,35 кг срез,  ПОКОМ</v>
          </cell>
          <cell r="B59" t="str">
            <v>шт</v>
          </cell>
          <cell r="C59"/>
          <cell r="D59">
            <v>183</v>
          </cell>
          <cell r="E59"/>
          <cell r="F59">
            <v>131</v>
          </cell>
          <cell r="G59">
            <v>42</v>
          </cell>
          <cell r="H59">
            <v>0.35</v>
          </cell>
          <cell r="I59">
            <v>40</v>
          </cell>
          <cell r="J59">
            <v>132</v>
          </cell>
          <cell r="K59">
            <v>-1</v>
          </cell>
          <cell r="L59">
            <v>131</v>
          </cell>
          <cell r="P59">
            <v>26.2</v>
          </cell>
          <cell r="Q59">
            <v>220</v>
          </cell>
          <cell r="R59"/>
          <cell r="S59"/>
          <cell r="T59"/>
          <cell r="V59">
            <v>10</v>
          </cell>
          <cell r="W59">
            <v>1.6030534351145038</v>
          </cell>
          <cell r="X59">
            <v>8.8000000000000007</v>
          </cell>
          <cell r="Y59">
            <v>22.8</v>
          </cell>
          <cell r="Z59">
            <v>4.5999999999999996</v>
          </cell>
        </row>
        <row r="60">
          <cell r="A60" t="str">
            <v>273  Сосиски Сочинки с сочной грудинкой, МГС 0.4кг,   ПОКОМ</v>
          </cell>
          <cell r="B60" t="str">
            <v>шт</v>
          </cell>
          <cell r="C60" t="str">
            <v>Нояб</v>
          </cell>
          <cell r="D60">
            <v>772</v>
          </cell>
          <cell r="E60">
            <v>150</v>
          </cell>
          <cell r="F60">
            <v>731</v>
          </cell>
          <cell r="G60">
            <v>131</v>
          </cell>
          <cell r="H60">
            <v>0.4</v>
          </cell>
          <cell r="I60">
            <v>45</v>
          </cell>
          <cell r="J60">
            <v>716</v>
          </cell>
          <cell r="K60">
            <v>15</v>
          </cell>
          <cell r="L60">
            <v>731</v>
          </cell>
          <cell r="O60">
            <v>102</v>
          </cell>
          <cell r="P60">
            <v>146.19999999999999</v>
          </cell>
          <cell r="Q60">
            <v>630</v>
          </cell>
          <cell r="R60">
            <v>600</v>
          </cell>
          <cell r="S60"/>
          <cell r="T60"/>
          <cell r="V60">
            <v>10.006839945280438</v>
          </cell>
          <cell r="W60">
            <v>1.5937072503419973</v>
          </cell>
          <cell r="X60">
            <v>73.599999999999994</v>
          </cell>
          <cell r="Y60">
            <v>109.6</v>
          </cell>
          <cell r="Z60">
            <v>79.599999999999994</v>
          </cell>
        </row>
        <row r="61">
          <cell r="A61" t="str">
            <v>276  Колбаса Сливушка ТМ Вязанка в оболочке полиамид 0,45 кг  ПОКОМ</v>
          </cell>
          <cell r="B61" t="str">
            <v>шт</v>
          </cell>
          <cell r="C61"/>
          <cell r="D61">
            <v>91</v>
          </cell>
          <cell r="E61">
            <v>20</v>
          </cell>
          <cell r="F61">
            <v>44</v>
          </cell>
          <cell r="G61">
            <v>56</v>
          </cell>
          <cell r="H61">
            <v>0.45</v>
          </cell>
          <cell r="I61">
            <v>50</v>
          </cell>
          <cell r="J61">
            <v>44</v>
          </cell>
          <cell r="K61">
            <v>0</v>
          </cell>
          <cell r="L61">
            <v>44</v>
          </cell>
          <cell r="P61">
            <v>8.8000000000000007</v>
          </cell>
          <cell r="Q61">
            <v>60</v>
          </cell>
          <cell r="R61"/>
          <cell r="S61"/>
          <cell r="T61"/>
          <cell r="V61">
            <v>13.18181818181818</v>
          </cell>
          <cell r="W61">
            <v>6.3636363636363633</v>
          </cell>
          <cell r="X61">
            <v>7.6</v>
          </cell>
          <cell r="Y61">
            <v>8.6</v>
          </cell>
          <cell r="Z61">
            <v>7.8</v>
          </cell>
        </row>
        <row r="62">
          <cell r="A62" t="str">
            <v>283  Сосиски Сочинки, ВЕС, ТМ Стародворье ПОКОМ</v>
          </cell>
          <cell r="B62" t="str">
            <v>кг</v>
          </cell>
          <cell r="C62"/>
          <cell r="D62">
            <v>362.33600000000001</v>
          </cell>
          <cell r="E62">
            <v>265.92599999999999</v>
          </cell>
          <cell r="F62">
            <v>344.78300000000002</v>
          </cell>
          <cell r="G62">
            <v>242.197</v>
          </cell>
          <cell r="H62">
            <v>1</v>
          </cell>
          <cell r="I62">
            <v>45</v>
          </cell>
          <cell r="J62">
            <v>306.60000000000002</v>
          </cell>
          <cell r="K62">
            <v>38.182999999999993</v>
          </cell>
          <cell r="L62">
            <v>344.78300000000002</v>
          </cell>
          <cell r="O62">
            <v>23</v>
          </cell>
          <cell r="P62">
            <v>68.956600000000009</v>
          </cell>
          <cell r="Q62">
            <v>265</v>
          </cell>
          <cell r="R62">
            <v>300</v>
          </cell>
          <cell r="S62"/>
          <cell r="T62"/>
          <cell r="V62">
            <v>12.039413196126258</v>
          </cell>
          <cell r="W62">
            <v>3.8458537688923173</v>
          </cell>
          <cell r="X62">
            <v>65.656399999999991</v>
          </cell>
          <cell r="Y62">
            <v>44.978400000000001</v>
          </cell>
          <cell r="Z62">
            <v>50.436999999999998</v>
          </cell>
        </row>
        <row r="63">
          <cell r="A63" t="str">
            <v>296  Колбаса Мясорубская с рубленой грудинкой 0,35кг срез ТМ Стародворье  ПОКОМ</v>
          </cell>
          <cell r="B63" t="str">
            <v>шт</v>
          </cell>
          <cell r="C63"/>
          <cell r="D63">
            <v>254</v>
          </cell>
          <cell r="E63"/>
          <cell r="F63">
            <v>146</v>
          </cell>
          <cell r="G63">
            <v>95</v>
          </cell>
          <cell r="H63">
            <v>0.35</v>
          </cell>
          <cell r="I63">
            <v>40</v>
          </cell>
          <cell r="J63">
            <v>151</v>
          </cell>
          <cell r="K63">
            <v>-5</v>
          </cell>
          <cell r="L63">
            <v>146</v>
          </cell>
          <cell r="P63">
            <v>29.2</v>
          </cell>
          <cell r="Q63">
            <v>125</v>
          </cell>
          <cell r="R63">
            <v>100</v>
          </cell>
          <cell r="S63"/>
          <cell r="T63"/>
          <cell r="V63">
            <v>10.95890410958904</v>
          </cell>
          <cell r="W63">
            <v>3.2534246575342465</v>
          </cell>
          <cell r="X63">
            <v>17.600000000000001</v>
          </cell>
          <cell r="Y63">
            <v>32.4</v>
          </cell>
          <cell r="Z63">
            <v>11</v>
          </cell>
        </row>
        <row r="64">
          <cell r="A64" t="str">
            <v>301  Сосиски Сочинки по-баварски с сыром,  0.4кг, ТМ Стародворье  ПОКОМ</v>
          </cell>
          <cell r="B64" t="str">
            <v>шт</v>
          </cell>
          <cell r="C64" t="str">
            <v>Нояб</v>
          </cell>
          <cell r="D64">
            <v>768</v>
          </cell>
          <cell r="E64"/>
          <cell r="F64">
            <v>567</v>
          </cell>
          <cell r="G64">
            <v>141</v>
          </cell>
          <cell r="H64">
            <v>0.4</v>
          </cell>
          <cell r="I64">
            <v>40</v>
          </cell>
          <cell r="J64">
            <v>558</v>
          </cell>
          <cell r="K64">
            <v>9</v>
          </cell>
          <cell r="L64">
            <v>567</v>
          </cell>
          <cell r="O64">
            <v>48</v>
          </cell>
          <cell r="P64">
            <v>113.4</v>
          </cell>
          <cell r="Q64">
            <v>545</v>
          </cell>
          <cell r="R64">
            <v>400</v>
          </cell>
          <cell r="S64"/>
          <cell r="T64"/>
          <cell r="V64">
            <v>10</v>
          </cell>
          <cell r="W64">
            <v>1.6666666666666665</v>
          </cell>
          <cell r="X64">
            <v>19</v>
          </cell>
          <cell r="Y64">
            <v>104.8</v>
          </cell>
          <cell r="Z64">
            <v>16.2</v>
          </cell>
        </row>
        <row r="65">
          <cell r="A65" t="str">
            <v>302  Сосиски Сочинки по-баварски,  0.4кг, ТМ Стародворье  ПОКОМ</v>
          </cell>
          <cell r="B65" t="str">
            <v>шт</v>
          </cell>
          <cell r="C65" t="str">
            <v>Нояб</v>
          </cell>
          <cell r="D65">
            <v>1891</v>
          </cell>
          <cell r="E65">
            <v>126</v>
          </cell>
          <cell r="F65">
            <v>1824</v>
          </cell>
          <cell r="G65">
            <v>134</v>
          </cell>
          <cell r="H65">
            <v>0.4</v>
          </cell>
          <cell r="I65">
            <v>45</v>
          </cell>
          <cell r="J65">
            <v>1811</v>
          </cell>
          <cell r="K65">
            <v>13</v>
          </cell>
          <cell r="L65">
            <v>1020</v>
          </cell>
          <cell r="M65">
            <v>804</v>
          </cell>
          <cell r="O65">
            <v>50</v>
          </cell>
          <cell r="P65">
            <v>204</v>
          </cell>
          <cell r="Q65">
            <v>1655</v>
          </cell>
          <cell r="R65"/>
          <cell r="S65"/>
          <cell r="T65"/>
          <cell r="V65">
            <v>9.014705882352942</v>
          </cell>
          <cell r="W65">
            <v>0.90196078431372551</v>
          </cell>
          <cell r="X65">
            <v>78</v>
          </cell>
          <cell r="Y65">
            <v>143.80000000000001</v>
          </cell>
          <cell r="Z65">
            <v>100.4</v>
          </cell>
        </row>
        <row r="66">
          <cell r="A66" t="str">
            <v>309  Сосиски Сочинки с сыром 0,4 кг ТМ Стародворье  ПОКОМ</v>
          </cell>
          <cell r="B66" t="str">
            <v>шт</v>
          </cell>
          <cell r="C66" t="str">
            <v>Нояб</v>
          </cell>
          <cell r="D66">
            <v>84</v>
          </cell>
          <cell r="E66"/>
          <cell r="F66">
            <v>58</v>
          </cell>
          <cell r="G66">
            <v>15</v>
          </cell>
          <cell r="H66">
            <v>0.4</v>
          </cell>
          <cell r="I66">
            <v>40</v>
          </cell>
          <cell r="J66">
            <v>83</v>
          </cell>
          <cell r="K66">
            <v>-25</v>
          </cell>
          <cell r="L66">
            <v>58</v>
          </cell>
          <cell r="O66">
            <v>24</v>
          </cell>
          <cell r="P66">
            <v>11.6</v>
          </cell>
          <cell r="Q66">
            <v>90</v>
          </cell>
          <cell r="R66"/>
          <cell r="S66"/>
          <cell r="T66"/>
          <cell r="V66">
            <v>11.120689655172415</v>
          </cell>
          <cell r="W66">
            <v>3.3620689655172415</v>
          </cell>
          <cell r="X66">
            <v>3.4</v>
          </cell>
          <cell r="Y66">
            <v>13.6</v>
          </cell>
          <cell r="Z66">
            <v>2.2000000000000002</v>
          </cell>
        </row>
        <row r="67">
          <cell r="A67" t="str">
            <v>312  Ветчина Филейская ТМ Вязанка ТС Столичная ВЕС  ПОКОМ</v>
          </cell>
          <cell r="B67" t="str">
            <v>кг</v>
          </cell>
          <cell r="C67" t="str">
            <v>Нояб</v>
          </cell>
          <cell r="D67">
            <v>58.844000000000001</v>
          </cell>
          <cell r="E67">
            <v>371.14800000000002</v>
          </cell>
          <cell r="F67">
            <v>82.358999999999995</v>
          </cell>
          <cell r="G67">
            <v>339.53800000000001</v>
          </cell>
          <cell r="H67">
            <v>1</v>
          </cell>
          <cell r="I67">
            <v>50</v>
          </cell>
          <cell r="J67">
            <v>76.400000000000006</v>
          </cell>
          <cell r="K67">
            <v>5.958999999999989</v>
          </cell>
          <cell r="L67">
            <v>82.358999999999995</v>
          </cell>
          <cell r="O67">
            <v>371.85199999999998</v>
          </cell>
          <cell r="P67">
            <v>16.471799999999998</v>
          </cell>
          <cell r="Q67">
            <v>0</v>
          </cell>
          <cell r="R67"/>
          <cell r="S67"/>
          <cell r="T67"/>
          <cell r="V67">
            <v>43.188358285069029</v>
          </cell>
          <cell r="W67">
            <v>43.188358285069029</v>
          </cell>
          <cell r="X67">
            <v>5.8399999999999994E-2</v>
          </cell>
          <cell r="Y67">
            <v>3.2838000000000003</v>
          </cell>
          <cell r="Z67">
            <v>12.455400000000001</v>
          </cell>
          <cell r="AA67" t="str">
            <v>необходимо увеличить продажи</v>
          </cell>
        </row>
        <row r="68">
          <cell r="A68" t="str">
            <v>313 Колбаса вареная Молокуша ТМ Вязанка в оболочке полиамид. ВЕС  ПОКОМ</v>
          </cell>
          <cell r="B68" t="str">
            <v>кг</v>
          </cell>
          <cell r="C68" t="str">
            <v>Нояб</v>
          </cell>
          <cell r="D68">
            <v>386.52600000000001</v>
          </cell>
          <cell r="E68">
            <v>140.50800000000001</v>
          </cell>
          <cell r="F68">
            <v>330.762</v>
          </cell>
          <cell r="G68">
            <v>125.729</v>
          </cell>
          <cell r="H68">
            <v>1</v>
          </cell>
          <cell r="I68">
            <v>50</v>
          </cell>
          <cell r="J68">
            <v>322.7</v>
          </cell>
          <cell r="K68">
            <v>8.0620000000000118</v>
          </cell>
          <cell r="L68">
            <v>330.762</v>
          </cell>
          <cell r="O68">
            <v>149</v>
          </cell>
          <cell r="P68">
            <v>66.1524</v>
          </cell>
          <cell r="Q68">
            <v>420</v>
          </cell>
          <cell r="R68"/>
          <cell r="S68">
            <v>100</v>
          </cell>
          <cell r="T68"/>
          <cell r="V68">
            <v>12.013607971895199</v>
          </cell>
          <cell r="W68">
            <v>4.152971018436217</v>
          </cell>
          <cell r="X68">
            <v>45.402799999999999</v>
          </cell>
          <cell r="Y68">
            <v>65.638800000000003</v>
          </cell>
          <cell r="Z68">
            <v>50.335999999999999</v>
          </cell>
        </row>
        <row r="69">
          <cell r="A69" t="str">
            <v>314 Колбаса вареная Филейская ТМ Вязанка ТС Классическая в оболочке полиамид.  ПОКОМ</v>
          </cell>
          <cell r="B69" t="str">
            <v>кг</v>
          </cell>
          <cell r="C69" t="str">
            <v>Нояб</v>
          </cell>
          <cell r="D69">
            <v>496.52600000000001</v>
          </cell>
          <cell r="E69">
            <v>470.83</v>
          </cell>
          <cell r="F69">
            <v>218.29299999999998</v>
          </cell>
          <cell r="G69">
            <v>771.9140000000001</v>
          </cell>
          <cell r="H69">
            <v>1</v>
          </cell>
          <cell r="I69">
            <v>55</v>
          </cell>
          <cell r="J69">
            <v>150.6</v>
          </cell>
          <cell r="K69">
            <v>67.692999999999984</v>
          </cell>
          <cell r="L69">
            <v>218.29299999999998</v>
          </cell>
          <cell r="O69">
            <v>646.17000000000007</v>
          </cell>
          <cell r="P69">
            <v>43.658599999999993</v>
          </cell>
          <cell r="Q69">
            <v>0</v>
          </cell>
          <cell r="R69"/>
          <cell r="S69"/>
          <cell r="T69"/>
          <cell r="V69">
            <v>32.481206451878911</v>
          </cell>
          <cell r="W69">
            <v>32.481206451878911</v>
          </cell>
          <cell r="X69">
            <v>29.363999999999997</v>
          </cell>
          <cell r="Y69">
            <v>29.183399999999999</v>
          </cell>
          <cell r="Z69">
            <v>35.005600000000001</v>
          </cell>
          <cell r="AA69" t="str">
            <v>необходимо увеличить продажи</v>
          </cell>
        </row>
        <row r="70">
          <cell r="A70" t="str">
            <v>317 Колбаса Сервелат Рижский ТМ Зареченские ТС Зареченские  фиброуз в вакуумной у  ПОКОМ</v>
          </cell>
          <cell r="B70" t="str">
            <v>кг</v>
          </cell>
          <cell r="C70"/>
          <cell r="D70"/>
          <cell r="E70">
            <v>56.411000000000001</v>
          </cell>
          <cell r="F70">
            <v>0</v>
          </cell>
          <cell r="G70">
            <v>56.411000000000001</v>
          </cell>
          <cell r="H70">
            <v>0</v>
          </cell>
          <cell r="I70" t="e">
            <v>#N/A</v>
          </cell>
          <cell r="J70">
            <v>0.7</v>
          </cell>
          <cell r="K70">
            <v>-0.7</v>
          </cell>
          <cell r="L70">
            <v>0</v>
          </cell>
          <cell r="P70">
            <v>0</v>
          </cell>
          <cell r="Q70">
            <v>0</v>
          </cell>
          <cell r="R70"/>
          <cell r="S70"/>
          <cell r="T70"/>
          <cell r="V70" t="e">
            <v>#DIV/0!</v>
          </cell>
          <cell r="W70" t="e">
            <v>#DIV/0!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318 Сосиски Датские ТМ Зареченские колбасы ТС Зареченские п полиамид в модифициров  ПОКОМ</v>
          </cell>
          <cell r="B71" t="str">
            <v>кг</v>
          </cell>
          <cell r="C71"/>
          <cell r="D71">
            <v>595.64599999999996</v>
          </cell>
          <cell r="E71"/>
          <cell r="F71">
            <v>144.28899999999999</v>
          </cell>
          <cell r="G71">
            <v>433.459</v>
          </cell>
          <cell r="H71">
            <v>1</v>
          </cell>
          <cell r="I71">
            <v>40</v>
          </cell>
          <cell r="J71">
            <v>153</v>
          </cell>
          <cell r="K71">
            <v>-8.7110000000000127</v>
          </cell>
          <cell r="L71">
            <v>144.28899999999999</v>
          </cell>
          <cell r="O71">
            <v>137</v>
          </cell>
          <cell r="P71">
            <v>28.857799999999997</v>
          </cell>
          <cell r="Q71">
            <v>0</v>
          </cell>
          <cell r="R71"/>
          <cell r="S71"/>
          <cell r="T71"/>
          <cell r="V71">
            <v>19.767931027313242</v>
          </cell>
          <cell r="W71">
            <v>19.767931027313242</v>
          </cell>
          <cell r="X71">
            <v>13.687200000000001</v>
          </cell>
          <cell r="Y71">
            <v>19.2638</v>
          </cell>
          <cell r="Z71">
            <v>29.025400000000001</v>
          </cell>
        </row>
        <row r="72">
          <cell r="A72" t="str">
            <v>320  Сосиски Сочинки с сочным окороком 0,4 кг ТМ Стародворье  ПОКОМ</v>
          </cell>
          <cell r="B72" t="str">
            <v>шт</v>
          </cell>
          <cell r="C72" t="str">
            <v>Нояб</v>
          </cell>
          <cell r="D72">
            <v>516</v>
          </cell>
          <cell r="E72"/>
          <cell r="F72">
            <v>320</v>
          </cell>
          <cell r="G72">
            <v>177</v>
          </cell>
          <cell r="H72">
            <v>0.4</v>
          </cell>
          <cell r="I72">
            <v>45</v>
          </cell>
          <cell r="J72">
            <v>323</v>
          </cell>
          <cell r="K72">
            <v>-3</v>
          </cell>
          <cell r="L72">
            <v>320</v>
          </cell>
          <cell r="P72">
            <v>64</v>
          </cell>
          <cell r="Q72">
            <v>430</v>
          </cell>
          <cell r="R72"/>
          <cell r="S72">
            <v>100</v>
          </cell>
          <cell r="T72"/>
          <cell r="V72">
            <v>11.046875</v>
          </cell>
          <cell r="W72">
            <v>2.765625</v>
          </cell>
          <cell r="X72">
            <v>18.399999999999999</v>
          </cell>
          <cell r="Y72">
            <v>62.8</v>
          </cell>
          <cell r="Z72">
            <v>13.6</v>
          </cell>
        </row>
        <row r="73">
          <cell r="A73" t="str">
            <v>325 Колбаса Сервелат Мясорубский ТМ Стародворье с мелкорубленным окороком 0,35 кг  ПОКОМ</v>
          </cell>
          <cell r="B73" t="str">
            <v>шт</v>
          </cell>
          <cell r="C73"/>
          <cell r="D73">
            <v>42</v>
          </cell>
          <cell r="E73"/>
          <cell r="F73">
            <v>34</v>
          </cell>
          <cell r="G73">
            <v>3</v>
          </cell>
          <cell r="H73">
            <v>0.35</v>
          </cell>
          <cell r="I73">
            <v>40</v>
          </cell>
          <cell r="J73">
            <v>42</v>
          </cell>
          <cell r="K73">
            <v>-8</v>
          </cell>
          <cell r="L73">
            <v>34</v>
          </cell>
          <cell r="P73">
            <v>6.8</v>
          </cell>
          <cell r="Q73">
            <v>55</v>
          </cell>
          <cell r="R73"/>
          <cell r="S73"/>
          <cell r="T73"/>
          <cell r="V73">
            <v>8.5294117647058822</v>
          </cell>
          <cell r="W73">
            <v>0.44117647058823528</v>
          </cell>
          <cell r="X73">
            <v>0.2</v>
          </cell>
          <cell r="Y73">
            <v>4.5999999999999996</v>
          </cell>
          <cell r="Z73">
            <v>0.8</v>
          </cell>
        </row>
        <row r="74">
          <cell r="A74" t="str">
            <v>343 Колбаса Докторская оригинальная ТМ Особый рецепт в оболочке полиамид 0,4 кг.  ПОКОМ</v>
          </cell>
          <cell r="B74" t="str">
            <v>шт</v>
          </cell>
          <cell r="C74"/>
          <cell r="D74">
            <v>250</v>
          </cell>
          <cell r="E74">
            <v>20</v>
          </cell>
          <cell r="F74">
            <v>250</v>
          </cell>
          <cell r="G74">
            <v>20</v>
          </cell>
          <cell r="H74">
            <v>0</v>
          </cell>
          <cell r="I74">
            <v>60</v>
          </cell>
          <cell r="J74">
            <v>250</v>
          </cell>
          <cell r="K74">
            <v>0</v>
          </cell>
          <cell r="L74">
            <v>0</v>
          </cell>
          <cell r="M74">
            <v>250</v>
          </cell>
          <cell r="P74">
            <v>0</v>
          </cell>
          <cell r="Q74">
            <v>0</v>
          </cell>
          <cell r="R74"/>
          <cell r="S74"/>
          <cell r="T74"/>
          <cell r="V74" t="e">
            <v>#DIV/0!</v>
          </cell>
          <cell r="W74" t="e">
            <v>#DIV/0!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C75"/>
          <cell r="D75">
            <v>42</v>
          </cell>
          <cell r="E75"/>
          <cell r="F75">
            <v>42</v>
          </cell>
          <cell r="G75"/>
          <cell r="H75">
            <v>0</v>
          </cell>
          <cell r="I75">
            <v>45</v>
          </cell>
          <cell r="J75">
            <v>42</v>
          </cell>
          <cell r="K75">
            <v>0</v>
          </cell>
          <cell r="L75">
            <v>0</v>
          </cell>
          <cell r="M75">
            <v>42</v>
          </cell>
          <cell r="P75">
            <v>0</v>
          </cell>
          <cell r="Q75">
            <v>0</v>
          </cell>
          <cell r="R75"/>
          <cell r="S75"/>
          <cell r="T75"/>
          <cell r="V75" t="e">
            <v>#DIV/0!</v>
          </cell>
          <cell r="W75" t="e">
            <v>#DIV/0!</v>
          </cell>
          <cell r="X75">
            <v>0.6</v>
          </cell>
          <cell r="Y75">
            <v>0</v>
          </cell>
          <cell r="Z75">
            <v>0.2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C76"/>
          <cell r="D76">
            <v>300</v>
          </cell>
          <cell r="E76"/>
          <cell r="F76">
            <v>300</v>
          </cell>
          <cell r="G76"/>
          <cell r="H76">
            <v>0</v>
          </cell>
          <cell r="I76">
            <v>730</v>
          </cell>
          <cell r="J76">
            <v>300</v>
          </cell>
          <cell r="K76">
            <v>0</v>
          </cell>
          <cell r="L76">
            <v>0</v>
          </cell>
          <cell r="M76">
            <v>300</v>
          </cell>
          <cell r="P76">
            <v>0</v>
          </cell>
          <cell r="Q76">
            <v>0</v>
          </cell>
          <cell r="R76"/>
          <cell r="S76"/>
          <cell r="T76"/>
          <cell r="V76" t="e">
            <v>#DIV/0!</v>
          </cell>
          <cell r="W76" t="e">
            <v>#DIV/0!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350 Сосиски Молокуши миникушай ТМ Вязанка в оболочке амицел в модифиц газовой среде 0,45 кг  Поком</v>
          </cell>
          <cell r="B77" t="str">
            <v>шт</v>
          </cell>
          <cell r="C77"/>
          <cell r="D77">
            <v>96</v>
          </cell>
          <cell r="E77"/>
          <cell r="F77">
            <v>95</v>
          </cell>
          <cell r="G77"/>
          <cell r="H77">
            <v>0</v>
          </cell>
          <cell r="I77">
            <v>45</v>
          </cell>
          <cell r="J77">
            <v>96</v>
          </cell>
          <cell r="K77">
            <v>-1</v>
          </cell>
          <cell r="L77">
            <v>-1</v>
          </cell>
          <cell r="M77">
            <v>96</v>
          </cell>
          <cell r="P77">
            <v>-0.2</v>
          </cell>
          <cell r="Q77">
            <v>0</v>
          </cell>
          <cell r="R77"/>
          <cell r="S77"/>
          <cell r="T77"/>
          <cell r="V77">
            <v>0</v>
          </cell>
          <cell r="W77">
            <v>0</v>
          </cell>
          <cell r="X77">
            <v>-0.8</v>
          </cell>
          <cell r="Y77">
            <v>0</v>
          </cell>
          <cell r="Z77">
            <v>0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245</v>
          </cell>
          <cell r="E78">
            <v>120</v>
          </cell>
          <cell r="F78">
            <v>236</v>
          </cell>
          <cell r="G78">
            <v>100</v>
          </cell>
          <cell r="H78">
            <v>0.4</v>
          </cell>
          <cell r="I78">
            <v>40</v>
          </cell>
          <cell r="J78">
            <v>236</v>
          </cell>
          <cell r="K78">
            <v>0</v>
          </cell>
          <cell r="L78">
            <v>92</v>
          </cell>
          <cell r="M78">
            <v>144</v>
          </cell>
          <cell r="P78">
            <v>18.399999999999999</v>
          </cell>
          <cell r="Q78">
            <v>90</v>
          </cell>
          <cell r="R78"/>
          <cell r="S78">
            <v>50</v>
          </cell>
          <cell r="T78"/>
          <cell r="V78">
            <v>13.043478260869566</v>
          </cell>
          <cell r="W78">
            <v>5.4347826086956523</v>
          </cell>
          <cell r="X78">
            <v>19.8</v>
          </cell>
          <cell r="Y78">
            <v>14.8</v>
          </cell>
          <cell r="Z78">
            <v>17.2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C79"/>
          <cell r="D79">
            <v>204</v>
          </cell>
          <cell r="E79"/>
          <cell r="F79">
            <v>204</v>
          </cell>
          <cell r="G79"/>
          <cell r="H79">
            <v>0</v>
          </cell>
          <cell r="I79">
            <v>40</v>
          </cell>
          <cell r="J79">
            <v>204</v>
          </cell>
          <cell r="K79">
            <v>0</v>
          </cell>
          <cell r="L79">
            <v>0</v>
          </cell>
          <cell r="M79">
            <v>204</v>
          </cell>
          <cell r="P79">
            <v>0</v>
          </cell>
          <cell r="Q79">
            <v>0</v>
          </cell>
          <cell r="R79"/>
          <cell r="S79"/>
          <cell r="T79"/>
          <cell r="V79" t="e">
            <v>#DIV/0!</v>
          </cell>
          <cell r="W79" t="e">
            <v>#DIV/0!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C80"/>
          <cell r="D80">
            <v>12.109</v>
          </cell>
          <cell r="E80">
            <v>12.784000000000001</v>
          </cell>
          <cell r="F80">
            <v>5.673</v>
          </cell>
          <cell r="G80">
            <v>18.507999999999999</v>
          </cell>
          <cell r="H80">
            <v>1</v>
          </cell>
          <cell r="I80">
            <v>40</v>
          </cell>
          <cell r="J80">
            <v>5.8</v>
          </cell>
          <cell r="K80">
            <v>-0.12699999999999978</v>
          </cell>
          <cell r="L80">
            <v>5.673</v>
          </cell>
          <cell r="P80">
            <v>1.1346000000000001</v>
          </cell>
          <cell r="Q80">
            <v>0</v>
          </cell>
          <cell r="R80"/>
          <cell r="S80"/>
          <cell r="T80"/>
          <cell r="V80">
            <v>16.312356777719017</v>
          </cell>
          <cell r="W80">
            <v>16.312356777719017</v>
          </cell>
          <cell r="X80">
            <v>-0.1464</v>
          </cell>
          <cell r="Y80">
            <v>1.006</v>
          </cell>
          <cell r="Z80">
            <v>1.7116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C81"/>
          <cell r="D81"/>
          <cell r="E81">
            <v>16</v>
          </cell>
          <cell r="F81">
            <v>-1</v>
          </cell>
          <cell r="G81">
            <v>16</v>
          </cell>
          <cell r="H81">
            <v>0.35</v>
          </cell>
          <cell r="I81">
            <v>35</v>
          </cell>
          <cell r="K81">
            <v>-1</v>
          </cell>
          <cell r="L81">
            <v>-1</v>
          </cell>
          <cell r="P81">
            <v>-0.2</v>
          </cell>
          <cell r="Q81">
            <v>0</v>
          </cell>
          <cell r="R81"/>
          <cell r="S81"/>
          <cell r="T81"/>
          <cell r="V81">
            <v>-80</v>
          </cell>
          <cell r="W81">
            <v>-80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C82"/>
          <cell r="D82">
            <v>66</v>
          </cell>
          <cell r="E82"/>
          <cell r="F82">
            <v>71</v>
          </cell>
          <cell r="G82">
            <v>-8</v>
          </cell>
          <cell r="H82">
            <v>0.28000000000000003</v>
          </cell>
          <cell r="I82">
            <v>45</v>
          </cell>
          <cell r="J82">
            <v>72</v>
          </cell>
          <cell r="K82">
            <v>-1</v>
          </cell>
          <cell r="L82">
            <v>71</v>
          </cell>
          <cell r="P82">
            <v>14.2</v>
          </cell>
          <cell r="Q82">
            <v>75</v>
          </cell>
          <cell r="R82"/>
          <cell r="S82">
            <v>50</v>
          </cell>
          <cell r="T82"/>
          <cell r="V82">
            <v>8.23943661971831</v>
          </cell>
          <cell r="W82">
            <v>-0.56338028169014087</v>
          </cell>
          <cell r="X82">
            <v>4.5999999999999996</v>
          </cell>
          <cell r="Y82">
            <v>7</v>
          </cell>
          <cell r="Z82">
            <v>2.8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C83"/>
          <cell r="D83">
            <v>121.145</v>
          </cell>
          <cell r="E83">
            <v>47.978000000000002</v>
          </cell>
          <cell r="F83">
            <v>109.081</v>
          </cell>
          <cell r="G83">
            <v>37.369</v>
          </cell>
          <cell r="H83">
            <v>1</v>
          </cell>
          <cell r="I83">
            <v>30</v>
          </cell>
          <cell r="J83">
            <v>113.6</v>
          </cell>
          <cell r="K83">
            <v>-4.5189999999999912</v>
          </cell>
          <cell r="L83">
            <v>109.081</v>
          </cell>
          <cell r="O83">
            <v>24</v>
          </cell>
          <cell r="P83">
            <v>21.816200000000002</v>
          </cell>
          <cell r="Q83">
            <v>120</v>
          </cell>
          <cell r="R83"/>
          <cell r="S83">
            <v>60</v>
          </cell>
          <cell r="T83"/>
          <cell r="V83">
            <v>11.063750790696821</v>
          </cell>
          <cell r="W83">
            <v>2.8130013476224089</v>
          </cell>
          <cell r="X83">
            <v>13.2972</v>
          </cell>
          <cell r="Y83">
            <v>14.7242</v>
          </cell>
          <cell r="Z83">
            <v>13.5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C84"/>
          <cell r="D84">
            <v>106</v>
          </cell>
          <cell r="E84">
            <v>30</v>
          </cell>
          <cell r="F84">
            <v>78</v>
          </cell>
          <cell r="G84">
            <v>44</v>
          </cell>
          <cell r="H84">
            <v>0.28000000000000003</v>
          </cell>
          <cell r="I84">
            <v>45</v>
          </cell>
          <cell r="J84">
            <v>80</v>
          </cell>
          <cell r="K84">
            <v>-2</v>
          </cell>
          <cell r="L84">
            <v>78</v>
          </cell>
          <cell r="P84">
            <v>15.6</v>
          </cell>
          <cell r="Q84">
            <v>90</v>
          </cell>
          <cell r="R84"/>
          <cell r="S84">
            <v>40</v>
          </cell>
          <cell r="T84"/>
          <cell r="V84">
            <v>11.153846153846153</v>
          </cell>
          <cell r="W84">
            <v>2.8205128205128207</v>
          </cell>
          <cell r="X84">
            <v>4.5999999999999996</v>
          </cell>
          <cell r="Y84">
            <v>11</v>
          </cell>
          <cell r="Z84">
            <v>10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97.212999999999994</v>
          </cell>
          <cell r="E85"/>
          <cell r="F85">
            <v>86.375</v>
          </cell>
          <cell r="G85">
            <v>-2E-3</v>
          </cell>
          <cell r="H85">
            <v>1</v>
          </cell>
          <cell r="I85">
            <v>50</v>
          </cell>
          <cell r="J85">
            <v>85.01</v>
          </cell>
          <cell r="K85">
            <v>1.3649999999999949</v>
          </cell>
          <cell r="L85">
            <v>86.375</v>
          </cell>
          <cell r="P85">
            <v>17.274999999999999</v>
          </cell>
          <cell r="Q85">
            <v>100</v>
          </cell>
          <cell r="R85"/>
          <cell r="S85">
            <v>40</v>
          </cell>
          <cell r="T85"/>
          <cell r="V85">
            <v>8.104081041968163</v>
          </cell>
          <cell r="W85">
            <v>-1.1577424023154849E-4</v>
          </cell>
          <cell r="X85">
            <v>3.2079999999999997</v>
          </cell>
          <cell r="Y85">
            <v>11.856</v>
          </cell>
          <cell r="Z85">
            <v>2.1680000000000001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D86">
            <v>107.994</v>
          </cell>
          <cell r="E86"/>
          <cell r="F86">
            <v>51.26</v>
          </cell>
          <cell r="G86">
            <v>56.734000000000002</v>
          </cell>
          <cell r="H86">
            <v>1</v>
          </cell>
          <cell r="I86">
            <v>50</v>
          </cell>
          <cell r="J86">
            <v>48.2</v>
          </cell>
          <cell r="K86">
            <v>3.0599999999999952</v>
          </cell>
          <cell r="L86">
            <v>51.26</v>
          </cell>
          <cell r="P86">
            <v>10.251999999999999</v>
          </cell>
          <cell r="Q86">
            <v>60</v>
          </cell>
          <cell r="R86"/>
          <cell r="S86">
            <v>20</v>
          </cell>
          <cell r="T86"/>
          <cell r="V86">
            <v>13.33730003901678</v>
          </cell>
          <cell r="W86">
            <v>5.5339445961763563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516</v>
          </cell>
          <cell r="E87"/>
          <cell r="F87">
            <v>417</v>
          </cell>
          <cell r="G87">
            <v>66</v>
          </cell>
          <cell r="H87">
            <v>0.4</v>
          </cell>
          <cell r="I87">
            <v>40</v>
          </cell>
          <cell r="J87">
            <v>416</v>
          </cell>
          <cell r="K87">
            <v>1</v>
          </cell>
          <cell r="L87">
            <v>417</v>
          </cell>
          <cell r="P87">
            <v>83.4</v>
          </cell>
          <cell r="Q87">
            <v>485</v>
          </cell>
          <cell r="R87"/>
          <cell r="S87">
            <v>200</v>
          </cell>
          <cell r="T87"/>
          <cell r="V87">
            <v>9.0047961630695443</v>
          </cell>
          <cell r="W87">
            <v>0.79136690647482011</v>
          </cell>
          <cell r="X87">
            <v>23.6</v>
          </cell>
          <cell r="Y87">
            <v>65.400000000000006</v>
          </cell>
          <cell r="Z87">
            <v>21.8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390</v>
          </cell>
          <cell r="E88"/>
          <cell r="F88">
            <v>298</v>
          </cell>
          <cell r="G88">
            <v>67</v>
          </cell>
          <cell r="H88">
            <v>0.4</v>
          </cell>
          <cell r="I88">
            <v>40</v>
          </cell>
          <cell r="J88">
            <v>298</v>
          </cell>
          <cell r="K88">
            <v>0</v>
          </cell>
          <cell r="L88">
            <v>298</v>
          </cell>
          <cell r="P88">
            <v>59.6</v>
          </cell>
          <cell r="Q88">
            <v>270</v>
          </cell>
          <cell r="R88"/>
          <cell r="S88">
            <v>200</v>
          </cell>
          <cell r="T88"/>
          <cell r="V88">
            <v>9.0100671140939603</v>
          </cell>
          <cell r="W88">
            <v>1.1241610738255032</v>
          </cell>
          <cell r="X88">
            <v>20.399999999999999</v>
          </cell>
          <cell r="Y88">
            <v>48</v>
          </cell>
          <cell r="Z88">
            <v>5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C89"/>
          <cell r="D89">
            <v>72</v>
          </cell>
          <cell r="E89"/>
          <cell r="F89">
            <v>42</v>
          </cell>
          <cell r="G89">
            <v>30</v>
          </cell>
          <cell r="H89">
            <v>0</v>
          </cell>
          <cell r="I89">
            <v>50</v>
          </cell>
          <cell r="J89">
            <v>44</v>
          </cell>
          <cell r="K89">
            <v>-2</v>
          </cell>
          <cell r="L89">
            <v>0</v>
          </cell>
          <cell r="M89">
            <v>42</v>
          </cell>
          <cell r="P89">
            <v>0</v>
          </cell>
          <cell r="Q89">
            <v>0</v>
          </cell>
          <cell r="R89"/>
          <cell r="S89"/>
          <cell r="T89"/>
          <cell r="V89" t="e">
            <v>#DIV/0!</v>
          </cell>
          <cell r="W89" t="e">
            <v>#DIV/0!</v>
          </cell>
          <cell r="X89">
            <v>0</v>
          </cell>
          <cell r="Y89">
            <v>0</v>
          </cell>
          <cell r="Z89">
            <v>0.2</v>
          </cell>
        </row>
        <row r="90">
          <cell r="A90" t="str">
            <v>375  Сосиски Сочинки по-баварски Бавария Фикс.вес 0,84 П/а мгс Стародворье</v>
          </cell>
          <cell r="B90" t="str">
            <v>шт</v>
          </cell>
          <cell r="C90"/>
          <cell r="D90">
            <v>88</v>
          </cell>
          <cell r="E90"/>
          <cell r="F90">
            <v>88</v>
          </cell>
          <cell r="G90"/>
          <cell r="H90">
            <v>0</v>
          </cell>
          <cell r="I90">
            <v>45</v>
          </cell>
          <cell r="J90">
            <v>88</v>
          </cell>
          <cell r="K90">
            <v>0</v>
          </cell>
          <cell r="L90">
            <v>0</v>
          </cell>
          <cell r="M90">
            <v>88</v>
          </cell>
          <cell r="P90">
            <v>0</v>
          </cell>
          <cell r="Q90">
            <v>0</v>
          </cell>
          <cell r="R90"/>
          <cell r="S90"/>
          <cell r="T90"/>
          <cell r="V90" t="e">
            <v>#DIV/0!</v>
          </cell>
          <cell r="W90" t="e">
            <v>#DIV/0!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376  Сардельки Сочинки с сочным окороком ТМ Стародворье полиамид мгс ф/в 0,4 кг СК3</v>
          </cell>
          <cell r="B91" t="str">
            <v>шт</v>
          </cell>
          <cell r="C91"/>
          <cell r="D91">
            <v>96</v>
          </cell>
          <cell r="E91"/>
          <cell r="F91">
            <v>96</v>
          </cell>
          <cell r="G91"/>
          <cell r="H91">
            <v>0</v>
          </cell>
          <cell r="I91">
            <v>40</v>
          </cell>
          <cell r="J91">
            <v>96</v>
          </cell>
          <cell r="K91">
            <v>0</v>
          </cell>
          <cell r="L91">
            <v>0</v>
          </cell>
          <cell r="M91">
            <v>96</v>
          </cell>
          <cell r="P91">
            <v>0</v>
          </cell>
          <cell r="Q91">
            <v>0</v>
          </cell>
          <cell r="R91"/>
          <cell r="S91"/>
          <cell r="T91"/>
          <cell r="V91" t="e">
            <v>#DIV/0!</v>
          </cell>
          <cell r="W91" t="e">
            <v>#DIV/0!</v>
          </cell>
          <cell r="X91">
            <v>0</v>
          </cell>
          <cell r="Y91">
            <v>0</v>
          </cell>
          <cell r="Z91">
            <v>1</v>
          </cell>
        </row>
        <row r="92">
          <cell r="A92" t="str">
            <v>377  Сосиски Сочинки по-баварски с сыром ТМ Стародворье полиамид мгс ф/в 0,84 кг СК3</v>
          </cell>
          <cell r="B92" t="str">
            <v>шт</v>
          </cell>
          <cell r="C92"/>
          <cell r="D92">
            <v>52</v>
          </cell>
          <cell r="E92"/>
          <cell r="F92">
            <v>52</v>
          </cell>
          <cell r="G92"/>
          <cell r="H92">
            <v>0</v>
          </cell>
          <cell r="I92">
            <v>40</v>
          </cell>
          <cell r="J92">
            <v>52</v>
          </cell>
          <cell r="K92">
            <v>0</v>
          </cell>
          <cell r="L92">
            <v>0</v>
          </cell>
          <cell r="M92">
            <v>52</v>
          </cell>
          <cell r="P92">
            <v>0</v>
          </cell>
          <cell r="Q92">
            <v>0</v>
          </cell>
          <cell r="R92"/>
          <cell r="S92"/>
          <cell r="T92"/>
          <cell r="V92" t="e">
            <v>#DIV/0!</v>
          </cell>
          <cell r="W92" t="e">
            <v>#DIV/0!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381  Сардельки Сочинки 0,4кг ТМ Стародворье  ПОКОМ</v>
          </cell>
          <cell r="B93" t="str">
            <v>шт</v>
          </cell>
          <cell r="C93" t="str">
            <v>Нояб</v>
          </cell>
          <cell r="D93">
            <v>61</v>
          </cell>
          <cell r="E93"/>
          <cell r="F93">
            <v>36</v>
          </cell>
          <cell r="G93">
            <v>16</v>
          </cell>
          <cell r="H93">
            <v>0.4</v>
          </cell>
          <cell r="I93">
            <v>40</v>
          </cell>
          <cell r="J93">
            <v>36</v>
          </cell>
          <cell r="K93">
            <v>0</v>
          </cell>
          <cell r="L93">
            <v>36</v>
          </cell>
          <cell r="O93">
            <v>42</v>
          </cell>
          <cell r="P93">
            <v>7.2</v>
          </cell>
          <cell r="Q93">
            <v>35</v>
          </cell>
          <cell r="R93"/>
          <cell r="S93"/>
          <cell r="T93"/>
          <cell r="V93">
            <v>12.916666666666666</v>
          </cell>
          <cell r="W93">
            <v>8.0555555555555554</v>
          </cell>
          <cell r="X93">
            <v>1.4</v>
          </cell>
          <cell r="Y93">
            <v>2.8</v>
          </cell>
          <cell r="Z93">
            <v>4.4000000000000004</v>
          </cell>
        </row>
        <row r="94">
          <cell r="A94" t="str">
            <v>383 Колбаса Сочинка по-европейски с сочной грудиной ТМ Стародворье в оболочке фиброуз в ва  Поком</v>
          </cell>
          <cell r="B94" t="str">
            <v>кг</v>
          </cell>
          <cell r="C94"/>
          <cell r="D94">
            <v>260.733</v>
          </cell>
          <cell r="E94"/>
          <cell r="F94">
            <v>189.56700000000001</v>
          </cell>
          <cell r="G94">
            <v>63.829000000000001</v>
          </cell>
          <cell r="H94">
            <v>1</v>
          </cell>
          <cell r="I94">
            <v>40</v>
          </cell>
          <cell r="J94">
            <v>170.01</v>
          </cell>
          <cell r="K94">
            <v>19.557000000000016</v>
          </cell>
          <cell r="L94">
            <v>189.56700000000001</v>
          </cell>
          <cell r="O94">
            <v>1</v>
          </cell>
          <cell r="P94">
            <v>37.913400000000003</v>
          </cell>
          <cell r="Q94">
            <v>215</v>
          </cell>
          <cell r="R94"/>
          <cell r="S94">
            <v>100</v>
          </cell>
          <cell r="T94"/>
          <cell r="V94">
            <v>10.018331249637331</v>
          </cell>
          <cell r="W94">
            <v>1.7099231406310171</v>
          </cell>
          <cell r="X94">
            <v>16.965600000000002</v>
          </cell>
          <cell r="Y94">
            <v>33.175599999999996</v>
          </cell>
          <cell r="Z94">
            <v>9.6782000000000004</v>
          </cell>
        </row>
        <row r="95">
          <cell r="A95" t="str">
            <v>384  Колбаса Сочинка по-фински с сочным окороком ТМ Стародворье в оболочке фиброуз в ва  Поком</v>
          </cell>
          <cell r="B95" t="str">
            <v>кг</v>
          </cell>
          <cell r="C95"/>
          <cell r="D95">
            <v>100.898</v>
          </cell>
          <cell r="E95">
            <v>24.181000000000001</v>
          </cell>
          <cell r="F95">
            <v>76.629000000000005</v>
          </cell>
          <cell r="G95">
            <v>36.256</v>
          </cell>
          <cell r="H95">
            <v>1</v>
          </cell>
          <cell r="I95">
            <v>40</v>
          </cell>
          <cell r="J95">
            <v>72.5</v>
          </cell>
          <cell r="K95">
            <v>4.1290000000000049</v>
          </cell>
          <cell r="L95">
            <v>76.629000000000005</v>
          </cell>
          <cell r="O95">
            <v>16</v>
          </cell>
          <cell r="P95">
            <v>15.325800000000001</v>
          </cell>
          <cell r="Q95">
            <v>75</v>
          </cell>
          <cell r="R95"/>
          <cell r="S95">
            <v>40</v>
          </cell>
          <cell r="T95"/>
          <cell r="V95">
            <v>10.91336178209294</v>
          </cell>
          <cell r="W95">
            <v>3.409675188244659</v>
          </cell>
          <cell r="X95">
            <v>9.6776</v>
          </cell>
          <cell r="Y95">
            <v>11.95</v>
          </cell>
          <cell r="Z95">
            <v>10.315200000000001</v>
          </cell>
        </row>
        <row r="96">
          <cell r="A96" t="str">
            <v>385 Ветчина Нежная ТМ Зареченские ТС Зареченские продук в оболочке полиамид большой батон.  ПОКОМ</v>
          </cell>
          <cell r="B96" t="str">
            <v>кг</v>
          </cell>
          <cell r="C96"/>
          <cell r="D96"/>
          <cell r="E96">
            <v>10.88</v>
          </cell>
          <cell r="F96">
            <v>0</v>
          </cell>
          <cell r="G96">
            <v>10.88</v>
          </cell>
          <cell r="H96">
            <v>0</v>
          </cell>
          <cell r="I96" t="e">
            <v>#N/A</v>
          </cell>
          <cell r="K96">
            <v>0</v>
          </cell>
          <cell r="L96">
            <v>0</v>
          </cell>
          <cell r="P96">
            <v>0</v>
          </cell>
          <cell r="Q96">
            <v>0</v>
          </cell>
          <cell r="R96"/>
          <cell r="S96"/>
          <cell r="T96"/>
          <cell r="V96" t="e">
            <v>#DIV/0!</v>
          </cell>
          <cell r="W96" t="e">
            <v>#DIV/0!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386 Колбаса Филейбургская с душистым чесноком ТМ Баварушка в оболочке фиброуз в вакуу  ПОКОМ</v>
          </cell>
          <cell r="B97" t="str">
            <v>кг</v>
          </cell>
          <cell r="C97"/>
          <cell r="D97"/>
          <cell r="E97">
            <v>4.3339999999999996</v>
          </cell>
          <cell r="F97">
            <v>0</v>
          </cell>
          <cell r="G97">
            <v>4.3339999999999996</v>
          </cell>
          <cell r="H97">
            <v>0</v>
          </cell>
          <cell r="I97" t="e">
            <v>#N/A</v>
          </cell>
          <cell r="J97">
            <v>4.2</v>
          </cell>
          <cell r="K97">
            <v>-4.2</v>
          </cell>
          <cell r="L97">
            <v>0</v>
          </cell>
          <cell r="P97">
            <v>0</v>
          </cell>
          <cell r="Q97">
            <v>0</v>
          </cell>
          <cell r="R97"/>
          <cell r="S97"/>
          <cell r="T97"/>
          <cell r="V97" t="e">
            <v>#DIV/0!</v>
          </cell>
          <cell r="W97" t="e">
            <v>#DIV/0!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388 Колбаски Филейбургские ТМ Баварушка с филе сочного окорока копченые в оболоч 0,28 кг ПОКОМ</v>
          </cell>
          <cell r="B98" t="str">
            <v>шт</v>
          </cell>
          <cell r="C98"/>
          <cell r="D98">
            <v>2</v>
          </cell>
          <cell r="E98">
            <v>3</v>
          </cell>
          <cell r="F98">
            <v>-1</v>
          </cell>
          <cell r="G98">
            <v>1</v>
          </cell>
          <cell r="H98">
            <v>0</v>
          </cell>
          <cell r="I98">
            <v>35</v>
          </cell>
          <cell r="J98">
            <v>3</v>
          </cell>
          <cell r="K98">
            <v>-4</v>
          </cell>
          <cell r="L98">
            <v>-1</v>
          </cell>
          <cell r="P98">
            <v>-0.2</v>
          </cell>
          <cell r="Q98">
            <v>0</v>
          </cell>
          <cell r="R98"/>
          <cell r="S98"/>
          <cell r="T98"/>
          <cell r="V98">
            <v>-5</v>
          </cell>
          <cell r="W98">
            <v>-5</v>
          </cell>
          <cell r="X98">
            <v>7.2</v>
          </cell>
          <cell r="Y98">
            <v>2.2000000000000002</v>
          </cell>
          <cell r="Z98">
            <v>1.4</v>
          </cell>
        </row>
        <row r="99">
          <cell r="A99" t="str">
            <v>389 Колбаса вареная Мусульманская Халяль ТМ Вязанка Халяль оболочка вектор 0,4 кг АК.  Поком</v>
          </cell>
          <cell r="B99" t="str">
            <v>шт</v>
          </cell>
          <cell r="C99"/>
          <cell r="D99">
            <v>78</v>
          </cell>
          <cell r="E99">
            <v>120</v>
          </cell>
          <cell r="F99">
            <v>80</v>
          </cell>
          <cell r="G99">
            <v>115</v>
          </cell>
          <cell r="H99">
            <v>0.4</v>
          </cell>
          <cell r="I99">
            <v>90</v>
          </cell>
          <cell r="J99">
            <v>81</v>
          </cell>
          <cell r="K99">
            <v>-1</v>
          </cell>
          <cell r="L99">
            <v>80</v>
          </cell>
          <cell r="P99">
            <v>16</v>
          </cell>
          <cell r="Q99">
            <v>65</v>
          </cell>
          <cell r="R99"/>
          <cell r="S99">
            <v>30</v>
          </cell>
          <cell r="T99"/>
          <cell r="V99">
            <v>13.125</v>
          </cell>
          <cell r="W99">
            <v>7.1875</v>
          </cell>
          <cell r="X99">
            <v>20</v>
          </cell>
          <cell r="Y99">
            <v>12</v>
          </cell>
          <cell r="Z99">
            <v>17.2</v>
          </cell>
        </row>
        <row r="100">
          <cell r="A100" t="str">
            <v>390 Сосиски Восточные Халяль ТМ Вязанка в оболочке полиамид в вакуумной упаковке 0,33 кг  Поком</v>
          </cell>
          <cell r="B100" t="str">
            <v>шт</v>
          </cell>
          <cell r="C100"/>
          <cell r="D100">
            <v>136</v>
          </cell>
          <cell r="E100">
            <v>240</v>
          </cell>
          <cell r="F100">
            <v>102</v>
          </cell>
          <cell r="G100">
            <v>255</v>
          </cell>
          <cell r="H100">
            <v>0.33</v>
          </cell>
          <cell r="I100">
            <v>60</v>
          </cell>
          <cell r="J100">
            <v>103</v>
          </cell>
          <cell r="K100">
            <v>-1</v>
          </cell>
          <cell r="L100">
            <v>102</v>
          </cell>
          <cell r="P100">
            <v>20.399999999999999</v>
          </cell>
          <cell r="Q100">
            <v>10</v>
          </cell>
          <cell r="R100"/>
          <cell r="S100"/>
          <cell r="T100"/>
          <cell r="V100">
            <v>12.990196078431373</v>
          </cell>
          <cell r="W100">
            <v>12.5</v>
          </cell>
          <cell r="X100">
            <v>25.2</v>
          </cell>
          <cell r="Y100">
            <v>21.2</v>
          </cell>
          <cell r="Z100">
            <v>32.6</v>
          </cell>
        </row>
        <row r="101">
          <cell r="A101" t="str">
            <v>427 Колбаса Молочная оригинальная ТМ Особый рецепт в оболочке посное издел  Поком</v>
          </cell>
          <cell r="B101" t="str">
            <v>кг</v>
          </cell>
          <cell r="C101"/>
          <cell r="D101"/>
          <cell r="E101">
            <v>10.945</v>
          </cell>
          <cell r="F101">
            <v>0</v>
          </cell>
          <cell r="G101">
            <v>10.945</v>
          </cell>
          <cell r="H101">
            <v>0</v>
          </cell>
          <cell r="I101" t="e">
            <v>#N/A</v>
          </cell>
          <cell r="K101">
            <v>0</v>
          </cell>
          <cell r="L101">
            <v>0</v>
          </cell>
          <cell r="P101">
            <v>0</v>
          </cell>
          <cell r="Q101">
            <v>0</v>
          </cell>
          <cell r="R101"/>
          <cell r="S101"/>
          <cell r="T101"/>
          <cell r="V101" t="e">
            <v>#DIV/0!</v>
          </cell>
          <cell r="W101" t="e">
            <v>#DIV/0!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428 Колбаса Русская стародворская ТМ Стародворье в оболочке амифлекс. Поком</v>
          </cell>
          <cell r="B102" t="str">
            <v>кг</v>
          </cell>
          <cell r="C102"/>
          <cell r="D102"/>
          <cell r="E102">
            <v>258.10500000000002</v>
          </cell>
          <cell r="F102">
            <v>0</v>
          </cell>
          <cell r="G102">
            <v>258.10500000000002</v>
          </cell>
          <cell r="H102">
            <v>0</v>
          </cell>
          <cell r="I102" t="e">
            <v>#N/A</v>
          </cell>
          <cell r="J102">
            <v>2.4</v>
          </cell>
          <cell r="K102">
            <v>-2.4</v>
          </cell>
          <cell r="L102">
            <v>0</v>
          </cell>
          <cell r="P102">
            <v>0</v>
          </cell>
          <cell r="Q102">
            <v>0</v>
          </cell>
          <cell r="R102"/>
          <cell r="S102"/>
          <cell r="T102"/>
          <cell r="V102" t="e">
            <v>#DIV/0!</v>
          </cell>
          <cell r="W102" t="e">
            <v>#DIV/0!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429 Сосиски С соусом Барбекю ТМ Ядрена копоть ТС Ядрена копоть в оболочке 0,33 кг.  Поком</v>
          </cell>
          <cell r="B103" t="str">
            <v>шт</v>
          </cell>
          <cell r="C103"/>
          <cell r="D103"/>
          <cell r="E103">
            <v>6</v>
          </cell>
          <cell r="F103">
            <v>0</v>
          </cell>
          <cell r="G103">
            <v>6</v>
          </cell>
          <cell r="H103">
            <v>0</v>
          </cell>
          <cell r="I103" t="e">
            <v>#N/A</v>
          </cell>
          <cell r="K103">
            <v>0</v>
          </cell>
          <cell r="L103">
            <v>0</v>
          </cell>
          <cell r="P103">
            <v>0</v>
          </cell>
          <cell r="Q103">
            <v>0</v>
          </cell>
          <cell r="R103"/>
          <cell r="S103"/>
          <cell r="T103"/>
          <cell r="V103" t="e">
            <v>#DIV/0!</v>
          </cell>
          <cell r="W103" t="e">
            <v>#DIV/0!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430 Сосиски С горчицей ТМ Ядрена копоть ТС Ядрена копоть в оболочке вискофан 0,33 кг.  Поком</v>
          </cell>
          <cell r="B104" t="str">
            <v>шт</v>
          </cell>
          <cell r="C104"/>
          <cell r="D104"/>
          <cell r="E104">
            <v>6</v>
          </cell>
          <cell r="F104">
            <v>0</v>
          </cell>
          <cell r="G104">
            <v>6</v>
          </cell>
          <cell r="H104">
            <v>0</v>
          </cell>
          <cell r="I104" t="e">
            <v>#N/A</v>
          </cell>
          <cell r="K104">
            <v>0</v>
          </cell>
          <cell r="L104">
            <v>0</v>
          </cell>
          <cell r="P104">
            <v>0</v>
          </cell>
          <cell r="Q104">
            <v>0</v>
          </cell>
          <cell r="R104"/>
          <cell r="S104"/>
          <cell r="T104"/>
          <cell r="V104" t="e">
            <v>#DIV/0!</v>
          </cell>
          <cell r="W104" t="e">
            <v>#DIV/0!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БОНУС_096  Сосиски Баварские,  0.42кг,ПОКОМ</v>
          </cell>
          <cell r="B105" t="str">
            <v>шт</v>
          </cell>
          <cell r="C105"/>
          <cell r="D105">
            <v>-6</v>
          </cell>
          <cell r="E105">
            <v>7</v>
          </cell>
          <cell r="F105">
            <v>2</v>
          </cell>
          <cell r="G105">
            <v>-2</v>
          </cell>
          <cell r="H105">
            <v>0</v>
          </cell>
          <cell r="I105">
            <v>0</v>
          </cell>
          <cell r="J105">
            <v>293</v>
          </cell>
          <cell r="K105">
            <v>-291</v>
          </cell>
          <cell r="L105">
            <v>2</v>
          </cell>
          <cell r="P105">
            <v>0.4</v>
          </cell>
          <cell r="Q105">
            <v>0</v>
          </cell>
          <cell r="R105"/>
          <cell r="S105"/>
          <cell r="T105"/>
          <cell r="V105">
            <v>-5</v>
          </cell>
          <cell r="W105">
            <v>-5</v>
          </cell>
          <cell r="X105">
            <v>0</v>
          </cell>
          <cell r="Y105">
            <v>49.4</v>
          </cell>
          <cell r="Z105">
            <v>16.84</v>
          </cell>
        </row>
        <row r="106">
          <cell r="A106" t="str">
            <v>БОНУС_229  Колбаса Молочная Дугушка, в/у, ВЕС, ТМ Стародворье   ПОКОМ</v>
          </cell>
          <cell r="B106" t="str">
            <v>кг</v>
          </cell>
          <cell r="C106"/>
          <cell r="D106"/>
          <cell r="E106">
            <v>36.241</v>
          </cell>
          <cell r="F106">
            <v>261.09300000000002</v>
          </cell>
          <cell r="G106">
            <v>-261.09300000000002</v>
          </cell>
          <cell r="H106">
            <v>0</v>
          </cell>
          <cell r="I106">
            <v>0</v>
          </cell>
          <cell r="J106">
            <v>332</v>
          </cell>
          <cell r="K106">
            <v>-70.906999999999982</v>
          </cell>
          <cell r="L106">
            <v>261.09300000000002</v>
          </cell>
          <cell r="P106">
            <v>52.218600000000002</v>
          </cell>
          <cell r="Q106">
            <v>0</v>
          </cell>
          <cell r="R106"/>
          <cell r="S106"/>
          <cell r="T106"/>
          <cell r="V106">
            <v>-5</v>
          </cell>
          <cell r="W106">
            <v>-5</v>
          </cell>
          <cell r="X106">
            <v>2.8083999999999998</v>
          </cell>
          <cell r="Y106">
            <v>43.427199999999999</v>
          </cell>
          <cell r="Z106">
            <v>18.182600000000001</v>
          </cell>
        </row>
        <row r="107">
          <cell r="A107" t="str">
            <v>БОНУС_314 Колбаса вареная Филейская ТМ Вязанка ТС Классическая в оболочке полиамид.  ПОКОМ</v>
          </cell>
          <cell r="B107" t="str">
            <v>кг</v>
          </cell>
          <cell r="C107"/>
          <cell r="D107">
            <v>-6.7220000000000004</v>
          </cell>
          <cell r="E107">
            <v>23.036999999999999</v>
          </cell>
          <cell r="F107">
            <v>60.235999999999997</v>
          </cell>
          <cell r="G107">
            <v>-57.515999999999998</v>
          </cell>
          <cell r="H107">
            <v>0</v>
          </cell>
          <cell r="I107">
            <v>0</v>
          </cell>
          <cell r="J107">
            <v>58.5</v>
          </cell>
          <cell r="K107">
            <v>1.7359999999999971</v>
          </cell>
          <cell r="L107">
            <v>60.235999999999997</v>
          </cell>
          <cell r="P107">
            <v>12.0472</v>
          </cell>
          <cell r="Q107">
            <v>0</v>
          </cell>
          <cell r="R107"/>
          <cell r="S107"/>
          <cell r="T107"/>
          <cell r="V107">
            <v>-4.7742213958430169</v>
          </cell>
          <cell r="W107">
            <v>-4.7742213958430169</v>
          </cell>
          <cell r="X107">
            <v>3.2462000000000004</v>
          </cell>
          <cell r="Y107">
            <v>4.8810000000000002</v>
          </cell>
          <cell r="Z107">
            <v>9.7664000000000009</v>
          </cell>
        </row>
        <row r="108">
          <cell r="A108" t="str">
            <v>У_022  Колбаса Вязанка со шпиком, вектор 0,5кг, ПОКОМ</v>
          </cell>
          <cell r="B108" t="str">
            <v>шт</v>
          </cell>
          <cell r="C108"/>
          <cell r="D108">
            <v>8</v>
          </cell>
          <cell r="E108"/>
          <cell r="F108">
            <v>1</v>
          </cell>
          <cell r="G108">
            <v>7</v>
          </cell>
          <cell r="H108">
            <v>0</v>
          </cell>
          <cell r="I108">
            <v>0</v>
          </cell>
          <cell r="J108">
            <v>1</v>
          </cell>
          <cell r="K108">
            <v>0</v>
          </cell>
          <cell r="L108">
            <v>1</v>
          </cell>
          <cell r="P108">
            <v>0.2</v>
          </cell>
          <cell r="Q108">
            <v>0</v>
          </cell>
          <cell r="R108"/>
          <cell r="S108"/>
          <cell r="T108"/>
          <cell r="V108">
            <v>35</v>
          </cell>
          <cell r="W108">
            <v>35</v>
          </cell>
          <cell r="X108">
            <v>0</v>
          </cell>
          <cell r="Y108">
            <v>0.8</v>
          </cell>
          <cell r="Z108">
            <v>0</v>
          </cell>
        </row>
        <row r="109">
          <cell r="A109" t="str">
            <v>У_312  Ветчина Филейская ТМ Вязанка ТС Столичная ВЕС  ПОКОМ</v>
          </cell>
          <cell r="B109" t="str">
            <v>кг</v>
          </cell>
          <cell r="C109"/>
          <cell r="D109">
            <v>36.814</v>
          </cell>
          <cell r="E109"/>
          <cell r="F109">
            <v>0</v>
          </cell>
          <cell r="G109">
            <v>36.814</v>
          </cell>
          <cell r="H109">
            <v>0</v>
          </cell>
          <cell r="I109">
            <v>0</v>
          </cell>
          <cell r="J109">
            <v>21.1</v>
          </cell>
          <cell r="K109">
            <v>-21.1</v>
          </cell>
          <cell r="L109">
            <v>0</v>
          </cell>
          <cell r="P109">
            <v>0</v>
          </cell>
          <cell r="Q109">
            <v>0</v>
          </cell>
          <cell r="R109"/>
          <cell r="S109"/>
          <cell r="T109"/>
          <cell r="V109" t="e">
            <v>#DIV/0!</v>
          </cell>
          <cell r="W109" t="e">
            <v>#DIV/0!</v>
          </cell>
          <cell r="X109">
            <v>2.1781999999999999</v>
          </cell>
          <cell r="Y109">
            <v>3.5387999999999997</v>
          </cell>
          <cell r="Z109">
            <v>0.54600000000000004</v>
          </cell>
        </row>
        <row r="110">
          <cell r="A110" t="str">
            <v>У_314 Колбаса вареная Филейская ТМ Вязанка ТС Классическая в оболочке полиамид.  ПОКОМ</v>
          </cell>
          <cell r="B110" t="str">
            <v>кг</v>
          </cell>
          <cell r="C110"/>
          <cell r="D110">
            <v>167.078</v>
          </cell>
          <cell r="E110"/>
          <cell r="F110">
            <v>96.771000000000001</v>
          </cell>
          <cell r="G110">
            <v>62.170999999999999</v>
          </cell>
          <cell r="H110">
            <v>0</v>
          </cell>
          <cell r="I110">
            <v>0</v>
          </cell>
          <cell r="J110">
            <v>89.1</v>
          </cell>
          <cell r="K110">
            <v>7.6710000000000065</v>
          </cell>
          <cell r="L110">
            <v>96.771000000000001</v>
          </cell>
          <cell r="P110">
            <v>19.354199999999999</v>
          </cell>
          <cell r="Q110">
            <v>0</v>
          </cell>
          <cell r="R110"/>
          <cell r="S110"/>
          <cell r="T110"/>
          <cell r="V110">
            <v>3.2122743383865004</v>
          </cell>
          <cell r="W110">
            <v>3.2122743383865004</v>
          </cell>
          <cell r="X110">
            <v>7.0591999999999997</v>
          </cell>
          <cell r="Y110">
            <v>3.5218000000000003</v>
          </cell>
          <cell r="Z110">
            <v>6.3593999999999999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</sheetNames>
    <sheetDataSet>
      <sheetData sheetId="0" refreshError="1"/>
      <sheetData sheetId="1" refreshError="1"/>
      <sheetData sheetId="2">
        <row r="1">
          <cell r="A1" t="str">
            <v>Номенклатура</v>
          </cell>
          <cell r="D1" t="str">
            <v>Заказано</v>
          </cell>
        </row>
        <row r="2">
          <cell r="A2" t="str">
            <v>Склад ДОНЕЦК</v>
          </cell>
          <cell r="D2">
            <v>60233.915999999997</v>
          </cell>
        </row>
        <row r="3">
          <cell r="A3" t="str">
            <v>ПОКОМ Логистический Партнер</v>
          </cell>
          <cell r="D3">
            <v>60233.915999999997</v>
          </cell>
        </row>
        <row r="4">
          <cell r="A4" t="str">
            <v>Вязанка Логистический Партнер(Кг)</v>
          </cell>
          <cell r="D4">
            <v>1262.2719999999999</v>
          </cell>
        </row>
        <row r="5">
          <cell r="A5" t="str">
            <v>005  Колбаса Докторская ГОСТ, Вязанка вектор,ВЕС. ПОКОМ</v>
          </cell>
          <cell r="D5">
            <v>147</v>
          </cell>
        </row>
        <row r="6">
          <cell r="A6" t="str">
            <v>012  Колбаса Сервелат Столичный, Вязанка фиброуз в/у, ПОКОМ</v>
          </cell>
          <cell r="D6">
            <v>10</v>
          </cell>
        </row>
        <row r="7">
          <cell r="A7" t="str">
            <v>016  Сосиски Вязанка Молочные, Вязанка вискофан  ВЕС.ПОКОМ</v>
          </cell>
          <cell r="D7">
            <v>143.9</v>
          </cell>
        </row>
        <row r="8">
          <cell r="A8" t="str">
            <v>017  Сосиски Вязанка Сливочные, Вязанка амицел ВЕС.ПОКОМ</v>
          </cell>
          <cell r="D8">
            <v>265.14600000000002</v>
          </cell>
        </row>
        <row r="9">
          <cell r="A9" t="str">
            <v>018  Сосиски Рубленые, Вязанка вискофан  ВЕС.ПОКОМ</v>
          </cell>
          <cell r="D9">
            <v>15.25</v>
          </cell>
        </row>
        <row r="10">
          <cell r="A10" t="str">
            <v>312  Ветчина Филейская ТМ Вязанка ТС Столичная ВЕС  ПОКОМ</v>
          </cell>
          <cell r="D10">
            <v>41.6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225.4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145</v>
          </cell>
        </row>
        <row r="13">
          <cell r="A13" t="str">
            <v>363 Сардельки Филейские Вязанка ТМ Вязанка в обол NDX  ПОКОМ</v>
          </cell>
          <cell r="D13">
            <v>80.275999999999996</v>
          </cell>
        </row>
        <row r="14">
          <cell r="A14" t="str">
            <v>370 Ветчина Сливушка с индейкой ТМ Вязанка в оболочке полиамид.</v>
          </cell>
          <cell r="D14">
            <v>32.5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48.1</v>
          </cell>
        </row>
        <row r="16">
          <cell r="A16" t="str">
            <v>У_312  Ветчина Филейская ТМ Вязанка ТС Столичная ВЕС  ПОКОМ</v>
          </cell>
          <cell r="D16">
            <v>44</v>
          </cell>
        </row>
        <row r="17">
          <cell r="A17" t="str">
            <v>У_314 Колбаса вареная Филейская ТМ Вязанка ТС Классическая в оболочке полиамид.  ПОКОМ</v>
          </cell>
          <cell r="D17">
            <v>64.099999999999994</v>
          </cell>
        </row>
        <row r="18">
          <cell r="A18" t="str">
            <v>Вязанка Логистический Партнер(Шт)</v>
          </cell>
          <cell r="D18">
            <v>1776</v>
          </cell>
        </row>
        <row r="19">
          <cell r="A19" t="str">
            <v>022  Колбаса Вязанка со шпиком, вектор 0,5кг, ПОКОМ</v>
          </cell>
          <cell r="D19">
            <v>4</v>
          </cell>
        </row>
        <row r="20">
          <cell r="A20" t="str">
            <v>023  Колбаса Докторская ГОСТ, Вязанка вектор, 0,4 кг, ПОКОМ</v>
          </cell>
          <cell r="D20">
            <v>43</v>
          </cell>
        </row>
        <row r="21">
          <cell r="A21" t="str">
            <v>029  Сосиски Венские, Вязанка NDX МГС, 0.5кг, ПОКОМ</v>
          </cell>
          <cell r="D21">
            <v>180</v>
          </cell>
        </row>
        <row r="22">
          <cell r="A22" t="str">
            <v>030  Сосиски Вязанка Молочные, Вязанка вискофан МГС, 0.45кг, ПОКОМ</v>
          </cell>
          <cell r="D22">
            <v>234</v>
          </cell>
        </row>
        <row r="23">
          <cell r="A23" t="str">
            <v>032  Сосиски Вязанка Сливочные, Вязанка амицел МГС, 0.45кг, ПОКОМ</v>
          </cell>
          <cell r="D23">
            <v>458</v>
          </cell>
        </row>
        <row r="24">
          <cell r="A24" t="str">
            <v>034  Сосиски Рубленые, Вязанка вискофан МГС, 0.5кг, ПОКОМ</v>
          </cell>
          <cell r="D24">
            <v>13</v>
          </cell>
        </row>
        <row r="25">
          <cell r="A25" t="str">
            <v>036  Колбаса Сервелат Запекуша с сочным окороком, Вязанка 0,35кг,  ПОКОМ</v>
          </cell>
          <cell r="D25">
            <v>6</v>
          </cell>
        </row>
        <row r="26">
          <cell r="A26" t="str">
            <v>276  Колбаса Сливушка ТМ Вязанка в оболочке полиамид 0,45 кг  ПОКОМ</v>
          </cell>
          <cell r="D26">
            <v>47</v>
          </cell>
        </row>
        <row r="27">
          <cell r="A27" t="str">
            <v>340 Ветчина Запекуша с сочным окороком ТМ Стародворские колбасы ТС Вязанка в обо 0,42 кг. ПОКОМ</v>
          </cell>
          <cell r="D27">
            <v>96</v>
          </cell>
        </row>
        <row r="28">
          <cell r="A28" t="str">
            <v>344 Колбаса Салями Финская ТМ Стародворски колбасы ТС Вязанка в оболочке фиброуз в вак 0,35 кг ПОКОМ</v>
          </cell>
          <cell r="D28">
            <v>96</v>
          </cell>
        </row>
        <row r="29">
          <cell r="A29" t="str">
            <v>350 Сосиски Молокуши миникушай ТМ Вязанка в оболочке амицел в модифиц газовой среде 0,45 кг  Поком</v>
          </cell>
          <cell r="D29">
            <v>358</v>
          </cell>
        </row>
        <row r="30">
          <cell r="A30" t="str">
            <v>368 Колбаса вареная Молокуша ТМ Вязанка в оболочке полиамид 0,45 кг</v>
          </cell>
          <cell r="D30">
            <v>10</v>
          </cell>
        </row>
        <row r="31">
          <cell r="A31" t="str">
            <v>373 Ветчины «Филейская» Фикс.вес 0,45 Вектор ТМ «Вязанка»  Поком</v>
          </cell>
          <cell r="D31">
            <v>139</v>
          </cell>
        </row>
        <row r="32">
          <cell r="A32" t="str">
            <v>389 Колбаса вареная Мусульманская Халяль ТМ Вязанка Халяль оболочка вектор 0,4 кг АК.  Поком</v>
          </cell>
          <cell r="D32">
            <v>40</v>
          </cell>
        </row>
        <row r="33">
          <cell r="A33" t="str">
            <v>390 Сосиски Восточные Халяль ТМ Вязанка в оболочке полиамид в вакуумной упаковке 0,33 кг  Поком</v>
          </cell>
          <cell r="D33">
            <v>49</v>
          </cell>
        </row>
        <row r="34">
          <cell r="A34" t="str">
            <v>432 Сосиски Молокуши миникушай ТМ Вязанка в оболочке амицел в м среде 0.33 кг.  Поком</v>
          </cell>
          <cell r="D34">
            <v>3</v>
          </cell>
        </row>
        <row r="35">
          <cell r="A35" t="str">
            <v>Логистический Партнер кг</v>
          </cell>
          <cell r="D35">
            <v>16490.944</v>
          </cell>
        </row>
        <row r="36">
          <cell r="A36" t="str">
            <v>200  Ветчина Дугушка ТМ Стародворье, вектор в/у    ПОКОМ</v>
          </cell>
          <cell r="D36">
            <v>497.92200000000003</v>
          </cell>
        </row>
        <row r="37">
          <cell r="A37" t="str">
            <v>201  Ветчина Нежная ТМ Особый рецепт, (2,5кг), ПОКОМ</v>
          </cell>
          <cell r="D37">
            <v>3032.6779999999999</v>
          </cell>
        </row>
        <row r="38">
          <cell r="A38" t="str">
            <v>215  Колбаса Докторская ГОСТ Дугушка, ВЕС, ТМ Стародворье ПОКОМ</v>
          </cell>
          <cell r="D38">
            <v>86.05</v>
          </cell>
        </row>
        <row r="39">
          <cell r="A39" t="str">
            <v>217  Колбаса Докторская Дугушка, ВЕС, НЕ ГОСТ, ТМ Стародворье ПОКОМ</v>
          </cell>
          <cell r="D39">
            <v>136.15</v>
          </cell>
        </row>
        <row r="40">
          <cell r="A40" t="str">
            <v>218  Колбаса Докторская оригинальная ТМ Особый рецепт БОЛЬШОЙ БАТОН, п/а ВЕС, ТМ Стародворье ПОКОМ</v>
          </cell>
          <cell r="D40">
            <v>9.6</v>
          </cell>
        </row>
        <row r="41">
          <cell r="A41" t="str">
            <v>219  Колбаса Докторская Особая ТМ Особый рецепт, ВЕС  ПОКОМ</v>
          </cell>
          <cell r="D41">
            <v>4233.5</v>
          </cell>
        </row>
        <row r="42">
          <cell r="A42" t="str">
            <v>220  Колбаса Докторская по-стародворски, амифлекс, ВЕС,   ПОКОМ</v>
          </cell>
          <cell r="D42">
            <v>6.5</v>
          </cell>
        </row>
        <row r="43">
          <cell r="A43" t="str">
            <v>222  Колбаса Докторская стародворская, ВЕС, ВсхЗв   ПОКОМ</v>
          </cell>
          <cell r="D43">
            <v>6.5</v>
          </cell>
        </row>
        <row r="44">
          <cell r="A44" t="str">
            <v>225  Колбаса Дугушка со шпиком, ВЕС, ТМ Стародворье   ПОКОМ</v>
          </cell>
          <cell r="D44">
            <v>68.5</v>
          </cell>
        </row>
        <row r="45">
          <cell r="A45" t="str">
            <v>226  Колбаса Княжеская, с/к белков.обол в термоусад. пакете, ВЕС, ТМ Стародворье ПОКОМ</v>
          </cell>
          <cell r="D45">
            <v>0.3</v>
          </cell>
        </row>
        <row r="46">
          <cell r="A46" t="str">
            <v>229  Колбаса Молочная Дугушка, в/у, ВЕС, ТМ Стародворье   ПОКОМ</v>
          </cell>
          <cell r="D46">
            <v>396.9</v>
          </cell>
        </row>
        <row r="47">
          <cell r="A47" t="str">
            <v>230  Колбаса Молочная Особая ТМ Особый рецепт, п/а, ВЕС. ПОКОМ</v>
          </cell>
          <cell r="D47">
            <v>2812.6060000000002</v>
          </cell>
        </row>
        <row r="48">
          <cell r="A48" t="str">
            <v>231  Колбаса Молочная по-стародворски, ВЕС   ПОКОМ</v>
          </cell>
          <cell r="D48">
            <v>5.3</v>
          </cell>
        </row>
        <row r="49">
          <cell r="A49" t="str">
            <v>235  Колбаса Особая ТМ Особый рецепт, ВЕС, ТМ Стародворье ПОКОМ</v>
          </cell>
          <cell r="D49">
            <v>1675</v>
          </cell>
        </row>
        <row r="50">
          <cell r="A50" t="str">
            <v>236  Колбаса Рубленая ЗАПЕЧ. Дугушка ТМ Стародворье, вектор, в/к    ПОКОМ</v>
          </cell>
          <cell r="D50">
            <v>108.75</v>
          </cell>
        </row>
        <row r="51">
          <cell r="A51" t="str">
            <v>237  Колбаса Русская по-стародворски, ВЕС.  ПОКОМ</v>
          </cell>
          <cell r="D51">
            <v>3.9</v>
          </cell>
        </row>
        <row r="52">
          <cell r="A52" t="str">
            <v>239  Колбаса Салями запеч Дугушка, оболочка вектор, ВЕС, ТМ Стародворье  ПОКОМ</v>
          </cell>
          <cell r="D52">
            <v>142.15</v>
          </cell>
        </row>
        <row r="53">
          <cell r="A53" t="str">
            <v>240  Колбаса Салями охотничья, ВЕС. ПОКОМ</v>
          </cell>
          <cell r="D53">
            <v>15.26</v>
          </cell>
        </row>
        <row r="54">
          <cell r="A54" t="str">
            <v>242  Колбаса Сервелат ЗАПЕЧ.Дугушка ТМ Стародворье, вектор, в/к     ПОКОМ</v>
          </cell>
          <cell r="D54">
            <v>450.1</v>
          </cell>
        </row>
        <row r="55">
          <cell r="A55" t="str">
            <v>243  Колбаса Сервелат Зернистый, ВЕС.  ПОКОМ</v>
          </cell>
          <cell r="D55">
            <v>24.49</v>
          </cell>
        </row>
        <row r="56">
          <cell r="A56" t="str">
            <v>244  Колбаса Сервелат Кремлевский, ВЕС. ПОКОМ</v>
          </cell>
          <cell r="D56">
            <v>22.3</v>
          </cell>
        </row>
        <row r="57">
          <cell r="A57" t="str">
            <v>246  Колбаса Стародворская ТМ Стародворье ТС Старый двор, ПОКОМ</v>
          </cell>
          <cell r="D57">
            <v>3.9</v>
          </cell>
        </row>
        <row r="58">
          <cell r="A58" t="str">
            <v>247  Сардельки Нежные, ВЕС.  ПОКОМ</v>
          </cell>
          <cell r="D58">
            <v>41.9</v>
          </cell>
        </row>
        <row r="59">
          <cell r="A59" t="str">
            <v>248  Сардельки Сочные ТМ Особый рецепт,   ПОКОМ</v>
          </cell>
          <cell r="D59">
            <v>471.35399999999998</v>
          </cell>
        </row>
        <row r="60">
          <cell r="A60" t="str">
            <v>249  Сардельки Сочные, ПОКОМ</v>
          </cell>
          <cell r="D60">
            <v>1.3</v>
          </cell>
        </row>
        <row r="61">
          <cell r="A61" t="str">
            <v>250  Сардельки стародворские с говядиной в обол. NDX, ВЕС. ПОКОМ</v>
          </cell>
          <cell r="D61">
            <v>294.21800000000002</v>
          </cell>
        </row>
        <row r="62">
          <cell r="A62" t="str">
            <v>253  Сосиски Ганноверские   ПОКОМ</v>
          </cell>
          <cell r="D62">
            <v>13.7</v>
          </cell>
        </row>
        <row r="63">
          <cell r="A63" t="str">
            <v>254  Сосиски Датские, ВЕС, ТМ КОЛБАСНЫЙ СТАНДАРТ ПОКОМ</v>
          </cell>
          <cell r="D63">
            <v>28.126000000000001</v>
          </cell>
        </row>
        <row r="64">
          <cell r="A64" t="str">
            <v>255  Сосиски Молочные для завтрака ТМ Особый рецепт, п/а МГС, ВЕС, ТМ Стародворье  ПОКОМ</v>
          </cell>
          <cell r="D64">
            <v>877.8</v>
          </cell>
        </row>
        <row r="65">
          <cell r="A65" t="str">
            <v>257  Сосиски Молочные оригинальные ТМ Особый рецепт, ВЕС.   ПОКОМ</v>
          </cell>
          <cell r="D65">
            <v>17.149000000000001</v>
          </cell>
        </row>
        <row r="66">
          <cell r="A66" t="str">
            <v>258  Сосиски Молочные по-стародворски, амицел МГС, ВЕС, ТМ Стародворье ПОКОМ</v>
          </cell>
          <cell r="D66">
            <v>23.411000000000001</v>
          </cell>
        </row>
        <row r="67">
          <cell r="A67" t="str">
            <v>263  Шпикачки Стародворские, ВЕС.  ПОКОМ</v>
          </cell>
          <cell r="D67">
            <v>7.8</v>
          </cell>
        </row>
        <row r="68">
          <cell r="A68" t="str">
            <v>265  Колбаса Балыкбургская, ВЕС, ТМ Баварушка  ПОКОМ</v>
          </cell>
          <cell r="D68">
            <v>16.399999999999999</v>
          </cell>
        </row>
        <row r="69">
          <cell r="A69" t="str">
            <v>266  Колбаса Филейбургская с сочным окороком, ВЕС, ТМ Баварушка  ПОКОМ</v>
          </cell>
          <cell r="D69">
            <v>108.8</v>
          </cell>
        </row>
        <row r="70">
          <cell r="A70" t="str">
            <v>267  Колбаса Салями Филейбургская зернистая, оболочка фиброуз, ВЕС, ТМ Баварушка  ПОКОМ</v>
          </cell>
          <cell r="D70">
            <v>38.4</v>
          </cell>
        </row>
        <row r="71">
          <cell r="A71" t="str">
            <v>272  Колбаса Сервелат Филедворский, фиброуз, в/у 0,35 кг срез,  ПОКОМ</v>
          </cell>
          <cell r="D71">
            <v>44</v>
          </cell>
        </row>
        <row r="72">
          <cell r="A72" t="str">
            <v>283  Сосиски Сочинки, ВЕС, ТМ Стародворье ПОКОМ</v>
          </cell>
          <cell r="D72">
            <v>226.13</v>
          </cell>
        </row>
        <row r="73">
          <cell r="A73" t="str">
            <v>317 Колбаса Сервелат Рижский ТМ Зареченские ТС Зареченские  фиброуз в вакуумной у  ПОКОМ</v>
          </cell>
          <cell r="D73">
            <v>7</v>
          </cell>
        </row>
        <row r="74">
          <cell r="A74" t="str">
            <v>318 Сосиски Датские ТМ Зареченские колбасы ТС Зареченские п полиамид в модифициров  ПОКОМ</v>
          </cell>
          <cell r="D74">
            <v>274.5</v>
          </cell>
        </row>
        <row r="75">
          <cell r="A75" t="str">
            <v>358 Колбаса Сервелат Мясорубский ТМ Стародворье с мелкорубленным окороком в вак упак  ПОКОМ</v>
          </cell>
          <cell r="D75">
            <v>5</v>
          </cell>
        </row>
        <row r="76">
          <cell r="A76" t="str">
            <v>366 Сосиски Сочинки по-баварски ТМ Стародворье в обол полиам  ПОКОМ</v>
          </cell>
          <cell r="D76">
            <v>2.6</v>
          </cell>
        </row>
        <row r="77">
          <cell r="A77" t="str">
            <v>383 Колбаса Сочинка по-европейски с сочной грудиной ТМ Стародворье в оболочке фиброуз в ва  Поком</v>
          </cell>
          <cell r="D77">
            <v>63.2</v>
          </cell>
        </row>
        <row r="78">
          <cell r="A78" t="str">
            <v>384  Колбаса Сочинка по-фински с сочным окороком ТМ Стародворье в оболочке фиброуз в ва  Поком</v>
          </cell>
          <cell r="D78">
            <v>39.9</v>
          </cell>
        </row>
        <row r="79">
          <cell r="A79" t="str">
            <v>386 Колбаса Филейбургская с душистым чесноком ТМ Баварушка в оболочке фиброуз в вакуу  ПОКОМ</v>
          </cell>
          <cell r="D79">
            <v>7</v>
          </cell>
        </row>
        <row r="80">
          <cell r="A80" t="str">
            <v>428 Колбаса Русская стародворская ТМ Стародворье в оболочке амифлекс. Поком</v>
          </cell>
          <cell r="D80">
            <v>1.3</v>
          </cell>
        </row>
        <row r="81">
          <cell r="A81" t="str">
            <v>БОНУС_229  Колбаса Молочная Дугушка, в/у, ВЕС, ТМ Стародворье   ПОКОМ</v>
          </cell>
          <cell r="D81">
            <v>141.6</v>
          </cell>
        </row>
        <row r="82">
          <cell r="A82" t="str">
            <v>Логистический Партнер Шт</v>
          </cell>
          <cell r="D82">
            <v>11300</v>
          </cell>
        </row>
        <row r="83">
          <cell r="A83" t="str">
            <v>043  Ветчина Нежная ТМ Особый рецепт, п/а, 0,4кг    ПОКОМ</v>
          </cell>
          <cell r="D83">
            <v>240</v>
          </cell>
        </row>
        <row r="84">
          <cell r="A84" t="str">
            <v>047  Кол Баварская, белков.обол. в термоусад. пакете 0.17 кг, ТМ Стародворье  ПОКОМ</v>
          </cell>
          <cell r="D84">
            <v>245</v>
          </cell>
        </row>
        <row r="85">
          <cell r="A85" t="str">
            <v>054  Колбаса вареная Филейбургская с филе сочного окорока, 0,45 кг, БАВАРУШКА ПОКОМ</v>
          </cell>
          <cell r="D85">
            <v>72</v>
          </cell>
        </row>
        <row r="86">
          <cell r="A86" t="str">
            <v>055  Колбаса вареная Филейбургская, 0,45 кг, БАВАРУШКА ПОКОМ</v>
          </cell>
          <cell r="D86">
            <v>72</v>
          </cell>
        </row>
        <row r="87">
          <cell r="A87" t="str">
            <v>058  Колбаса Докторская Особая ТМ Особый рецепт,  0,5кг, ПОКОМ</v>
          </cell>
          <cell r="D87">
            <v>15</v>
          </cell>
        </row>
        <row r="88">
          <cell r="A88" t="str">
            <v>059  Колбаса Докторская по-стародворски  0.5 кг, ПОКОМ</v>
          </cell>
          <cell r="D88">
            <v>336</v>
          </cell>
        </row>
        <row r="89">
          <cell r="A89" t="str">
            <v>060  Колбаса Докторская стародворская  0,5 кг,ПОКОМ</v>
          </cell>
          <cell r="D89">
            <v>180</v>
          </cell>
        </row>
        <row r="90">
          <cell r="A90" t="str">
            <v>062  Колбаса Кракушка пряная с сальцем, 0.3кг в/у п/к, БАВАРУШКА ПОКОМ</v>
          </cell>
          <cell r="D90">
            <v>277</v>
          </cell>
        </row>
        <row r="91">
          <cell r="A91" t="str">
            <v>064  Колбаса Молочная Дугушка, вектор 0,4 кг, ТМ Стародворье  ПОКОМ</v>
          </cell>
          <cell r="D91">
            <v>372</v>
          </cell>
        </row>
        <row r="92">
          <cell r="A92" t="str">
            <v>065  Колбаса Молочная по-стародворски, 0,5кг,ПОКОМ</v>
          </cell>
          <cell r="D92">
            <v>3</v>
          </cell>
        </row>
        <row r="93">
          <cell r="A93" t="str">
            <v>079  Колбаса Сервелат Кремлевский,  0.35 кг, ПОКОМ</v>
          </cell>
          <cell r="D93">
            <v>1</v>
          </cell>
        </row>
        <row r="94">
          <cell r="A94" t="str">
            <v>083  Колбаса Швейцарская 0,17 кг., ШТ., сырокопченая   ПОКОМ</v>
          </cell>
          <cell r="D94">
            <v>37</v>
          </cell>
        </row>
        <row r="95">
          <cell r="A95" t="str">
            <v>091  Сардельки Баварские, МГС 0.38кг, ТМ Стародворье  ПОКОМ</v>
          </cell>
          <cell r="D95">
            <v>270</v>
          </cell>
        </row>
        <row r="96">
          <cell r="A96" t="str">
            <v>092  Сосиски Баварские с сыром,  0.42кг,ПОКОМ</v>
          </cell>
          <cell r="D96">
            <v>36</v>
          </cell>
        </row>
        <row r="97">
          <cell r="A97" t="str">
            <v>096  Сосиски Баварские,  0.42кг,ПОКОМ</v>
          </cell>
          <cell r="D97">
            <v>1805</v>
          </cell>
        </row>
        <row r="98">
          <cell r="A98" t="str">
            <v>100  Сосиски Баварушки, 0.6кг, БАВАРУШКА ПОКОМ</v>
          </cell>
          <cell r="D98">
            <v>156</v>
          </cell>
        </row>
        <row r="99">
          <cell r="A99" t="str">
            <v>102  Сосиски Ганноверские, амилюкс МГС, 0.6кг, ТМ Стародворье    ПОКОМ</v>
          </cell>
          <cell r="D99">
            <v>5</v>
          </cell>
        </row>
        <row r="100">
          <cell r="A100" t="str">
            <v>103  Сосиски Классические, 0.42кг,ядрена копотьПОКОМ</v>
          </cell>
          <cell r="D100">
            <v>1</v>
          </cell>
        </row>
        <row r="101">
          <cell r="A101" t="str">
            <v>107  Сосиски С сыром,  0.33кг,ядрена копоть ПОКОМ</v>
          </cell>
          <cell r="D101">
            <v>1</v>
          </cell>
        </row>
        <row r="102">
          <cell r="A102" t="str">
            <v>108  Сосиски С сыром,  0.42кг,ядрена копоть ПОКОМ</v>
          </cell>
          <cell r="D102">
            <v>163</v>
          </cell>
        </row>
        <row r="103">
          <cell r="A103" t="str">
            <v>114  Сосиски Филейбургские с филе сочного окорока, 0,55 кг, БАВАРУШКА ПОКОМ</v>
          </cell>
          <cell r="D103">
            <v>128</v>
          </cell>
        </row>
        <row r="104">
          <cell r="A104" t="str">
            <v>115  Колбаса Салями Филейбургская зернистая, в/у 0,35 кг срез, БАВАРУШКА ПОКОМ</v>
          </cell>
          <cell r="D104">
            <v>196</v>
          </cell>
        </row>
        <row r="105">
          <cell r="A105" t="str">
            <v>116  Колбаса Балыкбурская с копченым балыком, в/у 0,35 кг срез, БАВАРУШКА ПОКОМ</v>
          </cell>
          <cell r="D105">
            <v>2</v>
          </cell>
        </row>
        <row r="106">
          <cell r="A106" t="str">
            <v>117  Колбаса Сервелат Филейбургский с ароматными пряностями, в/у 0,35 кг срез, БАВАРУШКА ПОКОМ</v>
          </cell>
          <cell r="D106">
            <v>180</v>
          </cell>
        </row>
        <row r="107">
          <cell r="A107" t="str">
            <v>118  Колбаса Сервелат Филейбургский с филе сочного окорока, в/у 0,35 кг срез, БАВАРУШКА ПОКОМ</v>
          </cell>
          <cell r="D107">
            <v>232</v>
          </cell>
        </row>
        <row r="108">
          <cell r="A108" t="str">
            <v>273  Сосиски Сочинки с сочной грудинкой, МГС 0.4кг,   ПОКОМ</v>
          </cell>
          <cell r="D108">
            <v>395</v>
          </cell>
        </row>
        <row r="109">
          <cell r="A109" t="str">
            <v>296  Колбаса Мясорубская с рубленой грудинкой 0,35кг срез ТМ Стародворье  ПОКОМ</v>
          </cell>
          <cell r="D109">
            <v>85</v>
          </cell>
        </row>
        <row r="110">
          <cell r="A110" t="str">
            <v>301  Сосиски Сочинки по-баварски с сыром,  0.4кг, ТМ Стародворье  ПОКОМ</v>
          </cell>
          <cell r="D110">
            <v>668</v>
          </cell>
        </row>
        <row r="111">
          <cell r="A111" t="str">
            <v>302  Сосиски Сочинки по-баварски,  0.4кг, ТМ Стародворье  ПОКОМ</v>
          </cell>
          <cell r="D111">
            <v>1277</v>
          </cell>
        </row>
        <row r="112">
          <cell r="A112" t="str">
            <v>309  Сосиски Сочинки с сыром 0,4 кг ТМ Стародворье  ПОКОМ</v>
          </cell>
          <cell r="D112">
            <v>180</v>
          </cell>
        </row>
        <row r="113">
          <cell r="A113" t="str">
            <v>320  Сосиски Сочинки с сочным окороком 0,4 кг ТМ Стародворье  ПОКОМ</v>
          </cell>
          <cell r="D113">
            <v>257</v>
          </cell>
        </row>
        <row r="114">
          <cell r="A114" t="str">
            <v>325 Колбаса Сервелат Мясорубский ТМ Стародворье с мелкорубленным окороком 0,35 кг  ПОКОМ</v>
          </cell>
          <cell r="D114">
            <v>28</v>
          </cell>
        </row>
        <row r="115">
          <cell r="A115" t="str">
            <v>343 Колбаса Докторская оригинальная ТМ Особый рецепт в оболочке полиамид 0,4 кг.  ПОКОМ</v>
          </cell>
          <cell r="D115">
            <v>480</v>
          </cell>
        </row>
        <row r="116">
          <cell r="A116" t="str">
            <v>346 Колбаса Сервелат Филейбургский с копченой грудинкой ТМ Баварушка в оболов/у 0,35 кг срез  ПОКОМ</v>
          </cell>
          <cell r="D116">
            <v>217</v>
          </cell>
        </row>
        <row r="117">
          <cell r="A117" t="str">
            <v>347 Паштет печеночный со сливочным маслом ТМ Стародворье ламистер 0,1 кг. Консервы   ПОКОМ</v>
          </cell>
          <cell r="D117">
            <v>380</v>
          </cell>
        </row>
        <row r="118">
          <cell r="A118" t="str">
            <v>351 Сосиски Филейбургские с грудкой ТМ Баварушка в оболо амицел в моди газовой среде 0,33 кг  Поком</v>
          </cell>
          <cell r="D118">
            <v>120</v>
          </cell>
        </row>
        <row r="119">
          <cell r="A119" t="str">
            <v>352  Сардельки Сочинки с сыром 0,4 кг ТМ Стародворье   ПОКОМ</v>
          </cell>
          <cell r="D119">
            <v>336</v>
          </cell>
        </row>
        <row r="120">
          <cell r="A120" t="str">
            <v>355 Сос Молочные для завтрака ОР полиамид мгс 0,4 кг НД СК  ПОКОМ</v>
          </cell>
          <cell r="D120">
            <v>423</v>
          </cell>
        </row>
        <row r="121">
          <cell r="A121" t="str">
            <v>360 Колбаса варено-копченая  Сервелат Левантский ТМ Особый Рецепт  0,35 кг  ПОКОМ</v>
          </cell>
          <cell r="D121">
            <v>7</v>
          </cell>
        </row>
        <row r="122">
          <cell r="A122" t="str">
            <v>364 Колбаса Сервелат Филейбургский с копченой грудинкой ТМ Баварушка  в/у 0,28 кг  ПОКОМ</v>
          </cell>
          <cell r="D122">
            <v>50</v>
          </cell>
        </row>
        <row r="123">
          <cell r="A123" t="str">
            <v>371  Сосиски Сочинки Молочные 0,4 кг ТМ Стародворье  ПОКОМ</v>
          </cell>
          <cell r="D123">
            <v>157</v>
          </cell>
        </row>
        <row r="124">
          <cell r="A124" t="str">
            <v>372  Сосиски Сочинки Сливочные 0,4 кг ТМ Стародворье  ПОКОМ</v>
          </cell>
          <cell r="D124">
            <v>137</v>
          </cell>
        </row>
        <row r="125">
          <cell r="A125" t="str">
            <v>374  Сосиски Сочинки с сыром ф/в 0,3 кг п/а ТМ "Стародворье"  Поком</v>
          </cell>
          <cell r="D125">
            <v>150</v>
          </cell>
        </row>
        <row r="126">
          <cell r="A126" t="str">
            <v>375  Сосиски Сочинки по-баварски Бавария Фикс.вес 0,84 П/а мгс Стародворье</v>
          </cell>
          <cell r="D126">
            <v>224</v>
          </cell>
        </row>
        <row r="127">
          <cell r="A127" t="str">
            <v>376  Сардельки Сочинки с сочным окороком ТМ Стародворье полиамид мгс ф/в 0,4 кг СК3</v>
          </cell>
          <cell r="D127">
            <v>288</v>
          </cell>
        </row>
        <row r="128">
          <cell r="A128" t="str">
            <v>377  Сосиски Сочинки по-баварски с сыром ТМ Стародворье полиамид мгс ф/в 0,84 кг СК3</v>
          </cell>
          <cell r="D128">
            <v>172</v>
          </cell>
        </row>
        <row r="129">
          <cell r="A129" t="str">
            <v>381  Сардельки Сочинки 0,4кг ТМ Стародворье  ПОКОМ</v>
          </cell>
          <cell r="D129">
            <v>15</v>
          </cell>
        </row>
        <row r="130">
          <cell r="A130" t="str">
            <v>388 Колбаски Филейбургские ТМ Баварушка с филе сочного окорока копченые в оболоч 0,28 кг ПОКОМ</v>
          </cell>
          <cell r="D130">
            <v>21</v>
          </cell>
        </row>
        <row r="131">
          <cell r="A131" t="str">
            <v>418 С/к колбасы Мини-салями во вкусом бекона Ядрена копоть Фикс.вес 0,05 б/о Ядрена копоть  Поком</v>
          </cell>
          <cell r="D131">
            <v>4</v>
          </cell>
        </row>
        <row r="132">
          <cell r="A132" t="str">
            <v>419 Паштеты «Любительский ГОСТ» Фикс.вес 0,1 ТМ «Стародворье»  Поком</v>
          </cell>
          <cell r="D132">
            <v>15</v>
          </cell>
        </row>
        <row r="133">
          <cell r="A133" t="str">
            <v>420 Паштеты «Печеночный с морковью ГОСТ» Фикс.вес 0,1 ТМ «Стародворье»  Поком</v>
          </cell>
          <cell r="D133">
            <v>12</v>
          </cell>
        </row>
        <row r="134">
          <cell r="A134" t="str">
            <v>436 Колбаса Сервелат Филейбургский с филе сочного окорока ТМ Баварушка в оболоч 0,28 кг срез.  Поком</v>
          </cell>
          <cell r="D134">
            <v>12</v>
          </cell>
        </row>
        <row r="135">
          <cell r="A135" t="str">
            <v>437 Колбаса Сервелат Филейбургский с ароматными пряностями ТМ Баварушка в оболочке 0,28 кг срез.  По</v>
          </cell>
          <cell r="D135">
            <v>3</v>
          </cell>
        </row>
        <row r="136">
          <cell r="A136" t="str">
            <v>446 Сосиски Баварские с сыром 0,35 кг. ТМ Стародворье в оболочке айпил в модифи газовой среде  Поком</v>
          </cell>
          <cell r="D136">
            <v>3</v>
          </cell>
        </row>
        <row r="137">
          <cell r="A137" t="str">
            <v>447 Колбаса Филейбургская с душистым чесноком ТМ Баварушка в оболочке фиброуз  0,28 кг срез  Поком</v>
          </cell>
          <cell r="D137">
            <v>7</v>
          </cell>
        </row>
        <row r="138">
          <cell r="A138" t="str">
            <v>БОНУС_096  Сосиски Баварские,  0.42кг,ПОКОМ</v>
          </cell>
          <cell r="D138">
            <v>152</v>
          </cell>
        </row>
        <row r="139">
          <cell r="A139" t="str">
            <v>ПОКОМ Логистический Партнер Заморозка</v>
          </cell>
          <cell r="D139">
            <v>29404.7</v>
          </cell>
        </row>
        <row r="140">
          <cell r="A140" t="str">
            <v>БОНУС_Готовые чебупели сочные с мясом ТМ Горячая штучка  0,3кг зам  ПОКОМ</v>
          </cell>
          <cell r="D140">
            <v>34</v>
          </cell>
        </row>
        <row r="141">
          <cell r="A141" t="str">
            <v>БОНУС_Пельмени Бульмени со сливочным маслом Горячая штучка 0,9 кг  ПОКОМ</v>
          </cell>
          <cell r="D141">
            <v>68</v>
          </cell>
        </row>
        <row r="142">
          <cell r="A142" t="str">
            <v>Готовые бельмеши сочные с мясом ТМ Горячая штучка 0,3кг зам  ПОКОМ</v>
          </cell>
          <cell r="D142">
            <v>337</v>
          </cell>
        </row>
        <row r="143">
          <cell r="A143" t="str">
            <v>Готовые чебупели острые с мясом Горячая штучка 0,3 кг зам  ПОКОМ</v>
          </cell>
          <cell r="D143">
            <v>539</v>
          </cell>
        </row>
        <row r="144">
          <cell r="A144" t="str">
            <v>Готовые чебупели с ветчиной и сыром Горячая штучка 0,3кг зам  ПОКОМ</v>
          </cell>
          <cell r="D144">
            <v>766</v>
          </cell>
        </row>
        <row r="145">
          <cell r="A145" t="str">
            <v>Готовые чебупели с мясом ТМ Горячая штучка Без свинины 0,3 кг  ПОКОМ</v>
          </cell>
          <cell r="D145">
            <v>624</v>
          </cell>
        </row>
        <row r="146">
          <cell r="A146" t="str">
            <v>Готовые чебупели сочные с мясом ТМ Горячая штучка  0,3кг зам  ПОКОМ</v>
          </cell>
          <cell r="D146">
            <v>68</v>
          </cell>
        </row>
        <row r="147">
          <cell r="A147" t="str">
            <v>Готовые чебуреки с мясом ТМ Горячая штучка 0,09 кг флоу-пак ПОКОМ</v>
          </cell>
          <cell r="D147">
            <v>1233</v>
          </cell>
        </row>
        <row r="148">
          <cell r="A148" t="str">
            <v>Готовые чебуреки со свининой и говядиной ТМ Горячая штучка ТС Базовый ассортимент 0,36 кг  ПОКОМ</v>
          </cell>
          <cell r="D148">
            <v>880</v>
          </cell>
        </row>
        <row r="149">
          <cell r="A149" t="str">
            <v>Жар-боллы с курочкой и сыром. Кулинарные изделия рубленые в тесте куриные жареные  ПОКОМ</v>
          </cell>
          <cell r="D149">
            <v>12</v>
          </cell>
        </row>
        <row r="150">
          <cell r="A150" t="str">
            <v>Жар-ладушки с мясом ТМ Зареченские ТС Зареченские продукты.  Поком</v>
          </cell>
          <cell r="D150">
            <v>59.3</v>
          </cell>
        </row>
        <row r="151">
          <cell r="A151" t="str">
            <v>Жар-ладушки с яблоком и грушей. Изделия хлебобулочные жареные с начинкой зам  ПОКОМ</v>
          </cell>
          <cell r="D151">
            <v>7.4</v>
          </cell>
        </row>
        <row r="152">
          <cell r="A152" t="str">
            <v>Круггетсы с сырным соусом ТМ Горячая штучка 0,25 кг зам  ПОКОМ</v>
          </cell>
          <cell r="D152">
            <v>811</v>
          </cell>
        </row>
        <row r="153">
          <cell r="A153" t="str">
            <v>Круггетсы сочные ТМ Горячая штучка ТС Круггетсы 0,25 кг зам  ПОКОМ</v>
          </cell>
          <cell r="D153">
            <v>536</v>
          </cell>
        </row>
        <row r="154">
          <cell r="A154" t="str">
            <v>Мини-сосиски в тесте "Фрайпики" 1,8кг ВЕС,  ПОКОМ</v>
          </cell>
          <cell r="D154">
            <v>7.2</v>
          </cell>
        </row>
        <row r="155">
          <cell r="A155" t="str">
            <v>Мини-сосиски в тесте "Фрайпики" 3,7кг ВЕС,  ПОКОМ</v>
          </cell>
          <cell r="D155">
            <v>1085.9000000000001</v>
          </cell>
        </row>
        <row r="156">
          <cell r="A156" t="str">
            <v>Мини-сосиски в тесте Фрайпики 1,8кг ВЕС ТМ Зареченские  Поком</v>
          </cell>
          <cell r="D156">
            <v>3.6</v>
          </cell>
        </row>
        <row r="157">
          <cell r="A157" t="str">
            <v>Наггетсы из печи 0,25кг ТМ Вязанка ТС Няняггетсы Сливушки замор.  ПОКОМ</v>
          </cell>
          <cell r="D157">
            <v>1425</v>
          </cell>
        </row>
        <row r="158">
          <cell r="A158" t="str">
            <v>Наггетсы Нагетосы Сочная курочка в хруст панир со сметаной и зеленью ТМ Горячая штучка 0,25 ПОКОМ</v>
          </cell>
          <cell r="D158">
            <v>846</v>
          </cell>
        </row>
        <row r="159">
          <cell r="A159" t="str">
            <v>Наггетсы Нагетосы Сочная курочка со сладкой паприкой ТМ Горячая штучка ф/в 0,25 кг  ПОКОМ</v>
          </cell>
          <cell r="D159">
            <v>714</v>
          </cell>
        </row>
        <row r="160">
          <cell r="A160" t="str">
            <v>Наггетсы Нагетосы Сочная курочка ТМ Горячая штучка 0,25 кг зам  ПОКОМ</v>
          </cell>
          <cell r="D160">
            <v>1080</v>
          </cell>
        </row>
        <row r="161">
          <cell r="A161" t="str">
            <v>Наггетсы с индейкой 0,25кг ТМ Вязанка ТС Няняггетсы Сливушки НД2 замор.  ПОКОМ</v>
          </cell>
          <cell r="D161">
            <v>290</v>
          </cell>
        </row>
        <row r="162">
          <cell r="A162" t="str">
            <v>Наггетсы Хрустящие ТМ Зареченские ТС Зареченские продукты. Поком</v>
          </cell>
          <cell r="D162">
            <v>103</v>
          </cell>
        </row>
        <row r="163">
          <cell r="A163" t="str">
            <v>Пекерсы с индейкой в сливочном соусе ТМ Горячая штучка 0,25 кг зам  ПОКОМ</v>
          </cell>
          <cell r="D163">
            <v>446</v>
          </cell>
        </row>
        <row r="164">
          <cell r="A164" t="str">
            <v>Пельмени Grandmeni с говядиной в сливочном соусе ТМ Горячая штучка флоупак сфера 0,75 кг.  ПОКОМ</v>
          </cell>
          <cell r="D164">
            <v>592</v>
          </cell>
        </row>
        <row r="165">
          <cell r="A165" t="str">
            <v>Пельмени Grandmeni с говядиной ТМ Горячая штучка флоупак сфера 0,75 кг. ПОКОМ</v>
          </cell>
          <cell r="D165">
            <v>712</v>
          </cell>
        </row>
        <row r="166">
          <cell r="A166" t="str">
            <v>Пельмени Grandmeni со сливочным маслом Горячая штучка 0,75 кг ПОКОМ</v>
          </cell>
          <cell r="D166">
            <v>721</v>
          </cell>
        </row>
        <row r="167">
          <cell r="A167" t="str">
            <v>Пельмени Бигбули #МЕГАВКУСИЩЕ с сочной грудинкой ТМ Горячая шту БУЛЬМЕНИ ТС Бигбули  сфера 0,9 ПОКОМ</v>
          </cell>
          <cell r="D167">
            <v>1033</v>
          </cell>
        </row>
        <row r="168">
          <cell r="A168" t="str">
            <v>Пельмени Бигбули #МЕГАВКУСИЩЕ с сочной грудинкой ТМ Горячая штучка ТС Бигбули  сфера 0,43  ПОКОМ</v>
          </cell>
          <cell r="D168">
            <v>586</v>
          </cell>
        </row>
        <row r="169">
          <cell r="A169" t="str">
            <v>Пельмени Бигбули с мясом, Горячая штучка 0,9кг  ПОКОМ</v>
          </cell>
          <cell r="D169">
            <v>44</v>
          </cell>
        </row>
        <row r="170">
          <cell r="A170" t="str">
            <v>Пельмени Бигбули со слив.маслом 0,9 кг   Поком</v>
          </cell>
          <cell r="D170">
            <v>60</v>
          </cell>
        </row>
        <row r="171">
          <cell r="A171" t="str">
            <v>Пельмени Бигбули со сливочным маслом ТМ Горячая штучка ТС Бигбули ГШ флоу-пак сфера 0,43 УВС.  ПОКОМ</v>
          </cell>
          <cell r="D171">
            <v>38</v>
          </cell>
        </row>
        <row r="172">
          <cell r="A172" t="str">
            <v>Пельмени Бугбули со сливочным маслом ТМ Горячая штучка БУЛЬМЕНИ 0,43 кг  ПОКОМ</v>
          </cell>
          <cell r="D172">
            <v>880</v>
          </cell>
        </row>
        <row r="173">
          <cell r="A173" t="str">
            <v>Пельмени Бульмени с говядиной и свининой Горячая шт. 0,9 кг  ПОКОМ</v>
          </cell>
          <cell r="D173">
            <v>1424</v>
          </cell>
        </row>
        <row r="174">
          <cell r="A174" t="str">
            <v>Пельмени Бульмени с говядиной и свининой Горячая штучка 0,43  ПОКОМ</v>
          </cell>
          <cell r="D174">
            <v>949</v>
          </cell>
        </row>
        <row r="175">
          <cell r="A175" t="str">
            <v>Пельмени Бульмени с говядиной и свининой Наваристые Горячая штучка ВЕС  ПОКОМ</v>
          </cell>
          <cell r="D175">
            <v>255</v>
          </cell>
        </row>
        <row r="176">
          <cell r="A176" t="str">
            <v>Пельмени Бульмени со сливочным маслом Горячая штучка 0,9 кг  ПОКОМ</v>
          </cell>
          <cell r="D176">
            <v>1245</v>
          </cell>
        </row>
        <row r="177">
          <cell r="A177" t="str">
            <v>Пельмени Бульмени со сливочным маслом ТМ Горячая шт. 0,43 кг  ПОКОМ</v>
          </cell>
          <cell r="D177">
            <v>911</v>
          </cell>
        </row>
        <row r="178">
          <cell r="A178" t="str">
            <v>Пельмени Мясорубские ТМ Стародворье фоу-пак равиоли 0,7 кг.  Поком</v>
          </cell>
          <cell r="D178">
            <v>83</v>
          </cell>
        </row>
        <row r="179">
          <cell r="A179" t="str">
            <v>Пельмени Отборные из свинины и говядины 0,9 кг ТМ Стародворье ТС Медвежье ушко  ПОКОМ</v>
          </cell>
          <cell r="D179">
            <v>82</v>
          </cell>
        </row>
        <row r="180">
          <cell r="A180" t="str">
            <v>Пельмени отборные с говядиной 0,43кг Поком</v>
          </cell>
          <cell r="D180">
            <v>9</v>
          </cell>
        </row>
        <row r="181">
          <cell r="A181" t="str">
            <v>Пельмени Отборные с говядиной 0,9 кг НОВА ТМ Стародворье ТС Медвежье ушко  ПОКОМ</v>
          </cell>
          <cell r="D181">
            <v>52</v>
          </cell>
        </row>
        <row r="182">
          <cell r="A182" t="str">
            <v>Пельмени С говядиной и свининой, ВЕС, ТМ Славница сфера пуговки  ПОКОМ</v>
          </cell>
          <cell r="D182">
            <v>225</v>
          </cell>
        </row>
        <row r="183">
          <cell r="A183" t="str">
            <v>Пельмени Сочные стародв. сфера 0,43кг  Поком</v>
          </cell>
          <cell r="D183">
            <v>3</v>
          </cell>
        </row>
        <row r="184">
          <cell r="A184" t="str">
            <v>Пельмени Сочные сфера 0,9 кг ТМ Стародворье ПОКОМ</v>
          </cell>
          <cell r="D184">
            <v>5</v>
          </cell>
        </row>
        <row r="185">
          <cell r="A185" t="str">
            <v>Снеки  ЖАР-мени ВЕС. рубленые в тесте замор.  ПОКОМ</v>
          </cell>
          <cell r="D185">
            <v>2766.5</v>
          </cell>
        </row>
        <row r="186">
          <cell r="A186" t="str">
            <v>Фрай-пицца с ветчиной и грибами ТМ Зареченские ТС Зареченские продукты.  Поком</v>
          </cell>
          <cell r="D186">
            <v>11</v>
          </cell>
        </row>
        <row r="187">
          <cell r="A187" t="str">
            <v>Хотстеры ТМ Горячая штучка ТС Хотстеры 0,25 кг зам  ПОКОМ</v>
          </cell>
          <cell r="D187">
            <v>857</v>
          </cell>
        </row>
        <row r="188">
          <cell r="A188" t="str">
            <v>Хрустящие крылышки острые к пиву ТМ Горячая штучка 0,3кг зам  ПОКОМ</v>
          </cell>
          <cell r="D188">
            <v>625</v>
          </cell>
        </row>
        <row r="189">
          <cell r="A189" t="str">
            <v>Хрустящие крылышки ТМ Горячая штучка 0,3 кг зам  ПОКОМ</v>
          </cell>
          <cell r="D189">
            <v>672</v>
          </cell>
        </row>
        <row r="190">
          <cell r="A190" t="str">
            <v>Хрустящие крылышки ТМ Зареченские ТС Зареченские продукты.   Поком</v>
          </cell>
          <cell r="D190">
            <v>39.799999999999997</v>
          </cell>
        </row>
        <row r="191">
          <cell r="A191" t="str">
            <v>Чебупай сочное яблоко ТМ Горячая штучка ТС Чебупай 0,2 кг УВС.  зам  ПОКОМ</v>
          </cell>
          <cell r="D191">
            <v>30</v>
          </cell>
        </row>
        <row r="192">
          <cell r="A192" t="str">
            <v>Чебупай спелая вишня ТМ Горячая штучка ТС Чебупай 0,2 кг УВС. зам  ПОКОМ</v>
          </cell>
          <cell r="D192">
            <v>28</v>
          </cell>
        </row>
        <row r="193">
          <cell r="A193" t="str">
            <v>Чебупицца курочка по-итальянски Горячая штучка 0,25 кг зам  ПОКОМ</v>
          </cell>
          <cell r="D193">
            <v>1069</v>
          </cell>
        </row>
        <row r="194">
          <cell r="A194" t="str">
            <v>Чебупицца Пепперони ТМ Горячая штучка ТС Чебупицца 0.25кг зам  ПОКОМ</v>
          </cell>
          <cell r="D194">
            <v>1170</v>
          </cell>
        </row>
        <row r="195">
          <cell r="A195" t="str">
            <v>Чебуреки сочные ТМ Зареченские ТС Зареченские продукты.  Поком</v>
          </cell>
          <cell r="D195">
            <v>177</v>
          </cell>
        </row>
        <row r="196">
          <cell r="A196" t="str">
            <v>Чебуречище горячая штучка 0,14кг Поком</v>
          </cell>
          <cell r="D196">
            <v>75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23.11.2023 - 29.11.2023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ДНР, г. Донецк, Калининский район, ул. С...; ГЕРМЕС СТК ООО, 283004, Д...; ГЕРМЕС СТК ООО, 283023, ДНР, г. Донецк, Калининский район, ул. П...; ГЕРМЕС СТК ООО, 283023, ДНР, г. Донецк, Калининский район, ул. С..." И
Номенклатура В группе из списка "ПОКОМ Логистический Партнер ...; ПОКОМ Логистический Партнер 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90</v>
          </cell>
          <cell r="F7">
            <v>180</v>
          </cell>
        </row>
        <row r="8">
          <cell r="A8" t="str">
            <v>043  Ветчина Нежная ТМ Особый рецепт, п/а, 0,4кг    ПОКОМ</v>
          </cell>
          <cell r="D8">
            <v>88</v>
          </cell>
          <cell r="F8">
            <v>220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40.799999999999997</v>
          </cell>
          <cell r="F9">
            <v>240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32.4</v>
          </cell>
          <cell r="F10">
            <v>72</v>
          </cell>
        </row>
        <row r="11">
          <cell r="A11" t="str">
            <v>055  Колбаса вареная Филейбургская, 0,45 кг, БАВАРУШКА ПОКОМ</v>
          </cell>
          <cell r="D11">
            <v>32.4</v>
          </cell>
          <cell r="F11">
            <v>72</v>
          </cell>
        </row>
        <row r="12">
          <cell r="A12" t="str">
            <v>059  Колбаса Докторская по-стародворски  0.5 кг, ПОКОМ</v>
          </cell>
          <cell r="D12">
            <v>165</v>
          </cell>
          <cell r="F12">
            <v>330</v>
          </cell>
        </row>
        <row r="13">
          <cell r="A13" t="str">
            <v>060  Колбаса Докторская стародворская  0,5 кг,ПОКОМ</v>
          </cell>
          <cell r="D13">
            <v>90</v>
          </cell>
          <cell r="F13">
            <v>180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75.599999999999994</v>
          </cell>
          <cell r="F14">
            <v>252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148.80000000000001</v>
          </cell>
          <cell r="F15">
            <v>372</v>
          </cell>
        </row>
        <row r="16">
          <cell r="A16" t="str">
            <v>091  Сардельки Баварские, МГС 0.38кг, ТМ Стародворье  ПОКОМ</v>
          </cell>
          <cell r="D16">
            <v>102.6</v>
          </cell>
          <cell r="F16">
            <v>270</v>
          </cell>
        </row>
        <row r="17">
          <cell r="A17" t="str">
            <v>096  Сосиски Баварские,  0.42кг,ПОКОМ</v>
          </cell>
          <cell r="D17">
            <v>725.76</v>
          </cell>
          <cell r="F17">
            <v>1728</v>
          </cell>
        </row>
        <row r="18">
          <cell r="A18" t="str">
            <v>100  Сосиски Баварушки, 0.6кг, БАВАРУШКА ПОКОМ</v>
          </cell>
          <cell r="D18">
            <v>93.6</v>
          </cell>
          <cell r="F18">
            <v>156</v>
          </cell>
        </row>
        <row r="19">
          <cell r="A19" t="str">
            <v>108  Сосиски С сыром,  0.42кг,ядрена копоть ПОКОМ</v>
          </cell>
          <cell r="D19">
            <v>68.040000000000006</v>
          </cell>
          <cell r="F19">
            <v>162</v>
          </cell>
        </row>
        <row r="20">
          <cell r="A20" t="str">
            <v>114  Сосиски Филейбургские с филе сочного окорока, 0,55 кг, БАВАРУШКА ПОКОМ</v>
          </cell>
          <cell r="D20">
            <v>70.400000000000006</v>
          </cell>
          <cell r="F20">
            <v>128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D21">
            <v>60.9</v>
          </cell>
          <cell r="F21">
            <v>174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D22">
            <v>63</v>
          </cell>
          <cell r="F22">
            <v>180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  <cell r="D23">
            <v>79.8</v>
          </cell>
          <cell r="F23">
            <v>228</v>
          </cell>
        </row>
        <row r="24">
          <cell r="A24" t="str">
            <v>248  Сардельки Сочные ТМ Особый рецепт,   ПОКОМ</v>
          </cell>
          <cell r="D24">
            <v>349.95400000000001</v>
          </cell>
          <cell r="F24">
            <v>349.95400000000001</v>
          </cell>
        </row>
        <row r="25">
          <cell r="A25" t="str">
            <v>301  Сосиски Сочинки по-баварски с сыром,  0.4кг, ТМ Стародворье  ПОКОМ</v>
          </cell>
          <cell r="D25">
            <v>129.6</v>
          </cell>
          <cell r="F25">
            <v>324</v>
          </cell>
        </row>
        <row r="26">
          <cell r="A26" t="str">
            <v>302  Сосиски Сочинки по-баварски,  0.4кг, ТМ Стародворье  ПОКОМ</v>
          </cell>
          <cell r="D26">
            <v>326.39999999999998</v>
          </cell>
          <cell r="F26">
            <v>816</v>
          </cell>
        </row>
        <row r="27">
          <cell r="A27" t="str">
            <v>309  Сосиски Сочинки с сыром 0,4 кг ТМ Стародворье  ПОКОМ</v>
          </cell>
          <cell r="D27">
            <v>55.2</v>
          </cell>
          <cell r="F27">
            <v>138</v>
          </cell>
        </row>
        <row r="28">
          <cell r="A28" t="str">
            <v>340 Ветчина Запекуша с сочным окороком ТМ Стародворские колбасы ТС Вязанка в обо 0,42 кг. ПОКОМ</v>
          </cell>
          <cell r="D28">
            <v>40.32</v>
          </cell>
          <cell r="F28">
            <v>96</v>
          </cell>
        </row>
        <row r="29">
          <cell r="A29" t="str">
            <v>343 Колбаса Докторская оригинальная ТМ Особый рецепт в оболочке полиамид 0,4 кг.  ПОКОМ</v>
          </cell>
          <cell r="D29">
            <v>192</v>
          </cell>
          <cell r="F29">
            <v>480</v>
          </cell>
        </row>
        <row r="30">
          <cell r="A30" t="str">
            <v>344 Колбаса Салями Финская ТМ Стародворски колбасы ТС Вязанка в оболочке фиброуз в вак 0,35 кг ПОКОМ</v>
          </cell>
          <cell r="D30">
            <v>33.6</v>
          </cell>
          <cell r="F30">
            <v>96</v>
          </cell>
        </row>
        <row r="31">
          <cell r="A31" t="str">
            <v>346 Колбаса Сервелат Филейбургский с копченой грудинкой ТМ Баварушка в оболов/у 0,35 кг срез  ПОКОМ</v>
          </cell>
          <cell r="D31">
            <v>75.599999999999994</v>
          </cell>
          <cell r="F31">
            <v>216</v>
          </cell>
        </row>
        <row r="32">
          <cell r="A32" t="str">
            <v>347 Паштет печеночный со сливочным маслом ТМ Стародворье ламистер 0,1 кг. Консервы   ПОКОМ</v>
          </cell>
          <cell r="D32">
            <v>38</v>
          </cell>
          <cell r="F32">
            <v>380</v>
          </cell>
        </row>
        <row r="33">
          <cell r="A33" t="str">
            <v>350 Сосиски Молокуши миникушай ТМ Вязанка в оболочке амицел в модифиц газовой среде 0,45 кг  Поком</v>
          </cell>
          <cell r="D33">
            <v>148.5</v>
          </cell>
          <cell r="F33">
            <v>330</v>
          </cell>
        </row>
        <row r="34">
          <cell r="A34" t="str">
            <v>351 Сосиски Филейбургские с грудкой ТМ Баварушка в оболо амицел в моди газовой среде 0,33 кг  Поком</v>
          </cell>
          <cell r="D34">
            <v>39.6</v>
          </cell>
          <cell r="F34">
            <v>120</v>
          </cell>
        </row>
        <row r="35">
          <cell r="A35" t="str">
            <v>352  Сардельки Сочинки с сыром 0,4 кг ТМ Стародворье   ПОКОМ</v>
          </cell>
          <cell r="D35">
            <v>117.6</v>
          </cell>
          <cell r="F35">
            <v>294</v>
          </cell>
        </row>
        <row r="36">
          <cell r="A36" t="str">
            <v>355 Сос Молочные для завтрака ОР полиамид мгс 0,4 кг НД СК  ПОКОМ</v>
          </cell>
          <cell r="D36">
            <v>168</v>
          </cell>
          <cell r="F36">
            <v>420</v>
          </cell>
        </row>
        <row r="37">
          <cell r="A37" t="str">
            <v>373 Ветчины «Филейская» Фикс.вес 0,45 Вектор ТМ «Вязанка»  Поком</v>
          </cell>
          <cell r="D37">
            <v>59.4</v>
          </cell>
          <cell r="F37">
            <v>132</v>
          </cell>
        </row>
        <row r="38">
          <cell r="A38" t="str">
            <v>374  Сосиски Сочинки с сыром ф/в 0,3 кг п/а ТМ "Стародворье"  Поком</v>
          </cell>
          <cell r="D38">
            <v>45</v>
          </cell>
          <cell r="F38">
            <v>150</v>
          </cell>
        </row>
        <row r="39">
          <cell r="A39" t="str">
            <v>375  Сосиски Сочинки по-баварски Бавария Фикс.вес 0,84 П/а мгс Стародворье</v>
          </cell>
          <cell r="D39">
            <v>188.16</v>
          </cell>
          <cell r="F39">
            <v>224</v>
          </cell>
        </row>
        <row r="40">
          <cell r="A40" t="str">
            <v>376  Сардельки Сочинки с сочным окороком ТМ Стародворье полиамид мгс ф/в 0,4 кг СК3</v>
          </cell>
          <cell r="D40">
            <v>115.2</v>
          </cell>
          <cell r="F40">
            <v>288</v>
          </cell>
        </row>
        <row r="41">
          <cell r="A41" t="str">
            <v>377  Сосиски Сочинки по-баварски с сыром ТМ Стародворье полиамид мгс ф/в 0,84 кг СК3</v>
          </cell>
          <cell r="D41">
            <v>144.47999999999999</v>
          </cell>
          <cell r="F41">
            <v>172</v>
          </cell>
        </row>
        <row r="42">
          <cell r="A42" t="str">
            <v>Готовые бельмеши сочные с мясом ТМ Горячая штучка 0,3кг зам  ПОКОМ</v>
          </cell>
          <cell r="D42">
            <v>100.8</v>
          </cell>
          <cell r="F42">
            <v>336</v>
          </cell>
        </row>
        <row r="43">
          <cell r="A43" t="str">
            <v>Готовые чебупели острые с мясом Горячая штучка 0,3 кг зам  ПОКОМ</v>
          </cell>
          <cell r="D43">
            <v>151.19999999999999</v>
          </cell>
          <cell r="F43">
            <v>504</v>
          </cell>
        </row>
        <row r="44">
          <cell r="A44" t="str">
            <v>Готовые чебупели с ветчиной и сыром Горячая штучка 0,3кг зам  ПОКОМ</v>
          </cell>
          <cell r="D44">
            <v>223.2</v>
          </cell>
          <cell r="F44">
            <v>744</v>
          </cell>
        </row>
        <row r="45">
          <cell r="A45" t="str">
            <v>Готовые чебупели с мясом ТМ Горячая штучка Без свинины 0,3 кг  ПОКОМ</v>
          </cell>
          <cell r="D45">
            <v>187.2</v>
          </cell>
          <cell r="F45">
            <v>624</v>
          </cell>
        </row>
        <row r="46">
          <cell r="A46" t="str">
            <v>Готовые чебуреки с мясом ТМ Горячая штучка 0,09 кг флоу-пак ПОКОМ</v>
          </cell>
          <cell r="D46">
            <v>108</v>
          </cell>
          <cell r="F46">
            <v>1200</v>
          </cell>
        </row>
        <row r="47">
          <cell r="A47" t="str">
            <v>Готовые чебуреки со свининой и говядиной ТМ Горячая штучка ТС Базовый ассортимент 0,36 кг  ПОКОМ</v>
          </cell>
          <cell r="D47">
            <v>316.8</v>
          </cell>
          <cell r="F47">
            <v>880</v>
          </cell>
        </row>
        <row r="48">
          <cell r="A48" t="str">
            <v>Круггетсы с сырным соусом ТМ Горячая штучка 0,25 кг зам  ПОКОМ</v>
          </cell>
          <cell r="D48">
            <v>186</v>
          </cell>
          <cell r="F48">
            <v>744</v>
          </cell>
        </row>
        <row r="49">
          <cell r="A49" t="str">
            <v>Круггетсы сочные ТМ Горячая штучка ТС Круггетсы 0,25 кг зам  ПОКОМ</v>
          </cell>
          <cell r="D49">
            <v>120</v>
          </cell>
          <cell r="F49">
            <v>480</v>
          </cell>
        </row>
        <row r="50">
          <cell r="A50" t="str">
            <v>Мини-сосиски в тесте "Фрайпики" 3,7кг ВЕС,  ПОКОМ</v>
          </cell>
          <cell r="D50">
            <v>1039.7</v>
          </cell>
          <cell r="F50">
            <v>1039.7</v>
          </cell>
        </row>
        <row r="51">
          <cell r="A51" t="str">
            <v>Наггетсы из печи 0,25кг ТМ Вязанка ТС Няняггетсы Сливушки замор.  ПОКОМ</v>
          </cell>
          <cell r="D51">
            <v>342</v>
          </cell>
          <cell r="F51">
            <v>1368</v>
          </cell>
        </row>
        <row r="52">
          <cell r="A52" t="str">
            <v>Наггетсы Нагетосы Сочная курочка в хруст панир со сметаной и зеленью ТМ Горячая штучка 0,25 ПОКОМ</v>
          </cell>
          <cell r="D52">
            <v>211.5</v>
          </cell>
          <cell r="F52">
            <v>846</v>
          </cell>
        </row>
        <row r="53">
          <cell r="A53" t="str">
            <v>Наггетсы Нагетосы Сочная курочка со сладкой паприкой ТМ Горячая штучка ф/в 0,25 кг  ПОКОМ</v>
          </cell>
          <cell r="D53">
            <v>178.5</v>
          </cell>
          <cell r="F53">
            <v>714</v>
          </cell>
        </row>
        <row r="54">
          <cell r="A54" t="str">
            <v>Наггетсы Нагетосы Сочная курочка ТМ Горячая штучка 0,25 кг зам  ПОКОМ</v>
          </cell>
          <cell r="D54">
            <v>228</v>
          </cell>
          <cell r="F54">
            <v>912</v>
          </cell>
        </row>
        <row r="55">
          <cell r="A55" t="str">
            <v>Пекерсы с индейкой в сливочном соусе ТМ Горячая штучка 0,25 кг зам  ПОКОМ</v>
          </cell>
          <cell r="D55">
            <v>111</v>
          </cell>
          <cell r="F55">
            <v>444</v>
          </cell>
        </row>
        <row r="56">
          <cell r="A56" t="str">
            <v>Пельмени Grandmeni с говядиной в сливочном соусе ТМ Горячая штучка флоупак сфера 0,75 кг.  ПОКОМ</v>
          </cell>
          <cell r="D56">
            <v>444</v>
          </cell>
          <cell r="F56">
            <v>592</v>
          </cell>
        </row>
        <row r="57">
          <cell r="A57" t="str">
            <v>Пельмени Grandmeni с говядиной ТМ Горячая штучка флоупак сфера 0,75 кг. ПОКОМ</v>
          </cell>
          <cell r="D57">
            <v>528</v>
          </cell>
          <cell r="F57">
            <v>704</v>
          </cell>
        </row>
        <row r="58">
          <cell r="A58" t="str">
            <v>Пельмени Grandmeni со сливочным маслом Горячая штучка 0,75 кг ПОКОМ</v>
          </cell>
          <cell r="D58">
            <v>486</v>
          </cell>
          <cell r="F58">
            <v>648</v>
          </cell>
        </row>
        <row r="59">
          <cell r="A59" t="str">
            <v>Пельмени Бигбули #МЕГАВКУСИЩЕ с сочной грудинкой ТМ Горячая шту БУЛЬМЕНИ ТС Бигбули  сфера 0,9 ПОКОМ</v>
          </cell>
          <cell r="D59">
            <v>921.6</v>
          </cell>
          <cell r="F59">
            <v>1024</v>
          </cell>
        </row>
        <row r="60">
          <cell r="A60" t="str">
            <v>Пельмени Бигбули #МЕГАВКУСИЩЕ с сочной грудинкой ТМ Горячая штучка ТС Бигбули  сфера 0,43  ПОКОМ</v>
          </cell>
          <cell r="D60">
            <v>247.68</v>
          </cell>
          <cell r="F60">
            <v>576</v>
          </cell>
        </row>
        <row r="61">
          <cell r="A61" t="str">
            <v>Пельмени Бугбули со сливочным маслом ТМ Горячая штучка БУЛЬМЕНИ 0,43 кг  ПОКОМ</v>
          </cell>
          <cell r="D61">
            <v>378.4</v>
          </cell>
          <cell r="F61">
            <v>880</v>
          </cell>
        </row>
        <row r="62">
          <cell r="A62" t="str">
            <v>Пельмени Бульмени с говядиной и свининой Горячая шт. 0,9 кг  ПОКОМ</v>
          </cell>
          <cell r="D62">
            <v>1216.8</v>
          </cell>
          <cell r="F62">
            <v>1352</v>
          </cell>
        </row>
        <row r="63">
          <cell r="A63" t="str">
            <v>Пельмени Бульмени с говядиной и свининой Горячая штучка 0,43  ПОКОМ</v>
          </cell>
          <cell r="D63">
            <v>392.16</v>
          </cell>
          <cell r="F63">
            <v>912</v>
          </cell>
        </row>
        <row r="64">
          <cell r="A64" t="str">
            <v>Пельмени Бульмени со сливочным маслом Горячая штучка 0,9 кг  ПОКОМ</v>
          </cell>
          <cell r="D64">
            <v>943.2</v>
          </cell>
          <cell r="F64">
            <v>1048</v>
          </cell>
        </row>
        <row r="65">
          <cell r="A65" t="str">
            <v>Пельмени Бульмени со сливочным маслом ТМ Горячая шт. 0,43 кг  ПОКОМ</v>
          </cell>
          <cell r="D65">
            <v>385.28</v>
          </cell>
          <cell r="F65">
            <v>896</v>
          </cell>
        </row>
        <row r="66">
          <cell r="A66" t="str">
            <v>Снеки  ЖАР-мени ВЕС. рубленые в тесте замор.  ПОКОМ</v>
          </cell>
          <cell r="D66">
            <v>2766.5</v>
          </cell>
          <cell r="F66">
            <v>2766.5</v>
          </cell>
        </row>
        <row r="67">
          <cell r="A67" t="str">
            <v>Хотстеры ТМ Горячая штучка ТС Хотстеры 0,25 кг зам  ПОКОМ</v>
          </cell>
          <cell r="D67">
            <v>210</v>
          </cell>
          <cell r="F67">
            <v>840</v>
          </cell>
        </row>
        <row r="68">
          <cell r="A68" t="str">
            <v>Хрустящие крылышки острые к пиву ТМ Горячая штучка 0,3кг зам  ПОКОМ</v>
          </cell>
          <cell r="D68">
            <v>176.4</v>
          </cell>
          <cell r="F68">
            <v>588</v>
          </cell>
        </row>
        <row r="69">
          <cell r="A69" t="str">
            <v>Хрустящие крылышки ТМ Горячая штучка 0,3 кг зам  ПОКОМ</v>
          </cell>
          <cell r="D69">
            <v>183.6</v>
          </cell>
          <cell r="F69">
            <v>612</v>
          </cell>
        </row>
        <row r="70">
          <cell r="A70" t="str">
            <v>Чебупицца курочка по-итальянски Горячая штучка 0,25 кг зам  ПОКОМ</v>
          </cell>
          <cell r="D70">
            <v>258</v>
          </cell>
          <cell r="F70">
            <v>1032</v>
          </cell>
        </row>
        <row r="71">
          <cell r="A71" t="str">
            <v>Чебупицца Пепперони ТМ Горячая штучка ТС Чебупицца 0.25кг зам  ПОКОМ</v>
          </cell>
          <cell r="D71">
            <v>264</v>
          </cell>
          <cell r="F71">
            <v>1056</v>
          </cell>
        </row>
        <row r="72">
          <cell r="A72" t="str">
            <v>Итого</v>
          </cell>
          <cell r="D72">
            <v>17599.234</v>
          </cell>
          <cell r="F72">
            <v>36332.154000000002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158"/>
  <sheetViews>
    <sheetView tabSelected="1" workbookViewId="0">
      <pane ySplit="5" topLeftCell="A6" activePane="bottomLeft" state="frozen"/>
      <selection pane="bottomLeft" activeCell="Y9" sqref="Y9"/>
    </sheetView>
  </sheetViews>
  <sheetFormatPr defaultColWidth="10.5" defaultRowHeight="11.45" customHeight="1" outlineLevelRow="1" x14ac:dyDescent="0.2"/>
  <cols>
    <col min="1" max="1" width="66.83203125" style="2" customWidth="1"/>
    <col min="2" max="2" width="4.1640625" style="2" customWidth="1"/>
    <col min="3" max="3" width="8.5" style="2" customWidth="1"/>
    <col min="4" max="7" width="7.5" style="2" customWidth="1"/>
    <col min="8" max="8" width="5.33203125" style="24" customWidth="1"/>
    <col min="9" max="9" width="5.33203125" style="3" customWidth="1"/>
    <col min="10" max="18" width="9" style="3" customWidth="1"/>
    <col min="19" max="19" width="10.5" style="3"/>
    <col min="20" max="21" width="6.1640625" style="3" customWidth="1"/>
    <col min="22" max="24" width="8.1640625" style="3" customWidth="1"/>
    <col min="25" max="25" width="29" style="3" customWidth="1"/>
    <col min="26" max="16384" width="10.5" style="3"/>
  </cols>
  <sheetData>
    <row r="1" spans="1:26" ht="12.95" customHeight="1" outlineLevel="1" x14ac:dyDescent="0.2">
      <c r="A1" s="1" t="s">
        <v>0</v>
      </c>
      <c r="B1" s="1"/>
      <c r="C1" s="1"/>
      <c r="D1" s="1"/>
    </row>
    <row r="2" spans="1:26" ht="12.95" customHeight="1" outlineLevel="1" x14ac:dyDescent="0.2">
      <c r="B2" s="1"/>
      <c r="C2" s="1"/>
      <c r="D2" s="1"/>
    </row>
    <row r="3" spans="1:26" ht="26.1" customHeight="1" x14ac:dyDescent="0.2">
      <c r="A3" s="4" t="s">
        <v>1</v>
      </c>
      <c r="B3" s="4" t="s">
        <v>2</v>
      </c>
      <c r="C3" s="21" t="s">
        <v>182</v>
      </c>
      <c r="D3" s="5" t="s">
        <v>3</v>
      </c>
      <c r="E3" s="5"/>
      <c r="F3" s="5"/>
      <c r="G3" s="5"/>
      <c r="H3" s="11" t="s">
        <v>163</v>
      </c>
      <c r="I3" s="12" t="s">
        <v>164</v>
      </c>
      <c r="J3" s="13" t="s">
        <v>165</v>
      </c>
      <c r="K3" s="13" t="s">
        <v>166</v>
      </c>
      <c r="L3" s="13" t="s">
        <v>167</v>
      </c>
      <c r="M3" s="13" t="s">
        <v>168</v>
      </c>
      <c r="N3" s="13" t="s">
        <v>169</v>
      </c>
      <c r="O3" s="13" t="s">
        <v>169</v>
      </c>
      <c r="P3" s="13" t="s">
        <v>170</v>
      </c>
      <c r="Q3" s="14" t="s">
        <v>169</v>
      </c>
      <c r="R3" s="15" t="s">
        <v>171</v>
      </c>
      <c r="S3" s="16"/>
      <c r="T3" s="13" t="s">
        <v>172</v>
      </c>
      <c r="U3" s="13" t="s">
        <v>173</v>
      </c>
      <c r="V3" s="14" t="s">
        <v>174</v>
      </c>
      <c r="W3" s="14" t="s">
        <v>175</v>
      </c>
      <c r="X3" s="14" t="s">
        <v>181</v>
      </c>
      <c r="Y3" s="13" t="s">
        <v>176</v>
      </c>
      <c r="Z3" s="13" t="s">
        <v>177</v>
      </c>
    </row>
    <row r="4" spans="1:26" ht="26.1" customHeight="1" x14ac:dyDescent="0.2">
      <c r="A4" s="6"/>
      <c r="B4" s="7"/>
      <c r="C4" s="21" t="s">
        <v>182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 t="s">
        <v>164</v>
      </c>
      <c r="J4" s="13"/>
      <c r="K4" s="13"/>
      <c r="L4" s="13"/>
      <c r="M4" s="17" t="s">
        <v>178</v>
      </c>
      <c r="N4" s="28" t="s">
        <v>183</v>
      </c>
      <c r="O4" s="28"/>
      <c r="P4" s="13"/>
      <c r="Q4" s="13"/>
      <c r="R4" s="15" t="s">
        <v>179</v>
      </c>
      <c r="S4" s="16" t="s">
        <v>180</v>
      </c>
      <c r="T4" s="13"/>
      <c r="U4" s="13"/>
      <c r="V4" s="13"/>
      <c r="W4" s="13"/>
      <c r="X4" s="13"/>
      <c r="Y4" s="13"/>
      <c r="Z4" s="13"/>
    </row>
    <row r="5" spans="1:26" ht="12" customHeight="1" x14ac:dyDescent="0.2">
      <c r="A5" s="6"/>
      <c r="B5" s="7"/>
      <c r="C5" s="7"/>
      <c r="D5" s="5"/>
      <c r="E5" s="5"/>
      <c r="F5" s="19">
        <f t="shared" ref="F5:G5" si="0">SUM(F6:F265)</f>
        <v>29383.030000000006</v>
      </c>
      <c r="G5" s="19">
        <f t="shared" si="0"/>
        <v>22903.206999999991</v>
      </c>
      <c r="H5" s="11"/>
      <c r="I5" s="18"/>
      <c r="J5" s="19">
        <f t="shared" ref="J5:Q5" si="1">SUM(J6:J265)</f>
        <v>30828.916000000005</v>
      </c>
      <c r="K5" s="19">
        <f t="shared" si="1"/>
        <v>-1445.8860000000002</v>
      </c>
      <c r="L5" s="19">
        <f>SUM(L6:L265)</f>
        <v>19413.076000000001</v>
      </c>
      <c r="M5" s="19">
        <f t="shared" si="1"/>
        <v>9969.9539999999997</v>
      </c>
      <c r="N5" s="19">
        <f t="shared" si="1"/>
        <v>14067</v>
      </c>
      <c r="O5" s="19">
        <f t="shared" si="1"/>
        <v>7930</v>
      </c>
      <c r="P5" s="19">
        <f t="shared" si="1"/>
        <v>3882.6152000000002</v>
      </c>
      <c r="Q5" s="19">
        <f t="shared" si="1"/>
        <v>16586.9712</v>
      </c>
      <c r="R5" s="19">
        <f t="shared" ref="R5" si="2">SUM(R6:R78)</f>
        <v>0</v>
      </c>
      <c r="S5" s="20"/>
      <c r="T5" s="13"/>
      <c r="U5" s="13"/>
      <c r="V5" s="19">
        <f>SUM(V6:V265)</f>
        <v>4622.4435999999996</v>
      </c>
      <c r="W5" s="19">
        <f>SUM(W6:W265)</f>
        <v>3963.9957999999988</v>
      </c>
      <c r="X5" s="19">
        <f>SUM(X6:X265)</f>
        <v>5130.6399999999994</v>
      </c>
      <c r="Y5" s="13"/>
      <c r="Z5" s="19">
        <f>SUM(Z6:Z265)</f>
        <v>15906.959199999999</v>
      </c>
    </row>
    <row r="6" spans="1:26" ht="11.1" customHeight="1" x14ac:dyDescent="0.2">
      <c r="A6" s="8" t="s">
        <v>8</v>
      </c>
      <c r="B6" s="8" t="s">
        <v>9</v>
      </c>
      <c r="C6" s="22" t="str">
        <f>VLOOKUP(A6,[1]TDSheet!$A:$C,3,0)</f>
        <v>Нояб</v>
      </c>
      <c r="D6" s="9">
        <v>204.369</v>
      </c>
      <c r="E6" s="9">
        <v>142.18</v>
      </c>
      <c r="F6" s="9">
        <v>151.57400000000001</v>
      </c>
      <c r="G6" s="9">
        <v>162.81</v>
      </c>
      <c r="H6" s="24">
        <f>VLOOKUP(A6,[1]TDSheet!$A:$H,8,0)</f>
        <v>1</v>
      </c>
      <c r="I6" s="3">
        <f>VLOOKUP(A6,[1]TDSheet!$A:$I,9,0)</f>
        <v>50</v>
      </c>
      <c r="J6" s="3">
        <f>VLOOKUP(A6,[2]Донецк!$A:$E,4,0)</f>
        <v>147</v>
      </c>
      <c r="K6" s="3">
        <f>F6-J6</f>
        <v>4.5740000000000123</v>
      </c>
      <c r="L6" s="3">
        <f>F6-M6</f>
        <v>151.57400000000001</v>
      </c>
      <c r="N6" s="3">
        <f>VLOOKUP(A6,[1]TDSheet!$A:$Q,17,0)</f>
        <v>0</v>
      </c>
      <c r="O6" s="3">
        <f>VLOOKUP(A6,[1]TDSheet!$A:$S,19,0)</f>
        <v>0</v>
      </c>
      <c r="P6" s="3">
        <f>L6/5</f>
        <v>30.314800000000002</v>
      </c>
      <c r="Q6" s="23">
        <f>13*P6-O6-N6-G6</f>
        <v>231.2824</v>
      </c>
      <c r="R6" s="23"/>
      <c r="T6" s="3">
        <f>(G6+N6+O6+Q6)/P6</f>
        <v>13</v>
      </c>
      <c r="U6" s="3">
        <f>(G6+N6+O6)/P6</f>
        <v>5.3706440418541437</v>
      </c>
      <c r="V6" s="3">
        <f>VLOOKUP(A6,[1]TDSheet!$A:$Y,25,0)</f>
        <v>20.715399999999999</v>
      </c>
      <c r="W6" s="3">
        <f>VLOOKUP(A6,[1]TDSheet!$A:$Z,26,0)</f>
        <v>37.866799999999998</v>
      </c>
      <c r="X6" s="3">
        <f>VLOOKUP(A6,[1]TDSheet!$A:$P,16,0)</f>
        <v>25.882600000000004</v>
      </c>
      <c r="Z6" s="3">
        <f>Q6*H6</f>
        <v>231.2824</v>
      </c>
    </row>
    <row r="7" spans="1:26" ht="11.1" customHeight="1" x14ac:dyDescent="0.2">
      <c r="A7" s="8" t="s">
        <v>10</v>
      </c>
      <c r="B7" s="8" t="s">
        <v>9</v>
      </c>
      <c r="C7" s="8"/>
      <c r="D7" s="10"/>
      <c r="E7" s="9">
        <v>2.8420000000000001</v>
      </c>
      <c r="F7" s="9"/>
      <c r="G7" s="9">
        <v>2.8420000000000001</v>
      </c>
      <c r="H7" s="24">
        <v>0</v>
      </c>
      <c r="I7" s="3" t="e">
        <f>VLOOKUP(A7,[1]TDSheet!$A:$I,9,0)</f>
        <v>#N/A</v>
      </c>
      <c r="K7" s="3">
        <f t="shared" ref="K7:K70" si="3">F7-J7</f>
        <v>0</v>
      </c>
      <c r="L7" s="3">
        <f t="shared" ref="L7:L70" si="4">F7-M7</f>
        <v>0</v>
      </c>
      <c r="N7" s="3">
        <v>0</v>
      </c>
      <c r="O7" s="3">
        <v>0</v>
      </c>
      <c r="P7" s="3">
        <f t="shared" ref="P7:P70" si="5">L7/5</f>
        <v>0</v>
      </c>
      <c r="Q7" s="23"/>
      <c r="R7" s="23"/>
      <c r="T7" s="3" t="e">
        <f t="shared" ref="T7:T70" si="6">(G7+N7+O7+Q7)/P7</f>
        <v>#DIV/0!</v>
      </c>
      <c r="U7" s="3" t="e">
        <f t="shared" ref="U7:U70" si="7">(G7+N7+O7)/P7</f>
        <v>#DIV/0!</v>
      </c>
      <c r="V7" s="3">
        <v>0</v>
      </c>
      <c r="W7" s="3">
        <v>0</v>
      </c>
      <c r="X7" s="3">
        <v>0</v>
      </c>
      <c r="Z7" s="3">
        <f t="shared" ref="Z7:Z70" si="8">Q7*H7</f>
        <v>0</v>
      </c>
    </row>
    <row r="8" spans="1:26" ht="11.1" customHeight="1" x14ac:dyDescent="0.2">
      <c r="A8" s="8" t="s">
        <v>11</v>
      </c>
      <c r="B8" s="8" t="s">
        <v>9</v>
      </c>
      <c r="C8" s="8"/>
      <c r="D8" s="10"/>
      <c r="E8" s="9">
        <v>66.688999999999993</v>
      </c>
      <c r="F8" s="9">
        <v>11.275</v>
      </c>
      <c r="G8" s="9">
        <v>55.414000000000001</v>
      </c>
      <c r="H8" s="24">
        <v>0</v>
      </c>
      <c r="I8" s="3" t="e">
        <f>VLOOKUP(A8,[1]TDSheet!$A:$I,9,0)</f>
        <v>#N/A</v>
      </c>
      <c r="J8" s="3">
        <f>VLOOKUP(A8,[2]Донецк!$A:$E,4,0)</f>
        <v>10</v>
      </c>
      <c r="K8" s="3">
        <f t="shared" si="3"/>
        <v>1.2750000000000004</v>
      </c>
      <c r="L8" s="3">
        <f t="shared" si="4"/>
        <v>11.275</v>
      </c>
      <c r="N8" s="3">
        <v>0</v>
      </c>
      <c r="O8" s="3">
        <v>0</v>
      </c>
      <c r="P8" s="3">
        <f t="shared" si="5"/>
        <v>2.2549999999999999</v>
      </c>
      <c r="Q8" s="23"/>
      <c r="R8" s="23"/>
      <c r="T8" s="3">
        <f t="shared" si="6"/>
        <v>24.573835920177384</v>
      </c>
      <c r="U8" s="3">
        <f t="shared" si="7"/>
        <v>24.573835920177384</v>
      </c>
      <c r="V8" s="3">
        <v>0</v>
      </c>
      <c r="W8" s="3">
        <v>0</v>
      </c>
      <c r="X8" s="3">
        <v>0</v>
      </c>
      <c r="Z8" s="3">
        <f t="shared" si="8"/>
        <v>0</v>
      </c>
    </row>
    <row r="9" spans="1:26" ht="11.1" customHeight="1" x14ac:dyDescent="0.2">
      <c r="A9" s="8" t="s">
        <v>12</v>
      </c>
      <c r="B9" s="8" t="s">
        <v>9</v>
      </c>
      <c r="C9" s="8"/>
      <c r="D9" s="9">
        <v>270.02800000000002</v>
      </c>
      <c r="E9" s="9">
        <v>256.35399999999998</v>
      </c>
      <c r="F9" s="9">
        <v>157.14699999999999</v>
      </c>
      <c r="G9" s="9">
        <v>326.16500000000002</v>
      </c>
      <c r="H9" s="24">
        <f>VLOOKUP(A9,[1]TDSheet!$A:$H,8,0)</f>
        <v>1</v>
      </c>
      <c r="I9" s="3">
        <f>VLOOKUP(A9,[1]TDSheet!$A:$I,9,0)</f>
        <v>45</v>
      </c>
      <c r="J9" s="3">
        <f>VLOOKUP(A9,[2]Донецк!$A:$E,4,0)</f>
        <v>143.9</v>
      </c>
      <c r="K9" s="3">
        <f t="shared" si="3"/>
        <v>13.246999999999986</v>
      </c>
      <c r="L9" s="3">
        <f t="shared" si="4"/>
        <v>157.14699999999999</v>
      </c>
      <c r="N9" s="3">
        <f>VLOOKUP(A9,[1]TDSheet!$A:$Q,17,0)</f>
        <v>150</v>
      </c>
      <c r="O9" s="3">
        <f>VLOOKUP(A9,[1]TDSheet!$A:$S,19,0)</f>
        <v>0</v>
      </c>
      <c r="P9" s="3">
        <f t="shared" si="5"/>
        <v>31.429399999999998</v>
      </c>
      <c r="Q9" s="23"/>
      <c r="R9" s="23"/>
      <c r="T9" s="3">
        <f t="shared" si="6"/>
        <v>15.150305128319346</v>
      </c>
      <c r="U9" s="3">
        <f t="shared" si="7"/>
        <v>15.150305128319346</v>
      </c>
      <c r="V9" s="3">
        <f>VLOOKUP(A9,[1]TDSheet!$A:$Y,25,0)</f>
        <v>42.457999999999998</v>
      </c>
      <c r="W9" s="3">
        <f>VLOOKUP(A9,[1]TDSheet!$A:$Z,26,0)</f>
        <v>21.405000000000001</v>
      </c>
      <c r="X9" s="3">
        <f>VLOOKUP(A9,[1]TDSheet!$A:$P,16,0)</f>
        <v>50.202199999999998</v>
      </c>
      <c r="Z9" s="3">
        <f t="shared" si="8"/>
        <v>0</v>
      </c>
    </row>
    <row r="10" spans="1:26" ht="11.1" customHeight="1" x14ac:dyDescent="0.2">
      <c r="A10" s="8" t="s">
        <v>13</v>
      </c>
      <c r="B10" s="8" t="s">
        <v>9</v>
      </c>
      <c r="C10" s="8"/>
      <c r="D10" s="9">
        <v>310.36200000000002</v>
      </c>
      <c r="E10" s="9">
        <v>288.79000000000002</v>
      </c>
      <c r="F10" s="9">
        <v>277.49900000000002</v>
      </c>
      <c r="G10" s="9">
        <v>243.721</v>
      </c>
      <c r="H10" s="24">
        <f>VLOOKUP(A10,[1]TDSheet!$A:$H,8,0)</f>
        <v>1</v>
      </c>
      <c r="I10" s="3">
        <f>VLOOKUP(A10,[1]TDSheet!$A:$I,9,0)</f>
        <v>45</v>
      </c>
      <c r="J10" s="3">
        <f>VLOOKUP(A10,[2]Донецк!$A:$E,4,0)</f>
        <v>265.14600000000002</v>
      </c>
      <c r="K10" s="3">
        <f t="shared" si="3"/>
        <v>12.353000000000009</v>
      </c>
      <c r="L10" s="3">
        <f t="shared" si="4"/>
        <v>277.49900000000002</v>
      </c>
      <c r="N10" s="3">
        <f>VLOOKUP(A10,[1]TDSheet!$A:$Q,17,0)</f>
        <v>200</v>
      </c>
      <c r="O10" s="3">
        <f>VLOOKUP(A10,[1]TDSheet!$A:$S,19,0)</f>
        <v>0</v>
      </c>
      <c r="P10" s="3">
        <f t="shared" si="5"/>
        <v>55.499800000000008</v>
      </c>
      <c r="Q10" s="23">
        <f t="shared" ref="Q10" si="9">13*P10-O10-N10-G10</f>
        <v>277.77640000000008</v>
      </c>
      <c r="R10" s="23"/>
      <c r="T10" s="3">
        <f t="shared" si="6"/>
        <v>13</v>
      </c>
      <c r="U10" s="3">
        <f t="shared" si="7"/>
        <v>7.9950017837902108</v>
      </c>
      <c r="V10" s="3">
        <f>VLOOKUP(A10,[1]TDSheet!$A:$Y,25,0)</f>
        <v>56.1952</v>
      </c>
      <c r="W10" s="3">
        <f>VLOOKUP(A10,[1]TDSheet!$A:$Z,26,0)</f>
        <v>54.772199999999998</v>
      </c>
      <c r="X10" s="3">
        <f>VLOOKUP(A10,[1]TDSheet!$A:$P,16,0)</f>
        <v>59.733799999999995</v>
      </c>
      <c r="Z10" s="3">
        <f t="shared" si="8"/>
        <v>277.77640000000008</v>
      </c>
    </row>
    <row r="11" spans="1:26" ht="11.1" customHeight="1" x14ac:dyDescent="0.2">
      <c r="A11" s="8" t="s">
        <v>14</v>
      </c>
      <c r="B11" s="8" t="s">
        <v>9</v>
      </c>
      <c r="C11" s="8"/>
      <c r="D11" s="9">
        <v>61.871000000000002</v>
      </c>
      <c r="E11" s="9">
        <v>47.542999999999999</v>
      </c>
      <c r="F11" s="9">
        <v>14.912000000000001</v>
      </c>
      <c r="G11" s="9">
        <v>94.501999999999995</v>
      </c>
      <c r="H11" s="24">
        <f>VLOOKUP(A11,[1]TDSheet!$A:$H,8,0)</f>
        <v>0</v>
      </c>
      <c r="I11" s="3" t="e">
        <f>VLOOKUP(A11,[1]TDSheet!$A:$I,9,0)</f>
        <v>#N/A</v>
      </c>
      <c r="J11" s="3">
        <f>VLOOKUP(A11,[2]Донецк!$A:$E,4,0)</f>
        <v>15.25</v>
      </c>
      <c r="K11" s="3">
        <f t="shared" si="3"/>
        <v>-0.33799999999999919</v>
      </c>
      <c r="L11" s="3">
        <f t="shared" si="4"/>
        <v>14.912000000000001</v>
      </c>
      <c r="N11" s="3">
        <f>VLOOKUP(A11,[1]TDSheet!$A:$Q,17,0)</f>
        <v>0</v>
      </c>
      <c r="O11" s="3">
        <f>VLOOKUP(A11,[1]TDSheet!$A:$S,19,0)</f>
        <v>0</v>
      </c>
      <c r="P11" s="3">
        <f t="shared" si="5"/>
        <v>2.9824000000000002</v>
      </c>
      <c r="Q11" s="23"/>
      <c r="R11" s="23"/>
      <c r="T11" s="3">
        <f t="shared" si="6"/>
        <v>31.686561158798281</v>
      </c>
      <c r="U11" s="3">
        <f t="shared" si="7"/>
        <v>31.686561158798281</v>
      </c>
      <c r="V11" s="3">
        <f>VLOOKUP(A11,[1]TDSheet!$A:$Y,25,0)</f>
        <v>0</v>
      </c>
      <c r="W11" s="3">
        <f>VLOOKUP(A11,[1]TDSheet!$A:$Z,26,0)</f>
        <v>0</v>
      </c>
      <c r="X11" s="3">
        <f>VLOOKUP(A11,[1]TDSheet!$A:$P,16,0)</f>
        <v>0</v>
      </c>
      <c r="Y11" s="26" t="s">
        <v>184</v>
      </c>
      <c r="Z11" s="3">
        <f t="shared" si="8"/>
        <v>0</v>
      </c>
    </row>
    <row r="12" spans="1:26" ht="11.1" customHeight="1" x14ac:dyDescent="0.2">
      <c r="A12" s="8" t="s">
        <v>15</v>
      </c>
      <c r="B12" s="8" t="s">
        <v>16</v>
      </c>
      <c r="C12" s="8"/>
      <c r="D12" s="10"/>
      <c r="E12" s="9">
        <v>24</v>
      </c>
      <c r="F12" s="9">
        <v>4</v>
      </c>
      <c r="G12" s="9">
        <v>20</v>
      </c>
      <c r="H12" s="24">
        <v>0</v>
      </c>
      <c r="I12" s="3" t="e">
        <f>VLOOKUP(A12,[1]TDSheet!$A:$I,9,0)</f>
        <v>#N/A</v>
      </c>
      <c r="J12" s="3">
        <f>VLOOKUP(A12,[2]Донецк!$A:$E,4,0)</f>
        <v>4</v>
      </c>
      <c r="K12" s="3">
        <f t="shared" si="3"/>
        <v>0</v>
      </c>
      <c r="L12" s="3">
        <f t="shared" si="4"/>
        <v>4</v>
      </c>
      <c r="N12" s="3">
        <v>0</v>
      </c>
      <c r="O12" s="3">
        <v>0</v>
      </c>
      <c r="P12" s="3">
        <f t="shared" si="5"/>
        <v>0.8</v>
      </c>
      <c r="Q12" s="23"/>
      <c r="R12" s="23"/>
      <c r="T12" s="3">
        <f t="shared" si="6"/>
        <v>25</v>
      </c>
      <c r="U12" s="3">
        <f t="shared" si="7"/>
        <v>25</v>
      </c>
      <c r="V12" s="3">
        <v>0</v>
      </c>
      <c r="W12" s="3">
        <v>0</v>
      </c>
      <c r="X12" s="3">
        <v>0</v>
      </c>
      <c r="Y12" s="26" t="s">
        <v>184</v>
      </c>
      <c r="Z12" s="3">
        <f t="shared" si="8"/>
        <v>0</v>
      </c>
    </row>
    <row r="13" spans="1:26" ht="11.1" customHeight="1" x14ac:dyDescent="0.2">
      <c r="A13" s="8" t="s">
        <v>17</v>
      </c>
      <c r="B13" s="8" t="s">
        <v>16</v>
      </c>
      <c r="C13" s="8"/>
      <c r="D13" s="9">
        <v>92</v>
      </c>
      <c r="E13" s="9">
        <v>11</v>
      </c>
      <c r="F13" s="9">
        <v>43</v>
      </c>
      <c r="G13" s="9">
        <v>52</v>
      </c>
      <c r="H13" s="24">
        <f>VLOOKUP(A13,[1]TDSheet!$A:$H,8,0)</f>
        <v>0.4</v>
      </c>
      <c r="I13" s="3">
        <f>VLOOKUP(A13,[1]TDSheet!$A:$I,9,0)</f>
        <v>50</v>
      </c>
      <c r="J13" s="3">
        <f>VLOOKUP(A13,[2]Донецк!$A:$E,4,0)</f>
        <v>43</v>
      </c>
      <c r="K13" s="3">
        <f t="shared" si="3"/>
        <v>0</v>
      </c>
      <c r="L13" s="3">
        <f t="shared" si="4"/>
        <v>43</v>
      </c>
      <c r="N13" s="3">
        <f>VLOOKUP(A13,[1]TDSheet!$A:$Q,17,0)</f>
        <v>0</v>
      </c>
      <c r="O13" s="3">
        <f>VLOOKUP(A13,[1]TDSheet!$A:$S,19,0)</f>
        <v>0</v>
      </c>
      <c r="P13" s="3">
        <f t="shared" si="5"/>
        <v>8.6</v>
      </c>
      <c r="Q13" s="23">
        <f>13*P13-O13-N13-G13</f>
        <v>59.8</v>
      </c>
      <c r="R13" s="23"/>
      <c r="T13" s="3">
        <f t="shared" si="6"/>
        <v>13</v>
      </c>
      <c r="U13" s="3">
        <f t="shared" si="7"/>
        <v>6.0465116279069768</v>
      </c>
      <c r="V13" s="3">
        <f>VLOOKUP(A13,[1]TDSheet!$A:$Y,25,0)</f>
        <v>11.8</v>
      </c>
      <c r="W13" s="3">
        <f>VLOOKUP(A13,[1]TDSheet!$A:$Z,26,0)</f>
        <v>7.4</v>
      </c>
      <c r="X13" s="3">
        <f>VLOOKUP(A13,[1]TDSheet!$A:$P,16,0)</f>
        <v>6.2</v>
      </c>
      <c r="Z13" s="3">
        <f t="shared" si="8"/>
        <v>23.92</v>
      </c>
    </row>
    <row r="14" spans="1:26" ht="11.1" customHeight="1" x14ac:dyDescent="0.2">
      <c r="A14" s="8" t="s">
        <v>18</v>
      </c>
      <c r="B14" s="8" t="s">
        <v>16</v>
      </c>
      <c r="C14" s="8"/>
      <c r="D14" s="10"/>
      <c r="E14" s="9">
        <v>180</v>
      </c>
      <c r="F14" s="9">
        <v>180</v>
      </c>
      <c r="G14" s="9"/>
      <c r="H14" s="24">
        <f>VLOOKUP(A14,[1]TDSheet!$A:$H,8,0)</f>
        <v>0</v>
      </c>
      <c r="I14" s="3">
        <f>VLOOKUP(A14,[1]TDSheet!$A:$I,9,0)</f>
        <v>31</v>
      </c>
      <c r="J14" s="3">
        <f>VLOOKUP(A14,[2]Донецк!$A:$E,4,0)</f>
        <v>180</v>
      </c>
      <c r="K14" s="3">
        <f t="shared" si="3"/>
        <v>0</v>
      </c>
      <c r="L14" s="3">
        <f t="shared" si="4"/>
        <v>0</v>
      </c>
      <c r="M14" s="3">
        <f>VLOOKUP(A14,[3]TDSheet!$A:$V,6,0)</f>
        <v>180</v>
      </c>
      <c r="N14" s="3">
        <f>VLOOKUP(A14,[1]TDSheet!$A:$Q,17,0)</f>
        <v>0</v>
      </c>
      <c r="O14" s="3">
        <f>VLOOKUP(A14,[1]TDSheet!$A:$S,19,0)</f>
        <v>0</v>
      </c>
      <c r="P14" s="3">
        <f t="shared" si="5"/>
        <v>0</v>
      </c>
      <c r="Q14" s="23"/>
      <c r="R14" s="23"/>
      <c r="T14" s="3" t="e">
        <f t="shared" si="6"/>
        <v>#DIV/0!</v>
      </c>
      <c r="U14" s="3" t="e">
        <f t="shared" si="7"/>
        <v>#DIV/0!</v>
      </c>
      <c r="V14" s="3">
        <f>VLOOKUP(A14,[1]TDSheet!$A:$Y,25,0)</f>
        <v>0</v>
      </c>
      <c r="W14" s="3">
        <f>VLOOKUP(A14,[1]TDSheet!$A:$Z,26,0)</f>
        <v>0</v>
      </c>
      <c r="X14" s="3">
        <f>VLOOKUP(A14,[1]TDSheet!$A:$P,16,0)</f>
        <v>0</v>
      </c>
      <c r="Z14" s="3">
        <f t="shared" si="8"/>
        <v>0</v>
      </c>
    </row>
    <row r="15" spans="1:26" ht="11.1" customHeight="1" x14ac:dyDescent="0.2">
      <c r="A15" s="8" t="s">
        <v>19</v>
      </c>
      <c r="B15" s="8" t="s">
        <v>16</v>
      </c>
      <c r="C15" s="8"/>
      <c r="D15" s="9">
        <v>220</v>
      </c>
      <c r="E15" s="9">
        <v>264</v>
      </c>
      <c r="F15" s="9">
        <v>227</v>
      </c>
      <c r="G15" s="9">
        <v>208</v>
      </c>
      <c r="H15" s="24">
        <f>VLOOKUP(A15,[1]TDSheet!$A:$H,8,0)</f>
        <v>0.45</v>
      </c>
      <c r="I15" s="3">
        <f>VLOOKUP(A15,[1]TDSheet!$A:$I,9,0)</f>
        <v>45</v>
      </c>
      <c r="J15" s="3">
        <f>VLOOKUP(A15,[2]Донецк!$A:$E,4,0)</f>
        <v>234</v>
      </c>
      <c r="K15" s="3">
        <f t="shared" si="3"/>
        <v>-7</v>
      </c>
      <c r="L15" s="3">
        <f t="shared" si="4"/>
        <v>227</v>
      </c>
      <c r="N15" s="3">
        <f>VLOOKUP(A15,[1]TDSheet!$A:$Q,17,0)</f>
        <v>210</v>
      </c>
      <c r="O15" s="3">
        <f>VLOOKUP(A15,[1]TDSheet!$A:$S,19,0)</f>
        <v>0</v>
      </c>
      <c r="P15" s="3">
        <f t="shared" si="5"/>
        <v>45.4</v>
      </c>
      <c r="Q15" s="23">
        <f t="shared" ref="Q15:Q16" si="10">13*P15-O15-N15-G15</f>
        <v>172.19999999999993</v>
      </c>
      <c r="R15" s="23"/>
      <c r="T15" s="3">
        <f t="shared" si="6"/>
        <v>12.999999999999998</v>
      </c>
      <c r="U15" s="3">
        <f t="shared" si="7"/>
        <v>9.2070484581497798</v>
      </c>
      <c r="V15" s="3">
        <f>VLOOKUP(A15,[1]TDSheet!$A:$Y,25,0)</f>
        <v>54.4</v>
      </c>
      <c r="W15" s="3">
        <f>VLOOKUP(A15,[1]TDSheet!$A:$Z,26,0)</f>
        <v>48.8</v>
      </c>
      <c r="X15" s="3">
        <f>VLOOKUP(A15,[1]TDSheet!$A:$P,16,0)</f>
        <v>56.4</v>
      </c>
      <c r="Z15" s="3">
        <f t="shared" si="8"/>
        <v>77.489999999999966</v>
      </c>
    </row>
    <row r="16" spans="1:26" ht="11.1" customHeight="1" x14ac:dyDescent="0.2">
      <c r="A16" s="8" t="s">
        <v>20</v>
      </c>
      <c r="B16" s="8" t="s">
        <v>16</v>
      </c>
      <c r="C16" s="8"/>
      <c r="D16" s="9">
        <v>520</v>
      </c>
      <c r="E16" s="9">
        <v>409</v>
      </c>
      <c r="F16" s="9">
        <v>457</v>
      </c>
      <c r="G16" s="9">
        <v>411</v>
      </c>
      <c r="H16" s="24">
        <f>VLOOKUP(A16,[1]TDSheet!$A:$H,8,0)</f>
        <v>0.45</v>
      </c>
      <c r="I16" s="3">
        <f>VLOOKUP(A16,[1]TDSheet!$A:$I,9,0)</f>
        <v>45</v>
      </c>
      <c r="J16" s="3">
        <f>VLOOKUP(A16,[2]Донецк!$A:$E,4,0)</f>
        <v>458</v>
      </c>
      <c r="K16" s="3">
        <f t="shared" si="3"/>
        <v>-1</v>
      </c>
      <c r="L16" s="3">
        <f t="shared" si="4"/>
        <v>457</v>
      </c>
      <c r="N16" s="3">
        <f>VLOOKUP(A16,[1]TDSheet!$A:$Q,17,0)</f>
        <v>205</v>
      </c>
      <c r="O16" s="3">
        <f>VLOOKUP(A16,[1]TDSheet!$A:$S,19,0)</f>
        <v>0</v>
      </c>
      <c r="P16" s="3">
        <f t="shared" si="5"/>
        <v>91.4</v>
      </c>
      <c r="Q16" s="23">
        <f t="shared" si="10"/>
        <v>572.20000000000005</v>
      </c>
      <c r="R16" s="23"/>
      <c r="T16" s="3">
        <f t="shared" si="6"/>
        <v>13</v>
      </c>
      <c r="U16" s="3">
        <f t="shared" si="7"/>
        <v>6.7396061269146603</v>
      </c>
      <c r="V16" s="3">
        <f>VLOOKUP(A16,[1]TDSheet!$A:$Y,25,0)</f>
        <v>84.8</v>
      </c>
      <c r="W16" s="3">
        <f>VLOOKUP(A16,[1]TDSheet!$A:$Z,26,0)</f>
        <v>74</v>
      </c>
      <c r="X16" s="3">
        <f>VLOOKUP(A16,[1]TDSheet!$A:$P,16,0)</f>
        <v>83.2</v>
      </c>
      <c r="Z16" s="3">
        <f t="shared" si="8"/>
        <v>257.49</v>
      </c>
    </row>
    <row r="17" spans="1:26" ht="11.1" customHeight="1" x14ac:dyDescent="0.2">
      <c r="A17" s="8" t="s">
        <v>21</v>
      </c>
      <c r="B17" s="8" t="s">
        <v>16</v>
      </c>
      <c r="C17" s="8"/>
      <c r="D17" s="10"/>
      <c r="E17" s="9">
        <v>51</v>
      </c>
      <c r="F17" s="9"/>
      <c r="G17" s="9">
        <v>51</v>
      </c>
      <c r="H17" s="24">
        <v>0</v>
      </c>
      <c r="I17" s="3" t="e">
        <f>VLOOKUP(A17,[1]TDSheet!$A:$I,9,0)</f>
        <v>#N/A</v>
      </c>
      <c r="J17" s="3">
        <f>VLOOKUP(A17,[2]Донецк!$A:$E,4,0)</f>
        <v>13</v>
      </c>
      <c r="K17" s="3">
        <f t="shared" si="3"/>
        <v>-13</v>
      </c>
      <c r="L17" s="3">
        <f t="shared" si="4"/>
        <v>0</v>
      </c>
      <c r="N17" s="3">
        <v>0</v>
      </c>
      <c r="O17" s="3">
        <v>0</v>
      </c>
      <c r="P17" s="3">
        <f t="shared" si="5"/>
        <v>0</v>
      </c>
      <c r="Q17" s="23"/>
      <c r="R17" s="23"/>
      <c r="T17" s="3" t="e">
        <f t="shared" si="6"/>
        <v>#DIV/0!</v>
      </c>
      <c r="U17" s="3" t="e">
        <f t="shared" si="7"/>
        <v>#DIV/0!</v>
      </c>
      <c r="V17" s="3">
        <v>0</v>
      </c>
      <c r="W17" s="3">
        <v>0</v>
      </c>
      <c r="X17" s="3">
        <v>0</v>
      </c>
      <c r="Z17" s="3">
        <f t="shared" si="8"/>
        <v>0</v>
      </c>
    </row>
    <row r="18" spans="1:26" ht="11.1" customHeight="1" x14ac:dyDescent="0.2">
      <c r="A18" s="8" t="s">
        <v>22</v>
      </c>
      <c r="B18" s="8" t="s">
        <v>16</v>
      </c>
      <c r="C18" s="8"/>
      <c r="D18" s="9">
        <v>12</v>
      </c>
      <c r="E18" s="9"/>
      <c r="F18" s="9">
        <v>-5</v>
      </c>
      <c r="G18" s="9">
        <v>12</v>
      </c>
      <c r="H18" s="24">
        <f>VLOOKUP(A18,[1]TDSheet!$A:$H,8,0)</f>
        <v>0.35</v>
      </c>
      <c r="I18" s="3">
        <f>VLOOKUP(A18,[1]TDSheet!$A:$I,9,0)</f>
        <v>45</v>
      </c>
      <c r="J18" s="3">
        <f>VLOOKUP(A18,[2]Донецк!$A:$E,4,0)</f>
        <v>6</v>
      </c>
      <c r="K18" s="3">
        <f t="shared" si="3"/>
        <v>-11</v>
      </c>
      <c r="L18" s="3">
        <f t="shared" si="4"/>
        <v>-5</v>
      </c>
      <c r="N18" s="3">
        <f>VLOOKUP(A18,[1]TDSheet!$A:$Q,17,0)</f>
        <v>0</v>
      </c>
      <c r="O18" s="3">
        <f>VLOOKUP(A18,[1]TDSheet!$A:$S,19,0)</f>
        <v>0</v>
      </c>
      <c r="P18" s="3">
        <f t="shared" si="5"/>
        <v>-1</v>
      </c>
      <c r="Q18" s="23"/>
      <c r="R18" s="23"/>
      <c r="T18" s="3">
        <f t="shared" si="6"/>
        <v>-12</v>
      </c>
      <c r="U18" s="3">
        <f t="shared" si="7"/>
        <v>-12</v>
      </c>
      <c r="V18" s="3">
        <f>VLOOKUP(A18,[1]TDSheet!$A:$Y,25,0)</f>
        <v>0</v>
      </c>
      <c r="W18" s="3">
        <f>VLOOKUP(A18,[1]TDSheet!$A:$Z,26,0)</f>
        <v>-0.2</v>
      </c>
      <c r="X18" s="3">
        <f>VLOOKUP(A18,[1]TDSheet!$A:$P,16,0)</f>
        <v>0</v>
      </c>
      <c r="Z18" s="3">
        <f t="shared" si="8"/>
        <v>0</v>
      </c>
    </row>
    <row r="19" spans="1:26" ht="11.1" customHeight="1" x14ac:dyDescent="0.2">
      <c r="A19" s="8" t="s">
        <v>23</v>
      </c>
      <c r="B19" s="8" t="s">
        <v>16</v>
      </c>
      <c r="C19" s="8"/>
      <c r="D19" s="9">
        <v>150</v>
      </c>
      <c r="E19" s="9">
        <v>273</v>
      </c>
      <c r="F19" s="9">
        <v>238.00399999999999</v>
      </c>
      <c r="G19" s="9">
        <v>180.99600000000001</v>
      </c>
      <c r="H19" s="24">
        <f>VLOOKUP(A19,[1]TDSheet!$A:$H,8,0)</f>
        <v>0</v>
      </c>
      <c r="I19" s="3">
        <f>VLOOKUP(A19,[1]TDSheet!$A:$I,9,0)</f>
        <v>50</v>
      </c>
      <c r="J19" s="3">
        <f>VLOOKUP(A19,[2]Донецк!$A:$E,4,0)</f>
        <v>240</v>
      </c>
      <c r="K19" s="3">
        <f t="shared" si="3"/>
        <v>-1.9960000000000093</v>
      </c>
      <c r="L19" s="3">
        <f t="shared" si="4"/>
        <v>18.003999999999991</v>
      </c>
      <c r="M19" s="3">
        <f>VLOOKUP(A19,[3]TDSheet!$A:$V,6,0)</f>
        <v>220</v>
      </c>
      <c r="N19" s="3">
        <f>VLOOKUP(A19,[1]TDSheet!$A:$Q,17,0)</f>
        <v>0</v>
      </c>
      <c r="O19" s="3">
        <f>VLOOKUP(A19,[1]TDSheet!$A:$S,19,0)</f>
        <v>0</v>
      </c>
      <c r="P19" s="3">
        <f t="shared" si="5"/>
        <v>3.6007999999999982</v>
      </c>
      <c r="Q19" s="23"/>
      <c r="R19" s="23"/>
      <c r="T19" s="3">
        <f t="shared" si="6"/>
        <v>50.265496556320848</v>
      </c>
      <c r="U19" s="3">
        <f t="shared" si="7"/>
        <v>50.265496556320848</v>
      </c>
      <c r="V19" s="3">
        <f>VLOOKUP(A19,[1]TDSheet!$A:$Y,25,0)</f>
        <v>2.4</v>
      </c>
      <c r="W19" s="3">
        <f>VLOOKUP(A19,[1]TDSheet!$A:$Z,26,0)</f>
        <v>1</v>
      </c>
      <c r="X19" s="3">
        <f>VLOOKUP(A19,[1]TDSheet!$A:$P,16,0)</f>
        <v>2.4</v>
      </c>
      <c r="Y19" s="26" t="str">
        <f>VLOOKUP(A19,[1]TDSheet!$A:$AA,27,0)</f>
        <v>необходимо увеличить продажи</v>
      </c>
      <c r="Z19" s="3">
        <f t="shared" si="8"/>
        <v>0</v>
      </c>
    </row>
    <row r="20" spans="1:26" ht="21.95" customHeight="1" x14ac:dyDescent="0.2">
      <c r="A20" s="8" t="s">
        <v>24</v>
      </c>
      <c r="B20" s="8" t="s">
        <v>16</v>
      </c>
      <c r="C20" s="8"/>
      <c r="D20" s="10"/>
      <c r="E20" s="9">
        <v>285</v>
      </c>
      <c r="F20" s="9">
        <v>245</v>
      </c>
      <c r="G20" s="9">
        <v>40</v>
      </c>
      <c r="H20" s="24">
        <v>0</v>
      </c>
      <c r="I20" s="3" t="e">
        <f>VLOOKUP(A20,[1]TDSheet!$A:$I,9,0)</f>
        <v>#N/A</v>
      </c>
      <c r="J20" s="3">
        <f>VLOOKUP(A20,[2]Донецк!$A:$E,4,0)</f>
        <v>245</v>
      </c>
      <c r="K20" s="3">
        <f t="shared" si="3"/>
        <v>0</v>
      </c>
      <c r="L20" s="3">
        <f t="shared" si="4"/>
        <v>5</v>
      </c>
      <c r="M20" s="3">
        <f>VLOOKUP(A20,[3]TDSheet!$A:$V,6,0)</f>
        <v>240</v>
      </c>
      <c r="N20" s="3">
        <v>0</v>
      </c>
      <c r="O20" s="3">
        <v>0</v>
      </c>
      <c r="P20" s="3">
        <f t="shared" si="5"/>
        <v>1</v>
      </c>
      <c r="Q20" s="23"/>
      <c r="R20" s="23"/>
      <c r="T20" s="3">
        <f t="shared" si="6"/>
        <v>40</v>
      </c>
      <c r="U20" s="3">
        <f t="shared" si="7"/>
        <v>40</v>
      </c>
      <c r="V20" s="3">
        <v>0</v>
      </c>
      <c r="W20" s="3">
        <v>0</v>
      </c>
      <c r="X20" s="3">
        <v>0</v>
      </c>
      <c r="Z20" s="3">
        <f t="shared" si="8"/>
        <v>0</v>
      </c>
    </row>
    <row r="21" spans="1:26" ht="21.95" customHeight="1" x14ac:dyDescent="0.2">
      <c r="A21" s="8" t="s">
        <v>25</v>
      </c>
      <c r="B21" s="8" t="s">
        <v>16</v>
      </c>
      <c r="C21" s="8"/>
      <c r="D21" s="10"/>
      <c r="E21" s="9">
        <v>72</v>
      </c>
      <c r="F21" s="9">
        <v>72</v>
      </c>
      <c r="G21" s="9"/>
      <c r="H21" s="24">
        <v>0</v>
      </c>
      <c r="I21" s="3" t="e">
        <f>VLOOKUP(A21,[1]TDSheet!$A:$I,9,0)</f>
        <v>#N/A</v>
      </c>
      <c r="J21" s="3">
        <f>VLOOKUP(A21,[2]Донецк!$A:$E,4,0)</f>
        <v>72</v>
      </c>
      <c r="K21" s="3">
        <f t="shared" si="3"/>
        <v>0</v>
      </c>
      <c r="L21" s="3">
        <f t="shared" si="4"/>
        <v>0</v>
      </c>
      <c r="M21" s="3">
        <f>VLOOKUP(A21,[3]TDSheet!$A:$V,6,0)</f>
        <v>72</v>
      </c>
      <c r="N21" s="3">
        <v>0</v>
      </c>
      <c r="O21" s="3">
        <v>0</v>
      </c>
      <c r="P21" s="3">
        <f t="shared" si="5"/>
        <v>0</v>
      </c>
      <c r="Q21" s="23"/>
      <c r="R21" s="23"/>
      <c r="T21" s="3" t="e">
        <f t="shared" si="6"/>
        <v>#DIV/0!</v>
      </c>
      <c r="U21" s="3" t="e">
        <f t="shared" si="7"/>
        <v>#DIV/0!</v>
      </c>
      <c r="V21" s="3">
        <v>0</v>
      </c>
      <c r="W21" s="3">
        <v>0</v>
      </c>
      <c r="X21" s="3">
        <v>0</v>
      </c>
      <c r="Z21" s="3">
        <f t="shared" si="8"/>
        <v>0</v>
      </c>
    </row>
    <row r="22" spans="1:26" ht="11.1" customHeight="1" x14ac:dyDescent="0.2">
      <c r="A22" s="8" t="s">
        <v>26</v>
      </c>
      <c r="B22" s="8" t="s">
        <v>16</v>
      </c>
      <c r="C22" s="8"/>
      <c r="D22" s="10"/>
      <c r="E22" s="9">
        <v>102</v>
      </c>
      <c r="F22" s="9">
        <v>72</v>
      </c>
      <c r="G22" s="9">
        <v>30</v>
      </c>
      <c r="H22" s="24">
        <v>0</v>
      </c>
      <c r="I22" s="3" t="e">
        <f>VLOOKUP(A22,[1]TDSheet!$A:$I,9,0)</f>
        <v>#N/A</v>
      </c>
      <c r="J22" s="3">
        <f>VLOOKUP(A22,[2]Донецк!$A:$E,4,0)</f>
        <v>72</v>
      </c>
      <c r="K22" s="3">
        <f t="shared" si="3"/>
        <v>0</v>
      </c>
      <c r="L22" s="3">
        <f t="shared" si="4"/>
        <v>0</v>
      </c>
      <c r="M22" s="3">
        <f>VLOOKUP(A22,[3]TDSheet!$A:$V,6,0)</f>
        <v>72</v>
      </c>
      <c r="N22" s="3">
        <v>0</v>
      </c>
      <c r="O22" s="3">
        <v>0</v>
      </c>
      <c r="P22" s="3">
        <f t="shared" si="5"/>
        <v>0</v>
      </c>
      <c r="Q22" s="23"/>
      <c r="R22" s="23"/>
      <c r="T22" s="3" t="e">
        <f t="shared" si="6"/>
        <v>#DIV/0!</v>
      </c>
      <c r="U22" s="3" t="e">
        <f t="shared" si="7"/>
        <v>#DIV/0!</v>
      </c>
      <c r="V22" s="3">
        <v>0</v>
      </c>
      <c r="W22" s="3">
        <v>0</v>
      </c>
      <c r="X22" s="3">
        <v>0</v>
      </c>
      <c r="Z22" s="3">
        <f t="shared" si="8"/>
        <v>0</v>
      </c>
    </row>
    <row r="23" spans="1:26" ht="11.1" customHeight="1" x14ac:dyDescent="0.2">
      <c r="A23" s="8" t="s">
        <v>27</v>
      </c>
      <c r="B23" s="8" t="s">
        <v>16</v>
      </c>
      <c r="C23" s="8"/>
      <c r="D23" s="9">
        <v>59</v>
      </c>
      <c r="E23" s="9"/>
      <c r="F23" s="9">
        <v>14</v>
      </c>
      <c r="G23" s="9">
        <v>39</v>
      </c>
      <c r="H23" s="24">
        <f>VLOOKUP(A23,[1]TDSheet!$A:$H,8,0)</f>
        <v>0.5</v>
      </c>
      <c r="I23" s="3">
        <f>VLOOKUP(A23,[1]TDSheet!$A:$I,9,0)</f>
        <v>60</v>
      </c>
      <c r="J23" s="3">
        <f>VLOOKUP(A23,[2]Донецк!$A:$E,4,0)</f>
        <v>15</v>
      </c>
      <c r="K23" s="3">
        <f t="shared" si="3"/>
        <v>-1</v>
      </c>
      <c r="L23" s="3">
        <f t="shared" si="4"/>
        <v>14</v>
      </c>
      <c r="N23" s="3">
        <f>VLOOKUP(A23,[1]TDSheet!$A:$Q,17,0)</f>
        <v>0</v>
      </c>
      <c r="O23" s="3">
        <f>VLOOKUP(A23,[1]TDSheet!$A:$S,19,0)</f>
        <v>0</v>
      </c>
      <c r="P23" s="3">
        <f t="shared" si="5"/>
        <v>2.8</v>
      </c>
      <c r="Q23" s="23"/>
      <c r="R23" s="23"/>
      <c r="T23" s="3">
        <f t="shared" si="6"/>
        <v>13.928571428571429</v>
      </c>
      <c r="U23" s="3">
        <f t="shared" si="7"/>
        <v>13.928571428571429</v>
      </c>
      <c r="V23" s="3">
        <f>VLOOKUP(A23,[1]TDSheet!$A:$Y,25,0)</f>
        <v>3</v>
      </c>
      <c r="W23" s="3">
        <f>VLOOKUP(A23,[1]TDSheet!$A:$Z,26,0)</f>
        <v>8.6</v>
      </c>
      <c r="X23" s="3">
        <f>VLOOKUP(A23,[1]TDSheet!$A:$P,16,0)</f>
        <v>3.2</v>
      </c>
      <c r="Y23" s="26" t="str">
        <f>VLOOKUP(A23,[1]TDSheet!$A:$AA,27,0)</f>
        <v>необходимо увеличить продажи</v>
      </c>
      <c r="Z23" s="3">
        <f t="shared" si="8"/>
        <v>0</v>
      </c>
    </row>
    <row r="24" spans="1:26" ht="11.1" customHeight="1" x14ac:dyDescent="0.2">
      <c r="A24" s="8" t="s">
        <v>28</v>
      </c>
      <c r="B24" s="8" t="s">
        <v>16</v>
      </c>
      <c r="C24" s="8"/>
      <c r="D24" s="9">
        <v>20</v>
      </c>
      <c r="E24" s="9">
        <v>350</v>
      </c>
      <c r="F24" s="9">
        <v>335</v>
      </c>
      <c r="G24" s="9">
        <v>34</v>
      </c>
      <c r="H24" s="24">
        <f>VLOOKUP(A24,[1]TDSheet!$A:$H,8,0)</f>
        <v>0</v>
      </c>
      <c r="I24" s="3">
        <f>VLOOKUP(A24,[1]TDSheet!$A:$I,9,0)</f>
        <v>55</v>
      </c>
      <c r="J24" s="3">
        <f>VLOOKUP(A24,[2]Донецк!$A:$E,4,0)</f>
        <v>336</v>
      </c>
      <c r="K24" s="3">
        <f t="shared" si="3"/>
        <v>-1</v>
      </c>
      <c r="L24" s="3">
        <f t="shared" si="4"/>
        <v>5</v>
      </c>
      <c r="M24" s="3">
        <f>VLOOKUP(A24,[3]TDSheet!$A:$V,6,0)</f>
        <v>330</v>
      </c>
      <c r="N24" s="3">
        <f>VLOOKUP(A24,[1]TDSheet!$A:$Q,17,0)</f>
        <v>0</v>
      </c>
      <c r="O24" s="3">
        <f>VLOOKUP(A24,[1]TDSheet!$A:$S,19,0)</f>
        <v>0</v>
      </c>
      <c r="P24" s="3">
        <f t="shared" si="5"/>
        <v>1</v>
      </c>
      <c r="Q24" s="23"/>
      <c r="R24" s="23"/>
      <c r="T24" s="3">
        <f t="shared" si="6"/>
        <v>34</v>
      </c>
      <c r="U24" s="3">
        <f t="shared" si="7"/>
        <v>34</v>
      </c>
      <c r="V24" s="3">
        <f>VLOOKUP(A24,[1]TDSheet!$A:$Y,25,0)</f>
        <v>0.4</v>
      </c>
      <c r="W24" s="3">
        <f>VLOOKUP(A24,[1]TDSheet!$A:$Z,26,0)</f>
        <v>0</v>
      </c>
      <c r="X24" s="3">
        <f>VLOOKUP(A24,[1]TDSheet!$A:$P,16,0)</f>
        <v>0</v>
      </c>
      <c r="Z24" s="3">
        <f t="shared" si="8"/>
        <v>0</v>
      </c>
    </row>
    <row r="25" spans="1:26" ht="11.1" customHeight="1" x14ac:dyDescent="0.2">
      <c r="A25" s="8" t="s">
        <v>29</v>
      </c>
      <c r="B25" s="8" t="s">
        <v>16</v>
      </c>
      <c r="C25" s="8"/>
      <c r="D25" s="10"/>
      <c r="E25" s="9">
        <v>180</v>
      </c>
      <c r="F25" s="9">
        <v>180</v>
      </c>
      <c r="G25" s="9"/>
      <c r="H25" s="24">
        <f>VLOOKUP(A25,[1]TDSheet!$A:$H,8,0)</f>
        <v>0</v>
      </c>
      <c r="I25" s="3">
        <f>VLOOKUP(A25,[1]TDSheet!$A:$I,9,0)</f>
        <v>55</v>
      </c>
      <c r="J25" s="3">
        <f>VLOOKUP(A25,[2]Донецк!$A:$E,4,0)</f>
        <v>180</v>
      </c>
      <c r="K25" s="3">
        <f t="shared" si="3"/>
        <v>0</v>
      </c>
      <c r="L25" s="3">
        <f t="shared" si="4"/>
        <v>0</v>
      </c>
      <c r="M25" s="3">
        <f>VLOOKUP(A25,[3]TDSheet!$A:$V,6,0)</f>
        <v>180</v>
      </c>
      <c r="N25" s="3">
        <f>VLOOKUP(A25,[1]TDSheet!$A:$Q,17,0)</f>
        <v>0</v>
      </c>
      <c r="O25" s="3">
        <f>VLOOKUP(A25,[1]TDSheet!$A:$S,19,0)</f>
        <v>0</v>
      </c>
      <c r="P25" s="3">
        <f t="shared" si="5"/>
        <v>0</v>
      </c>
      <c r="Q25" s="23"/>
      <c r="R25" s="23"/>
      <c r="T25" s="3" t="e">
        <f t="shared" si="6"/>
        <v>#DIV/0!</v>
      </c>
      <c r="U25" s="3" t="e">
        <f t="shared" si="7"/>
        <v>#DIV/0!</v>
      </c>
      <c r="V25" s="3">
        <f>VLOOKUP(A25,[1]TDSheet!$A:$Y,25,0)</f>
        <v>0</v>
      </c>
      <c r="W25" s="3">
        <f>VLOOKUP(A25,[1]TDSheet!$A:$Z,26,0)</f>
        <v>0</v>
      </c>
      <c r="X25" s="3">
        <f>VLOOKUP(A25,[1]TDSheet!$A:$P,16,0)</f>
        <v>0</v>
      </c>
      <c r="Z25" s="3">
        <f t="shared" si="8"/>
        <v>0</v>
      </c>
    </row>
    <row r="26" spans="1:26" ht="11.1" customHeight="1" x14ac:dyDescent="0.2">
      <c r="A26" s="8" t="s">
        <v>30</v>
      </c>
      <c r="B26" s="8" t="s">
        <v>16</v>
      </c>
      <c r="C26" s="8"/>
      <c r="D26" s="9">
        <v>47</v>
      </c>
      <c r="E26" s="9">
        <v>270</v>
      </c>
      <c r="F26" s="9">
        <v>277</v>
      </c>
      <c r="G26" s="9">
        <v>28</v>
      </c>
      <c r="H26" s="24">
        <f>VLOOKUP(A26,[1]TDSheet!$A:$H,8,0)</f>
        <v>0.3</v>
      </c>
      <c r="I26" s="3">
        <f>VLOOKUP(A26,[1]TDSheet!$A:$I,9,0)</f>
        <v>40</v>
      </c>
      <c r="J26" s="3">
        <f>VLOOKUP(A26,[2]Донецк!$A:$E,4,0)</f>
        <v>277</v>
      </c>
      <c r="K26" s="3">
        <f t="shared" si="3"/>
        <v>0</v>
      </c>
      <c r="L26" s="3">
        <f t="shared" si="4"/>
        <v>25</v>
      </c>
      <c r="M26" s="3">
        <f>VLOOKUP(A26,[3]TDSheet!$A:$V,6,0)</f>
        <v>252</v>
      </c>
      <c r="N26" s="3">
        <f>VLOOKUP(A26,[1]TDSheet!$A:$Q,17,0)</f>
        <v>22</v>
      </c>
      <c r="O26" s="3">
        <f>VLOOKUP(A26,[1]TDSheet!$A:$S,19,0)</f>
        <v>0</v>
      </c>
      <c r="P26" s="3">
        <f t="shared" si="5"/>
        <v>5</v>
      </c>
      <c r="Q26" s="23">
        <f>13*P26-O26-N26-G26</f>
        <v>15</v>
      </c>
      <c r="R26" s="23"/>
      <c r="T26" s="3">
        <f t="shared" si="6"/>
        <v>13</v>
      </c>
      <c r="U26" s="3">
        <f t="shared" si="7"/>
        <v>10</v>
      </c>
      <c r="V26" s="3">
        <f>VLOOKUP(A26,[1]TDSheet!$A:$Y,25,0)</f>
        <v>6</v>
      </c>
      <c r="W26" s="3">
        <f>VLOOKUP(A26,[1]TDSheet!$A:$Z,26,0)</f>
        <v>2.4</v>
      </c>
      <c r="X26" s="3">
        <f>VLOOKUP(A26,[1]TDSheet!$A:$P,16,0)</f>
        <v>4.4000000000000004</v>
      </c>
      <c r="Z26" s="3">
        <f t="shared" si="8"/>
        <v>4.5</v>
      </c>
    </row>
    <row r="27" spans="1:26" ht="11.1" customHeight="1" x14ac:dyDescent="0.2">
      <c r="A27" s="8" t="s">
        <v>31</v>
      </c>
      <c r="B27" s="8" t="s">
        <v>16</v>
      </c>
      <c r="C27" s="8"/>
      <c r="D27" s="10"/>
      <c r="E27" s="9">
        <v>372</v>
      </c>
      <c r="F27" s="9">
        <v>372</v>
      </c>
      <c r="G27" s="9"/>
      <c r="H27" s="24">
        <f>VLOOKUP(A27,[1]TDSheet!$A:$H,8,0)</f>
        <v>0</v>
      </c>
      <c r="I27" s="3">
        <f>VLOOKUP(A27,[1]TDSheet!$A:$I,9,0)</f>
        <v>50</v>
      </c>
      <c r="J27" s="3">
        <f>VLOOKUP(A27,[2]Донецк!$A:$E,4,0)</f>
        <v>372</v>
      </c>
      <c r="K27" s="3">
        <f t="shared" si="3"/>
        <v>0</v>
      </c>
      <c r="L27" s="3">
        <f t="shared" si="4"/>
        <v>0</v>
      </c>
      <c r="M27" s="3">
        <f>VLOOKUP(A27,[3]TDSheet!$A:$V,6,0)</f>
        <v>372</v>
      </c>
      <c r="N27" s="3">
        <f>VLOOKUP(A27,[1]TDSheet!$A:$Q,17,0)</f>
        <v>0</v>
      </c>
      <c r="O27" s="3">
        <f>VLOOKUP(A27,[1]TDSheet!$A:$S,19,0)</f>
        <v>0</v>
      </c>
      <c r="P27" s="3">
        <f t="shared" si="5"/>
        <v>0</v>
      </c>
      <c r="Q27" s="23"/>
      <c r="R27" s="23"/>
      <c r="T27" s="3" t="e">
        <f t="shared" si="6"/>
        <v>#DIV/0!</v>
      </c>
      <c r="U27" s="3" t="e">
        <f t="shared" si="7"/>
        <v>#DIV/0!</v>
      </c>
      <c r="V27" s="3">
        <f>VLOOKUP(A27,[1]TDSheet!$A:$Y,25,0)</f>
        <v>0</v>
      </c>
      <c r="W27" s="3">
        <f>VLOOKUP(A27,[1]TDSheet!$A:$Z,26,0)</f>
        <v>0</v>
      </c>
      <c r="X27" s="3">
        <f>VLOOKUP(A27,[1]TDSheet!$A:$P,16,0)</f>
        <v>0</v>
      </c>
      <c r="Z27" s="3">
        <f t="shared" si="8"/>
        <v>0</v>
      </c>
    </row>
    <row r="28" spans="1:26" ht="11.1" customHeight="1" x14ac:dyDescent="0.2">
      <c r="A28" s="8" t="s">
        <v>32</v>
      </c>
      <c r="B28" s="8" t="s">
        <v>16</v>
      </c>
      <c r="C28" s="8"/>
      <c r="D28" s="9">
        <v>20</v>
      </c>
      <c r="E28" s="9"/>
      <c r="F28" s="9">
        <v>3</v>
      </c>
      <c r="G28" s="9">
        <v>17</v>
      </c>
      <c r="H28" s="24">
        <f>VLOOKUP(A28,[1]TDSheet!$A:$H,8,0)</f>
        <v>0</v>
      </c>
      <c r="I28" s="3" t="e">
        <f>VLOOKUP(A28,[1]TDSheet!$A:$I,9,0)</f>
        <v>#N/A</v>
      </c>
      <c r="J28" s="3">
        <f>VLOOKUP(A28,[2]Донецк!$A:$E,4,0)</f>
        <v>3</v>
      </c>
      <c r="K28" s="3">
        <f t="shared" si="3"/>
        <v>0</v>
      </c>
      <c r="L28" s="3">
        <f t="shared" si="4"/>
        <v>3</v>
      </c>
      <c r="N28" s="3">
        <f>VLOOKUP(A28,[1]TDSheet!$A:$Q,17,0)</f>
        <v>0</v>
      </c>
      <c r="O28" s="3">
        <f>VLOOKUP(A28,[1]TDSheet!$A:$S,19,0)</f>
        <v>0</v>
      </c>
      <c r="P28" s="3">
        <f t="shared" si="5"/>
        <v>0.6</v>
      </c>
      <c r="Q28" s="23"/>
      <c r="R28" s="23"/>
      <c r="T28" s="3">
        <f t="shared" si="6"/>
        <v>28.333333333333336</v>
      </c>
      <c r="U28" s="3">
        <f t="shared" si="7"/>
        <v>28.333333333333336</v>
      </c>
      <c r="V28" s="3">
        <f>VLOOKUP(A28,[1]TDSheet!$A:$Y,25,0)</f>
        <v>0</v>
      </c>
      <c r="W28" s="3">
        <f>VLOOKUP(A28,[1]TDSheet!$A:$Z,26,0)</f>
        <v>0</v>
      </c>
      <c r="X28" s="3">
        <f>VLOOKUP(A28,[1]TDSheet!$A:$P,16,0)</f>
        <v>0</v>
      </c>
      <c r="Z28" s="3">
        <f t="shared" si="8"/>
        <v>0</v>
      </c>
    </row>
    <row r="29" spans="1:26" ht="11.1" customHeight="1" x14ac:dyDescent="0.2">
      <c r="A29" s="8" t="s">
        <v>33</v>
      </c>
      <c r="B29" s="8" t="s">
        <v>16</v>
      </c>
      <c r="C29" s="8"/>
      <c r="D29" s="10"/>
      <c r="E29" s="9">
        <v>93</v>
      </c>
      <c r="F29" s="9"/>
      <c r="G29" s="9">
        <v>93</v>
      </c>
      <c r="H29" s="24">
        <v>0</v>
      </c>
      <c r="I29" s="3" t="e">
        <f>VLOOKUP(A29,[1]TDSheet!$A:$I,9,0)</f>
        <v>#N/A</v>
      </c>
      <c r="K29" s="3">
        <f t="shared" si="3"/>
        <v>0</v>
      </c>
      <c r="L29" s="3">
        <f t="shared" si="4"/>
        <v>0</v>
      </c>
      <c r="N29" s="3">
        <v>0</v>
      </c>
      <c r="O29" s="3">
        <v>0</v>
      </c>
      <c r="P29" s="3">
        <f t="shared" si="5"/>
        <v>0</v>
      </c>
      <c r="Q29" s="23"/>
      <c r="R29" s="23"/>
      <c r="T29" s="3" t="e">
        <f t="shared" si="6"/>
        <v>#DIV/0!</v>
      </c>
      <c r="U29" s="3" t="e">
        <f t="shared" si="7"/>
        <v>#DIV/0!</v>
      </c>
      <c r="V29" s="3">
        <v>0</v>
      </c>
      <c r="W29" s="3">
        <v>0</v>
      </c>
      <c r="X29" s="3">
        <v>0</v>
      </c>
      <c r="Z29" s="3">
        <f t="shared" si="8"/>
        <v>0</v>
      </c>
    </row>
    <row r="30" spans="1:26" ht="11.1" customHeight="1" x14ac:dyDescent="0.2">
      <c r="A30" s="8" t="s">
        <v>34</v>
      </c>
      <c r="B30" s="8" t="s">
        <v>16</v>
      </c>
      <c r="C30" s="8"/>
      <c r="D30" s="10"/>
      <c r="E30" s="9">
        <v>30</v>
      </c>
      <c r="F30" s="9">
        <v>1</v>
      </c>
      <c r="G30" s="9">
        <v>29</v>
      </c>
      <c r="H30" s="24">
        <v>0</v>
      </c>
      <c r="I30" s="3" t="e">
        <f>VLOOKUP(A30,[1]TDSheet!$A:$I,9,0)</f>
        <v>#N/A</v>
      </c>
      <c r="J30" s="3">
        <f>VLOOKUP(A30,[2]Донецк!$A:$E,4,0)</f>
        <v>1</v>
      </c>
      <c r="K30" s="3">
        <f t="shared" si="3"/>
        <v>0</v>
      </c>
      <c r="L30" s="3">
        <f t="shared" si="4"/>
        <v>1</v>
      </c>
      <c r="N30" s="3">
        <v>0</v>
      </c>
      <c r="O30" s="3">
        <v>0</v>
      </c>
      <c r="P30" s="3">
        <f t="shared" si="5"/>
        <v>0.2</v>
      </c>
      <c r="Q30" s="23"/>
      <c r="R30" s="23"/>
      <c r="T30" s="3">
        <f t="shared" si="6"/>
        <v>145</v>
      </c>
      <c r="U30" s="3">
        <f t="shared" si="7"/>
        <v>145</v>
      </c>
      <c r="V30" s="3">
        <v>0</v>
      </c>
      <c r="W30" s="3">
        <v>0</v>
      </c>
      <c r="X30" s="3">
        <v>0</v>
      </c>
      <c r="Z30" s="3">
        <f t="shared" si="8"/>
        <v>0</v>
      </c>
    </row>
    <row r="31" spans="1:26" ht="11.1" customHeight="1" x14ac:dyDescent="0.2">
      <c r="A31" s="8" t="s">
        <v>35</v>
      </c>
      <c r="B31" s="8" t="s">
        <v>16</v>
      </c>
      <c r="C31" s="8"/>
      <c r="D31" s="10"/>
      <c r="E31" s="9">
        <v>66</v>
      </c>
      <c r="F31" s="9">
        <v>37</v>
      </c>
      <c r="G31" s="9">
        <v>29</v>
      </c>
      <c r="H31" s="24">
        <v>0</v>
      </c>
      <c r="I31" s="3" t="e">
        <f>VLOOKUP(A31,[1]TDSheet!$A:$I,9,0)</f>
        <v>#N/A</v>
      </c>
      <c r="J31" s="3">
        <f>VLOOKUP(A31,[2]Донецк!$A:$E,4,0)</f>
        <v>37</v>
      </c>
      <c r="K31" s="3">
        <f t="shared" si="3"/>
        <v>0</v>
      </c>
      <c r="L31" s="3">
        <f t="shared" si="4"/>
        <v>37</v>
      </c>
      <c r="N31" s="3">
        <v>0</v>
      </c>
      <c r="O31" s="3">
        <v>0</v>
      </c>
      <c r="P31" s="3">
        <f t="shared" si="5"/>
        <v>7.4</v>
      </c>
      <c r="Q31" s="23"/>
      <c r="R31" s="23"/>
      <c r="T31" s="3">
        <f t="shared" si="6"/>
        <v>3.9189189189189189</v>
      </c>
      <c r="U31" s="3">
        <f t="shared" si="7"/>
        <v>3.9189189189189189</v>
      </c>
      <c r="V31" s="3">
        <v>0</v>
      </c>
      <c r="W31" s="3">
        <v>0</v>
      </c>
      <c r="X31" s="3">
        <v>0</v>
      </c>
      <c r="Z31" s="3">
        <f t="shared" si="8"/>
        <v>0</v>
      </c>
    </row>
    <row r="32" spans="1:26" ht="11.1" customHeight="1" x14ac:dyDescent="0.2">
      <c r="A32" s="8" t="s">
        <v>36</v>
      </c>
      <c r="B32" s="8" t="s">
        <v>16</v>
      </c>
      <c r="C32" s="8"/>
      <c r="D32" s="10"/>
      <c r="E32" s="9">
        <v>318</v>
      </c>
      <c r="F32" s="9">
        <v>270</v>
      </c>
      <c r="G32" s="9">
        <v>48</v>
      </c>
      <c r="H32" s="24">
        <f>VLOOKUP(A32,[1]TDSheet!$A:$H,8,0)</f>
        <v>0</v>
      </c>
      <c r="I32" s="3">
        <f>VLOOKUP(A32,[1]TDSheet!$A:$I,9,0)</f>
        <v>40</v>
      </c>
      <c r="J32" s="3">
        <f>VLOOKUP(A32,[2]Донецк!$A:$E,4,0)</f>
        <v>270</v>
      </c>
      <c r="K32" s="3">
        <f t="shared" si="3"/>
        <v>0</v>
      </c>
      <c r="L32" s="3">
        <f t="shared" si="4"/>
        <v>0</v>
      </c>
      <c r="M32" s="3">
        <f>VLOOKUP(A32,[3]TDSheet!$A:$V,6,0)</f>
        <v>270</v>
      </c>
      <c r="N32" s="3">
        <f>VLOOKUP(A32,[1]TDSheet!$A:$Q,17,0)</f>
        <v>0</v>
      </c>
      <c r="O32" s="3">
        <f>VLOOKUP(A32,[1]TDSheet!$A:$S,19,0)</f>
        <v>0</v>
      </c>
      <c r="P32" s="3">
        <f t="shared" si="5"/>
        <v>0</v>
      </c>
      <c r="Q32" s="23"/>
      <c r="R32" s="23"/>
      <c r="T32" s="3" t="e">
        <f t="shared" si="6"/>
        <v>#DIV/0!</v>
      </c>
      <c r="U32" s="3" t="e">
        <f t="shared" si="7"/>
        <v>#DIV/0!</v>
      </c>
      <c r="V32" s="3">
        <f>VLOOKUP(A32,[1]TDSheet!$A:$Y,25,0)</f>
        <v>0</v>
      </c>
      <c r="W32" s="3">
        <f>VLOOKUP(A32,[1]TDSheet!$A:$Z,26,0)</f>
        <v>0</v>
      </c>
      <c r="X32" s="3">
        <f>VLOOKUP(A32,[1]TDSheet!$A:$P,16,0)</f>
        <v>0</v>
      </c>
      <c r="Z32" s="3">
        <f t="shared" si="8"/>
        <v>0</v>
      </c>
    </row>
    <row r="33" spans="1:26" ht="11.1" customHeight="1" x14ac:dyDescent="0.2">
      <c r="A33" s="8" t="s">
        <v>37</v>
      </c>
      <c r="B33" s="8" t="s">
        <v>16</v>
      </c>
      <c r="C33" s="8"/>
      <c r="D33" s="9">
        <v>50</v>
      </c>
      <c r="E33" s="9"/>
      <c r="F33" s="9">
        <v>37</v>
      </c>
      <c r="G33" s="9">
        <v>8</v>
      </c>
      <c r="H33" s="24">
        <f>VLOOKUP(A33,[1]TDSheet!$A:$H,8,0)</f>
        <v>0.42</v>
      </c>
      <c r="I33" s="3">
        <f>VLOOKUP(A33,[1]TDSheet!$A:$I,9,0)</f>
        <v>40</v>
      </c>
      <c r="J33" s="3">
        <f>VLOOKUP(A33,[2]Донецк!$A:$E,4,0)</f>
        <v>36</v>
      </c>
      <c r="K33" s="3">
        <f t="shared" si="3"/>
        <v>1</v>
      </c>
      <c r="L33" s="3">
        <f t="shared" si="4"/>
        <v>37</v>
      </c>
      <c r="N33" s="3">
        <f>VLOOKUP(A33,[1]TDSheet!$A:$Q,17,0)</f>
        <v>0</v>
      </c>
      <c r="O33" s="3">
        <f>VLOOKUP(A33,[1]TDSheet!$A:$S,19,0)</f>
        <v>0</v>
      </c>
      <c r="P33" s="3">
        <f t="shared" si="5"/>
        <v>7.4</v>
      </c>
      <c r="Q33" s="23">
        <f>9*P33-O33-N33-G33</f>
        <v>58.600000000000009</v>
      </c>
      <c r="R33" s="23"/>
      <c r="T33" s="3">
        <f t="shared" si="6"/>
        <v>9</v>
      </c>
      <c r="U33" s="3">
        <f t="shared" si="7"/>
        <v>1.0810810810810809</v>
      </c>
      <c r="V33" s="3">
        <f>VLOOKUP(A33,[1]TDSheet!$A:$Y,25,0)</f>
        <v>3.4</v>
      </c>
      <c r="W33" s="3">
        <f>VLOOKUP(A33,[1]TDSheet!$A:$Z,26,0)</f>
        <v>5.4</v>
      </c>
      <c r="X33" s="3">
        <f>VLOOKUP(A33,[1]TDSheet!$A:$P,16,0)</f>
        <v>3.8</v>
      </c>
      <c r="Z33" s="3">
        <f t="shared" si="8"/>
        <v>24.612000000000002</v>
      </c>
    </row>
    <row r="34" spans="1:26" ht="11.1" customHeight="1" x14ac:dyDescent="0.2">
      <c r="A34" s="8" t="s">
        <v>38</v>
      </c>
      <c r="B34" s="8" t="s">
        <v>16</v>
      </c>
      <c r="C34" s="22" t="str">
        <f>VLOOKUP(A34,[1]TDSheet!$A:$C,3,0)</f>
        <v>бонус_Н</v>
      </c>
      <c r="D34" s="9">
        <v>95</v>
      </c>
      <c r="E34" s="9">
        <v>1861</v>
      </c>
      <c r="F34" s="27">
        <f>1793+F153</f>
        <v>1861</v>
      </c>
      <c r="G34" s="27">
        <f>162+G153</f>
        <v>92</v>
      </c>
      <c r="H34" s="24">
        <f>VLOOKUP(A34,[1]TDSheet!$A:$H,8,0)</f>
        <v>0.42</v>
      </c>
      <c r="I34" s="3">
        <f>VLOOKUP(A34,[1]TDSheet!$A:$I,9,0)</f>
        <v>45</v>
      </c>
      <c r="J34" s="3">
        <f>VLOOKUP(A34,[2]Донецк!$A:$E,4,0)</f>
        <v>1805</v>
      </c>
      <c r="K34" s="3">
        <f t="shared" si="3"/>
        <v>56</v>
      </c>
      <c r="L34" s="3">
        <f t="shared" si="4"/>
        <v>133</v>
      </c>
      <c r="M34" s="3">
        <f>VLOOKUP(A34,[3]TDSheet!$A:$V,6,0)</f>
        <v>1728</v>
      </c>
      <c r="N34" s="3">
        <f>VLOOKUP(A34,[1]TDSheet!$A:$Q,17,0)</f>
        <v>0</v>
      </c>
      <c r="O34" s="3">
        <f>VLOOKUP(A34,[1]TDSheet!$A:$S,19,0)</f>
        <v>0</v>
      </c>
      <c r="P34" s="3">
        <f t="shared" si="5"/>
        <v>26.6</v>
      </c>
      <c r="Q34" s="23">
        <f t="shared" ref="Q34" si="11">13*P34-O34-N34-G34</f>
        <v>253.8</v>
      </c>
      <c r="R34" s="23"/>
      <c r="T34" s="3">
        <f t="shared" si="6"/>
        <v>13</v>
      </c>
      <c r="U34" s="3">
        <f t="shared" si="7"/>
        <v>3.4586466165413534</v>
      </c>
      <c r="V34" s="3">
        <f>VLOOKUP(A34,[1]TDSheet!$A:$Y,25,0)</f>
        <v>16.399999999999999</v>
      </c>
      <c r="W34" s="3">
        <f>VLOOKUP(A34,[1]TDSheet!$A:$Z,26,0)</f>
        <v>26.240000000000009</v>
      </c>
      <c r="X34" s="3">
        <f>VLOOKUP(A34,[1]TDSheet!$A:$P,16,0)</f>
        <v>0.4</v>
      </c>
      <c r="Z34" s="3">
        <f t="shared" si="8"/>
        <v>106.596</v>
      </c>
    </row>
    <row r="35" spans="1:26" ht="11.1" customHeight="1" x14ac:dyDescent="0.2">
      <c r="A35" s="8" t="s">
        <v>39</v>
      </c>
      <c r="B35" s="8" t="s">
        <v>16</v>
      </c>
      <c r="C35" s="8"/>
      <c r="D35" s="10"/>
      <c r="E35" s="9">
        <v>156</v>
      </c>
      <c r="F35" s="9">
        <v>156</v>
      </c>
      <c r="G35" s="9"/>
      <c r="H35" s="24">
        <v>0</v>
      </c>
      <c r="I35" s="3" t="e">
        <f>VLOOKUP(A35,[1]TDSheet!$A:$I,9,0)</f>
        <v>#N/A</v>
      </c>
      <c r="J35" s="3">
        <f>VLOOKUP(A35,[2]Донецк!$A:$E,4,0)</f>
        <v>156</v>
      </c>
      <c r="K35" s="3">
        <f t="shared" si="3"/>
        <v>0</v>
      </c>
      <c r="L35" s="3">
        <f t="shared" si="4"/>
        <v>0</v>
      </c>
      <c r="M35" s="3">
        <f>VLOOKUP(A35,[3]TDSheet!$A:$V,6,0)</f>
        <v>156</v>
      </c>
      <c r="N35" s="3">
        <v>0</v>
      </c>
      <c r="O35" s="3">
        <v>0</v>
      </c>
      <c r="P35" s="3">
        <f t="shared" si="5"/>
        <v>0</v>
      </c>
      <c r="Q35" s="23"/>
      <c r="R35" s="23"/>
      <c r="T35" s="3" t="e">
        <f t="shared" si="6"/>
        <v>#DIV/0!</v>
      </c>
      <c r="U35" s="3" t="e">
        <f t="shared" si="7"/>
        <v>#DIV/0!</v>
      </c>
      <c r="V35" s="3">
        <v>0</v>
      </c>
      <c r="W35" s="3">
        <v>0</v>
      </c>
      <c r="X35" s="3">
        <v>0</v>
      </c>
      <c r="Z35" s="3">
        <f t="shared" si="8"/>
        <v>0</v>
      </c>
    </row>
    <row r="36" spans="1:26" ht="11.1" customHeight="1" x14ac:dyDescent="0.2">
      <c r="A36" s="8" t="s">
        <v>40</v>
      </c>
      <c r="B36" s="8" t="s">
        <v>16</v>
      </c>
      <c r="C36" s="8"/>
      <c r="D36" s="10"/>
      <c r="E36" s="9">
        <v>260</v>
      </c>
      <c r="F36" s="9">
        <v>5</v>
      </c>
      <c r="G36" s="9">
        <v>255</v>
      </c>
      <c r="H36" s="24">
        <v>0</v>
      </c>
      <c r="I36" s="3" t="e">
        <f>VLOOKUP(A36,[1]TDSheet!$A:$I,9,0)</f>
        <v>#N/A</v>
      </c>
      <c r="J36" s="3">
        <f>VLOOKUP(A36,[2]Донецк!$A:$E,4,0)</f>
        <v>5</v>
      </c>
      <c r="K36" s="3">
        <f t="shared" si="3"/>
        <v>0</v>
      </c>
      <c r="L36" s="3">
        <f t="shared" si="4"/>
        <v>5</v>
      </c>
      <c r="N36" s="3">
        <v>0</v>
      </c>
      <c r="O36" s="3">
        <v>0</v>
      </c>
      <c r="P36" s="3">
        <f t="shared" si="5"/>
        <v>1</v>
      </c>
      <c r="Q36" s="23"/>
      <c r="R36" s="23"/>
      <c r="T36" s="3">
        <f t="shared" si="6"/>
        <v>255</v>
      </c>
      <c r="U36" s="3">
        <f t="shared" si="7"/>
        <v>255</v>
      </c>
      <c r="V36" s="3">
        <v>0</v>
      </c>
      <c r="W36" s="3">
        <v>0</v>
      </c>
      <c r="X36" s="3">
        <v>0</v>
      </c>
      <c r="Z36" s="3">
        <f t="shared" si="8"/>
        <v>0</v>
      </c>
    </row>
    <row r="37" spans="1:26" ht="11.1" customHeight="1" x14ac:dyDescent="0.2">
      <c r="A37" s="8" t="s">
        <v>41</v>
      </c>
      <c r="B37" s="8" t="s">
        <v>16</v>
      </c>
      <c r="C37" s="8"/>
      <c r="D37" s="9">
        <v>6</v>
      </c>
      <c r="E37" s="9">
        <v>6</v>
      </c>
      <c r="F37" s="9">
        <v>1</v>
      </c>
      <c r="G37" s="9">
        <v>11</v>
      </c>
      <c r="H37" s="24">
        <f>VLOOKUP(A37,[1]TDSheet!$A:$H,8,0)</f>
        <v>0</v>
      </c>
      <c r="I37" s="3" t="e">
        <f>VLOOKUP(A37,[1]TDSheet!$A:$I,9,0)</f>
        <v>#N/A</v>
      </c>
      <c r="J37" s="3">
        <f>VLOOKUP(A37,[2]Донецк!$A:$E,4,0)</f>
        <v>1</v>
      </c>
      <c r="K37" s="3">
        <f t="shared" si="3"/>
        <v>0</v>
      </c>
      <c r="L37" s="3">
        <f t="shared" si="4"/>
        <v>1</v>
      </c>
      <c r="N37" s="3">
        <f>VLOOKUP(A37,[1]TDSheet!$A:$Q,17,0)</f>
        <v>0</v>
      </c>
      <c r="O37" s="3">
        <f>VLOOKUP(A37,[1]TDSheet!$A:$S,19,0)</f>
        <v>0</v>
      </c>
      <c r="P37" s="3">
        <f t="shared" si="5"/>
        <v>0.2</v>
      </c>
      <c r="Q37" s="23"/>
      <c r="R37" s="23"/>
      <c r="T37" s="3">
        <f t="shared" si="6"/>
        <v>55</v>
      </c>
      <c r="U37" s="3">
        <f t="shared" si="7"/>
        <v>55</v>
      </c>
      <c r="V37" s="3">
        <f>VLOOKUP(A37,[1]TDSheet!$A:$Y,25,0)</f>
        <v>0</v>
      </c>
      <c r="W37" s="3">
        <f>VLOOKUP(A37,[1]TDSheet!$A:$Z,26,0)</f>
        <v>0</v>
      </c>
      <c r="X37" s="3">
        <f>VLOOKUP(A37,[1]TDSheet!$A:$P,16,0)</f>
        <v>0</v>
      </c>
      <c r="Z37" s="3">
        <f t="shared" si="8"/>
        <v>0</v>
      </c>
    </row>
    <row r="38" spans="1:26" ht="21.95" customHeight="1" x14ac:dyDescent="0.2">
      <c r="A38" s="8" t="s">
        <v>42</v>
      </c>
      <c r="B38" s="8" t="s">
        <v>16</v>
      </c>
      <c r="C38" s="8"/>
      <c r="D38" s="10"/>
      <c r="E38" s="9">
        <v>22</v>
      </c>
      <c r="F38" s="9"/>
      <c r="G38" s="9">
        <v>22</v>
      </c>
      <c r="H38" s="24">
        <v>0</v>
      </c>
      <c r="I38" s="3" t="e">
        <f>VLOOKUP(A38,[1]TDSheet!$A:$I,9,0)</f>
        <v>#N/A</v>
      </c>
      <c r="K38" s="3">
        <f t="shared" si="3"/>
        <v>0</v>
      </c>
      <c r="L38" s="3">
        <f t="shared" si="4"/>
        <v>0</v>
      </c>
      <c r="N38" s="3">
        <v>0</v>
      </c>
      <c r="O38" s="3">
        <v>0</v>
      </c>
      <c r="P38" s="3">
        <f t="shared" si="5"/>
        <v>0</v>
      </c>
      <c r="Q38" s="23"/>
      <c r="R38" s="23"/>
      <c r="T38" s="3" t="e">
        <f t="shared" si="6"/>
        <v>#DIV/0!</v>
      </c>
      <c r="U38" s="3" t="e">
        <f t="shared" si="7"/>
        <v>#DIV/0!</v>
      </c>
      <c r="V38" s="3">
        <v>0</v>
      </c>
      <c r="W38" s="3">
        <v>0</v>
      </c>
      <c r="X38" s="3">
        <v>0</v>
      </c>
      <c r="Z38" s="3">
        <f t="shared" si="8"/>
        <v>0</v>
      </c>
    </row>
    <row r="39" spans="1:26" ht="11.1" customHeight="1" x14ac:dyDescent="0.2">
      <c r="A39" s="8" t="s">
        <v>43</v>
      </c>
      <c r="B39" s="8" t="s">
        <v>16</v>
      </c>
      <c r="C39" s="8"/>
      <c r="D39" s="9">
        <v>6</v>
      </c>
      <c r="E39" s="9"/>
      <c r="F39" s="9"/>
      <c r="G39" s="9">
        <v>6</v>
      </c>
      <c r="H39" s="24">
        <f>VLOOKUP(A39,[1]TDSheet!$A:$H,8,0)</f>
        <v>0</v>
      </c>
      <c r="I39" s="3" t="e">
        <f>VLOOKUP(A39,[1]TDSheet!$A:$I,9,0)</f>
        <v>#N/A</v>
      </c>
      <c r="J39" s="3">
        <f>VLOOKUP(A39,[2]Донецк!$A:$E,4,0)</f>
        <v>1</v>
      </c>
      <c r="K39" s="3">
        <f t="shared" si="3"/>
        <v>-1</v>
      </c>
      <c r="L39" s="3">
        <f t="shared" si="4"/>
        <v>0</v>
      </c>
      <c r="N39" s="3">
        <f>VLOOKUP(A39,[1]TDSheet!$A:$Q,17,0)</f>
        <v>0</v>
      </c>
      <c r="O39" s="3">
        <f>VLOOKUP(A39,[1]TDSheet!$A:$S,19,0)</f>
        <v>0</v>
      </c>
      <c r="P39" s="3">
        <f t="shared" si="5"/>
        <v>0</v>
      </c>
      <c r="Q39" s="23"/>
      <c r="R39" s="23"/>
      <c r="T39" s="3" t="e">
        <f t="shared" si="6"/>
        <v>#DIV/0!</v>
      </c>
      <c r="U39" s="3" t="e">
        <f t="shared" si="7"/>
        <v>#DIV/0!</v>
      </c>
      <c r="V39" s="3">
        <f>VLOOKUP(A39,[1]TDSheet!$A:$Y,25,0)</f>
        <v>0</v>
      </c>
      <c r="W39" s="3">
        <f>VLOOKUP(A39,[1]TDSheet!$A:$Z,26,0)</f>
        <v>0</v>
      </c>
      <c r="X39" s="3">
        <f>VLOOKUP(A39,[1]TDSheet!$A:$P,16,0)</f>
        <v>0</v>
      </c>
      <c r="Z39" s="3">
        <f t="shared" si="8"/>
        <v>0</v>
      </c>
    </row>
    <row r="40" spans="1:26" ht="11.1" customHeight="1" x14ac:dyDescent="0.2">
      <c r="A40" s="8" t="s">
        <v>44</v>
      </c>
      <c r="B40" s="8" t="s">
        <v>16</v>
      </c>
      <c r="C40" s="8"/>
      <c r="D40" s="9">
        <v>6</v>
      </c>
      <c r="E40" s="9">
        <v>162</v>
      </c>
      <c r="F40" s="9">
        <v>163</v>
      </c>
      <c r="G40" s="9">
        <v>5</v>
      </c>
      <c r="H40" s="24">
        <f>VLOOKUP(A40,[1]TDSheet!$A:$H,8,0)</f>
        <v>0</v>
      </c>
      <c r="I40" s="3">
        <f>VLOOKUP(A40,[1]TDSheet!$A:$I,9,0)</f>
        <v>35</v>
      </c>
      <c r="J40" s="3">
        <f>VLOOKUP(A40,[2]Донецк!$A:$E,4,0)</f>
        <v>163</v>
      </c>
      <c r="K40" s="3">
        <f t="shared" si="3"/>
        <v>0</v>
      </c>
      <c r="L40" s="3">
        <f t="shared" si="4"/>
        <v>1</v>
      </c>
      <c r="M40" s="3">
        <f>VLOOKUP(A40,[3]TDSheet!$A:$V,6,0)</f>
        <v>162</v>
      </c>
      <c r="N40" s="3">
        <f>VLOOKUP(A40,[1]TDSheet!$A:$Q,17,0)</f>
        <v>0</v>
      </c>
      <c r="O40" s="3">
        <f>VLOOKUP(A40,[1]TDSheet!$A:$S,19,0)</f>
        <v>0</v>
      </c>
      <c r="P40" s="3">
        <f t="shared" si="5"/>
        <v>0.2</v>
      </c>
      <c r="Q40" s="23"/>
      <c r="R40" s="23"/>
      <c r="T40" s="3">
        <f t="shared" si="6"/>
        <v>25</v>
      </c>
      <c r="U40" s="3">
        <f t="shared" si="7"/>
        <v>25</v>
      </c>
      <c r="V40" s="3">
        <f>VLOOKUP(A40,[1]TDSheet!$A:$Y,25,0)</f>
        <v>0</v>
      </c>
      <c r="W40" s="3">
        <f>VLOOKUP(A40,[1]TDSheet!$A:$Z,26,0)</f>
        <v>0</v>
      </c>
      <c r="X40" s="3">
        <f>VLOOKUP(A40,[1]TDSheet!$A:$P,16,0)</f>
        <v>0</v>
      </c>
      <c r="Z40" s="3">
        <f t="shared" si="8"/>
        <v>0</v>
      </c>
    </row>
    <row r="41" spans="1:26" ht="11.1" customHeight="1" x14ac:dyDescent="0.2">
      <c r="A41" s="8" t="s">
        <v>45</v>
      </c>
      <c r="B41" s="8" t="s">
        <v>16</v>
      </c>
      <c r="C41" s="8"/>
      <c r="D41" s="10"/>
      <c r="E41" s="9">
        <v>147</v>
      </c>
      <c r="F41" s="9">
        <v>128</v>
      </c>
      <c r="G41" s="9">
        <v>19</v>
      </c>
      <c r="H41" s="24">
        <f>VLOOKUP(A41,[1]TDSheet!$A:$H,8,0)</f>
        <v>0</v>
      </c>
      <c r="I41" s="3">
        <f>VLOOKUP(A41,[1]TDSheet!$A:$I,9,0)</f>
        <v>45</v>
      </c>
      <c r="J41" s="3">
        <f>VLOOKUP(A41,[2]Донецк!$A:$E,4,0)</f>
        <v>128</v>
      </c>
      <c r="K41" s="3">
        <f t="shared" si="3"/>
        <v>0</v>
      </c>
      <c r="L41" s="3">
        <f t="shared" si="4"/>
        <v>0</v>
      </c>
      <c r="M41" s="3">
        <f>VLOOKUP(A41,[3]TDSheet!$A:$V,6,0)</f>
        <v>128</v>
      </c>
      <c r="N41" s="3">
        <f>VLOOKUP(A41,[1]TDSheet!$A:$Q,17,0)</f>
        <v>0</v>
      </c>
      <c r="O41" s="3">
        <f>VLOOKUP(A41,[1]TDSheet!$A:$S,19,0)</f>
        <v>0</v>
      </c>
      <c r="P41" s="3">
        <f t="shared" si="5"/>
        <v>0</v>
      </c>
      <c r="Q41" s="23"/>
      <c r="R41" s="23"/>
      <c r="T41" s="3" t="e">
        <f t="shared" si="6"/>
        <v>#DIV/0!</v>
      </c>
      <c r="U41" s="3" t="e">
        <f t="shared" si="7"/>
        <v>#DIV/0!</v>
      </c>
      <c r="V41" s="3">
        <f>VLOOKUP(A41,[1]TDSheet!$A:$Y,25,0)</f>
        <v>0</v>
      </c>
      <c r="W41" s="3">
        <f>VLOOKUP(A41,[1]TDSheet!$A:$Z,26,0)</f>
        <v>0</v>
      </c>
      <c r="X41" s="3">
        <f>VLOOKUP(A41,[1]TDSheet!$A:$P,16,0)</f>
        <v>0</v>
      </c>
      <c r="Z41" s="3">
        <f t="shared" si="8"/>
        <v>0</v>
      </c>
    </row>
    <row r="42" spans="1:26" ht="21.95" customHeight="1" x14ac:dyDescent="0.2">
      <c r="A42" s="8" t="s">
        <v>46</v>
      </c>
      <c r="B42" s="8" t="s">
        <v>16</v>
      </c>
      <c r="C42" s="8"/>
      <c r="D42" s="9">
        <v>22</v>
      </c>
      <c r="E42" s="9">
        <v>196</v>
      </c>
      <c r="F42" s="9">
        <v>192</v>
      </c>
      <c r="G42" s="9">
        <v>19</v>
      </c>
      <c r="H42" s="24">
        <f>VLOOKUP(A42,[1]TDSheet!$A:$H,8,0)</f>
        <v>0.35</v>
      </c>
      <c r="I42" s="3">
        <f>VLOOKUP(A42,[1]TDSheet!$A:$I,9,0)</f>
        <v>45</v>
      </c>
      <c r="J42" s="3">
        <f>VLOOKUP(A42,[2]Донецк!$A:$E,4,0)</f>
        <v>196</v>
      </c>
      <c r="K42" s="3">
        <f t="shared" si="3"/>
        <v>-4</v>
      </c>
      <c r="L42" s="3">
        <f t="shared" si="4"/>
        <v>18</v>
      </c>
      <c r="M42" s="3">
        <f>VLOOKUP(A42,[3]TDSheet!$A:$V,6,0)</f>
        <v>174</v>
      </c>
      <c r="N42" s="3">
        <f>VLOOKUP(A42,[1]TDSheet!$A:$Q,17,0)</f>
        <v>5</v>
      </c>
      <c r="O42" s="3">
        <f>VLOOKUP(A42,[1]TDSheet!$A:$S,19,0)</f>
        <v>0</v>
      </c>
      <c r="P42" s="3">
        <f t="shared" si="5"/>
        <v>3.6</v>
      </c>
      <c r="Q42" s="23">
        <f>13*P42-O42-N42-G42</f>
        <v>22.800000000000004</v>
      </c>
      <c r="R42" s="23"/>
      <c r="T42" s="3">
        <f t="shared" si="6"/>
        <v>13</v>
      </c>
      <c r="U42" s="3">
        <f t="shared" si="7"/>
        <v>6.6666666666666661</v>
      </c>
      <c r="V42" s="3">
        <f>VLOOKUP(A42,[1]TDSheet!$A:$Y,25,0)</f>
        <v>1.8</v>
      </c>
      <c r="W42" s="3">
        <f>VLOOKUP(A42,[1]TDSheet!$A:$Z,26,0)</f>
        <v>1.4</v>
      </c>
      <c r="X42" s="3">
        <f>VLOOKUP(A42,[1]TDSheet!$A:$P,16,0)</f>
        <v>1.4</v>
      </c>
      <c r="Z42" s="3">
        <f t="shared" si="8"/>
        <v>7.9800000000000013</v>
      </c>
    </row>
    <row r="43" spans="1:26" ht="21.95" customHeight="1" x14ac:dyDescent="0.2">
      <c r="A43" s="8" t="s">
        <v>47</v>
      </c>
      <c r="B43" s="8" t="s">
        <v>16</v>
      </c>
      <c r="C43" s="8"/>
      <c r="D43" s="10"/>
      <c r="E43" s="9">
        <v>25</v>
      </c>
      <c r="F43" s="9">
        <v>2</v>
      </c>
      <c r="G43" s="9">
        <v>23</v>
      </c>
      <c r="H43" s="24">
        <v>0</v>
      </c>
      <c r="I43" s="3" t="e">
        <f>VLOOKUP(A43,[1]TDSheet!$A:$I,9,0)</f>
        <v>#N/A</v>
      </c>
      <c r="J43" s="3">
        <f>VLOOKUP(A43,[2]Донецк!$A:$E,4,0)</f>
        <v>2</v>
      </c>
      <c r="K43" s="3">
        <f t="shared" si="3"/>
        <v>0</v>
      </c>
      <c r="L43" s="3">
        <f t="shared" si="4"/>
        <v>2</v>
      </c>
      <c r="N43" s="3">
        <v>0</v>
      </c>
      <c r="O43" s="3">
        <v>0</v>
      </c>
      <c r="P43" s="3">
        <f t="shared" si="5"/>
        <v>0.4</v>
      </c>
      <c r="Q43" s="23"/>
      <c r="R43" s="23"/>
      <c r="T43" s="3">
        <f t="shared" si="6"/>
        <v>57.5</v>
      </c>
      <c r="U43" s="3">
        <f t="shared" si="7"/>
        <v>57.5</v>
      </c>
      <c r="V43" s="3">
        <v>0</v>
      </c>
      <c r="W43" s="3">
        <v>0</v>
      </c>
      <c r="X43" s="3">
        <v>0</v>
      </c>
      <c r="Z43" s="3">
        <f t="shared" si="8"/>
        <v>0</v>
      </c>
    </row>
    <row r="44" spans="1:26" ht="21.95" customHeight="1" x14ac:dyDescent="0.2">
      <c r="A44" s="8" t="s">
        <v>48</v>
      </c>
      <c r="B44" s="8" t="s">
        <v>16</v>
      </c>
      <c r="C44" s="8"/>
      <c r="D44" s="10"/>
      <c r="E44" s="9">
        <v>187</v>
      </c>
      <c r="F44" s="9">
        <v>180</v>
      </c>
      <c r="G44" s="9">
        <v>7</v>
      </c>
      <c r="H44" s="24">
        <f>VLOOKUP(A44,[1]TDSheet!$A:$H,8,0)</f>
        <v>0</v>
      </c>
      <c r="I44" s="3">
        <f>VLOOKUP(A44,[1]TDSheet!$A:$I,9,0)</f>
        <v>45</v>
      </c>
      <c r="J44" s="3">
        <f>VLOOKUP(A44,[2]Донецк!$A:$E,4,0)</f>
        <v>180</v>
      </c>
      <c r="K44" s="3">
        <f t="shared" si="3"/>
        <v>0</v>
      </c>
      <c r="L44" s="3">
        <f t="shared" si="4"/>
        <v>0</v>
      </c>
      <c r="M44" s="3">
        <f>VLOOKUP(A44,[3]TDSheet!$A:$V,6,0)</f>
        <v>180</v>
      </c>
      <c r="N44" s="3">
        <f>VLOOKUP(A44,[1]TDSheet!$A:$Q,17,0)</f>
        <v>0</v>
      </c>
      <c r="O44" s="3">
        <f>VLOOKUP(A44,[1]TDSheet!$A:$S,19,0)</f>
        <v>0</v>
      </c>
      <c r="P44" s="3">
        <f t="shared" si="5"/>
        <v>0</v>
      </c>
      <c r="Q44" s="23"/>
      <c r="R44" s="23"/>
      <c r="T44" s="3" t="e">
        <f t="shared" si="6"/>
        <v>#DIV/0!</v>
      </c>
      <c r="U44" s="3" t="e">
        <f t="shared" si="7"/>
        <v>#DIV/0!</v>
      </c>
      <c r="V44" s="3">
        <f>VLOOKUP(A44,[1]TDSheet!$A:$Y,25,0)</f>
        <v>0</v>
      </c>
      <c r="W44" s="3">
        <f>VLOOKUP(A44,[1]TDSheet!$A:$Z,26,0)</f>
        <v>0.4</v>
      </c>
      <c r="X44" s="3">
        <f>VLOOKUP(A44,[1]TDSheet!$A:$P,16,0)</f>
        <v>-0.2</v>
      </c>
      <c r="Z44" s="3">
        <f t="shared" si="8"/>
        <v>0</v>
      </c>
    </row>
    <row r="45" spans="1:26" ht="21.95" customHeight="1" x14ac:dyDescent="0.2">
      <c r="A45" s="8" t="s">
        <v>49</v>
      </c>
      <c r="B45" s="8" t="s">
        <v>16</v>
      </c>
      <c r="C45" s="8"/>
      <c r="D45" s="10"/>
      <c r="E45" s="9">
        <v>246</v>
      </c>
      <c r="F45" s="9">
        <v>232</v>
      </c>
      <c r="G45" s="9">
        <v>14</v>
      </c>
      <c r="H45" s="24">
        <f>VLOOKUP(A45,[1]TDSheet!$A:$H,8,0)</f>
        <v>0</v>
      </c>
      <c r="I45" s="3">
        <f>VLOOKUP(A45,[1]TDSheet!$A:$I,9,0)</f>
        <v>45</v>
      </c>
      <c r="J45" s="3">
        <f>VLOOKUP(A45,[2]Донецк!$A:$E,4,0)</f>
        <v>232</v>
      </c>
      <c r="K45" s="3">
        <f t="shared" si="3"/>
        <v>0</v>
      </c>
      <c r="L45" s="3">
        <f t="shared" si="4"/>
        <v>4</v>
      </c>
      <c r="M45" s="3">
        <f>VLOOKUP(A45,[3]TDSheet!$A:$V,6,0)</f>
        <v>228</v>
      </c>
      <c r="N45" s="3">
        <f>VLOOKUP(A45,[1]TDSheet!$A:$Q,17,0)</f>
        <v>0</v>
      </c>
      <c r="O45" s="3">
        <f>VLOOKUP(A45,[1]TDSheet!$A:$S,19,0)</f>
        <v>0</v>
      </c>
      <c r="P45" s="3">
        <f t="shared" si="5"/>
        <v>0.8</v>
      </c>
      <c r="Q45" s="23"/>
      <c r="R45" s="23"/>
      <c r="T45" s="3">
        <f t="shared" si="6"/>
        <v>17.5</v>
      </c>
      <c r="U45" s="3">
        <f t="shared" si="7"/>
        <v>17.5</v>
      </c>
      <c r="V45" s="3">
        <f>VLOOKUP(A45,[1]TDSheet!$A:$Y,25,0)</f>
        <v>0</v>
      </c>
      <c r="W45" s="3">
        <f>VLOOKUP(A45,[1]TDSheet!$A:$Z,26,0)</f>
        <v>0</v>
      </c>
      <c r="X45" s="3">
        <f>VLOOKUP(A45,[1]TDSheet!$A:$P,16,0)</f>
        <v>0</v>
      </c>
      <c r="Z45" s="3">
        <f t="shared" si="8"/>
        <v>0</v>
      </c>
    </row>
    <row r="46" spans="1:26" ht="11.1" customHeight="1" x14ac:dyDescent="0.2">
      <c r="A46" s="8" t="s">
        <v>50</v>
      </c>
      <c r="B46" s="8" t="s">
        <v>9</v>
      </c>
      <c r="C46" s="22" t="str">
        <f>VLOOKUP(A46,[1]TDSheet!$A:$C,3,0)</f>
        <v>Нояб</v>
      </c>
      <c r="D46" s="9">
        <v>750.35199999999998</v>
      </c>
      <c r="E46" s="9">
        <v>543.44899999999996</v>
      </c>
      <c r="F46" s="9">
        <v>531.72699999999998</v>
      </c>
      <c r="G46" s="9">
        <v>615.17999999999995</v>
      </c>
      <c r="H46" s="24">
        <f>VLOOKUP(A46,[1]TDSheet!$A:$H,8,0)</f>
        <v>1</v>
      </c>
      <c r="I46" s="3">
        <f>VLOOKUP(A46,[1]TDSheet!$A:$I,9,0)</f>
        <v>55</v>
      </c>
      <c r="J46" s="3">
        <f>VLOOKUP(A46,[2]Донецк!$A:$E,4,0)</f>
        <v>497.92200000000003</v>
      </c>
      <c r="K46" s="3">
        <f t="shared" si="3"/>
        <v>33.80499999999995</v>
      </c>
      <c r="L46" s="3">
        <f t="shared" si="4"/>
        <v>531.72699999999998</v>
      </c>
      <c r="N46" s="3">
        <f>VLOOKUP(A46,[1]TDSheet!$A:$Q,17,0)</f>
        <v>300</v>
      </c>
      <c r="O46" s="3">
        <f>VLOOKUP(A46,[1]TDSheet!$A:$S,19,0)</f>
        <v>0</v>
      </c>
      <c r="P46" s="3">
        <f t="shared" si="5"/>
        <v>106.3454</v>
      </c>
      <c r="Q46" s="23">
        <f t="shared" ref="Q46:Q47" si="12">13*P46-O46-N46-G46</f>
        <v>467.31020000000001</v>
      </c>
      <c r="R46" s="23"/>
      <c r="T46" s="3">
        <f t="shared" si="6"/>
        <v>13</v>
      </c>
      <c r="U46" s="3">
        <f t="shared" si="7"/>
        <v>8.6057318887323753</v>
      </c>
      <c r="V46" s="3">
        <f>VLOOKUP(A46,[1]TDSheet!$A:$Y,25,0)</f>
        <v>108.0078</v>
      </c>
      <c r="W46" s="3">
        <f>VLOOKUP(A46,[1]TDSheet!$A:$Z,26,0)</f>
        <v>106.73699999999999</v>
      </c>
      <c r="X46" s="3">
        <f>VLOOKUP(A46,[1]TDSheet!$A:$P,16,0)</f>
        <v>117.527</v>
      </c>
      <c r="Z46" s="3">
        <f t="shared" si="8"/>
        <v>467.31020000000001</v>
      </c>
    </row>
    <row r="47" spans="1:26" ht="11.1" customHeight="1" x14ac:dyDescent="0.2">
      <c r="A47" s="8" t="s">
        <v>51</v>
      </c>
      <c r="B47" s="8" t="s">
        <v>9</v>
      </c>
      <c r="C47" s="8"/>
      <c r="D47" s="9">
        <v>4083.6590000000001</v>
      </c>
      <c r="E47" s="9">
        <v>1630.826</v>
      </c>
      <c r="F47" s="9">
        <v>3223.74</v>
      </c>
      <c r="G47" s="9">
        <v>2066.38</v>
      </c>
      <c r="H47" s="24">
        <f>VLOOKUP(A47,[1]TDSheet!$A:$H,8,0)</f>
        <v>1</v>
      </c>
      <c r="I47" s="3">
        <f>VLOOKUP(A47,[1]TDSheet!$A:$I,9,0)</f>
        <v>50</v>
      </c>
      <c r="J47" s="3">
        <f>VLOOKUP(A47,[2]Донецк!$A:$E,4,0)</f>
        <v>3032.6779999999999</v>
      </c>
      <c r="K47" s="3">
        <f t="shared" si="3"/>
        <v>191.0619999999999</v>
      </c>
      <c r="L47" s="3">
        <f t="shared" si="4"/>
        <v>3223.74</v>
      </c>
      <c r="N47" s="3">
        <f>VLOOKUP(A47,[1]TDSheet!$A:$Q,17,0)</f>
        <v>700</v>
      </c>
      <c r="O47" s="3">
        <f>VLOOKUP(A47,[1]TDSheet!$A:$S,19,0)</f>
        <v>1000</v>
      </c>
      <c r="P47" s="3">
        <f t="shared" si="5"/>
        <v>644.74799999999993</v>
      </c>
      <c r="Q47" s="23">
        <f t="shared" si="12"/>
        <v>4615.3439999999982</v>
      </c>
      <c r="R47" s="23"/>
      <c r="T47" s="3">
        <f t="shared" si="6"/>
        <v>12.999999999999998</v>
      </c>
      <c r="U47" s="3">
        <f t="shared" si="7"/>
        <v>5.8416311489139954</v>
      </c>
      <c r="V47" s="3">
        <f>VLOOKUP(A47,[1]TDSheet!$A:$Y,25,0)</f>
        <v>503.55680000000001</v>
      </c>
      <c r="W47" s="3">
        <f>VLOOKUP(A47,[1]TDSheet!$A:$Z,26,0)</f>
        <v>601.81940000000009</v>
      </c>
      <c r="X47" s="3">
        <f>VLOOKUP(A47,[1]TDSheet!$A:$P,16,0)</f>
        <v>570.65480000000002</v>
      </c>
      <c r="Z47" s="3">
        <f t="shared" si="8"/>
        <v>4615.3439999999982</v>
      </c>
    </row>
    <row r="48" spans="1:26" ht="11.1" customHeight="1" x14ac:dyDescent="0.2">
      <c r="A48" s="8" t="s">
        <v>52</v>
      </c>
      <c r="B48" s="8" t="s">
        <v>9</v>
      </c>
      <c r="C48" s="8"/>
      <c r="D48" s="9">
        <v>277.31099999999998</v>
      </c>
      <c r="E48" s="9">
        <v>164.215</v>
      </c>
      <c r="F48" s="9">
        <v>91.465999999999994</v>
      </c>
      <c r="G48" s="9">
        <v>339.49900000000002</v>
      </c>
      <c r="H48" s="24">
        <f>VLOOKUP(A48,[1]TDSheet!$A:$H,8,0)</f>
        <v>1</v>
      </c>
      <c r="I48" s="3">
        <f>VLOOKUP(A48,[1]TDSheet!$A:$I,9,0)</f>
        <v>55</v>
      </c>
      <c r="J48" s="3">
        <f>VLOOKUP(A48,[2]Донецк!$A:$E,4,0)</f>
        <v>86.05</v>
      </c>
      <c r="K48" s="3">
        <f t="shared" si="3"/>
        <v>5.4159999999999968</v>
      </c>
      <c r="L48" s="3">
        <f t="shared" si="4"/>
        <v>91.465999999999994</v>
      </c>
      <c r="N48" s="3">
        <f>VLOOKUP(A48,[1]TDSheet!$A:$Q,17,0)</f>
        <v>0</v>
      </c>
      <c r="O48" s="3">
        <f>VLOOKUP(A48,[1]TDSheet!$A:$S,19,0)</f>
        <v>0</v>
      </c>
      <c r="P48" s="3">
        <f t="shared" si="5"/>
        <v>18.293199999999999</v>
      </c>
      <c r="Q48" s="23"/>
      <c r="R48" s="23"/>
      <c r="T48" s="3">
        <f t="shared" si="6"/>
        <v>18.558754072551551</v>
      </c>
      <c r="U48" s="3">
        <f t="shared" si="7"/>
        <v>18.558754072551551</v>
      </c>
      <c r="V48" s="3">
        <f>VLOOKUP(A48,[1]TDSheet!$A:$Y,25,0)</f>
        <v>1.7489999999999999</v>
      </c>
      <c r="W48" s="3">
        <f>VLOOKUP(A48,[1]TDSheet!$A:$Z,26,0)</f>
        <v>4.2267999999999999</v>
      </c>
      <c r="X48" s="3">
        <f>VLOOKUP(A48,[1]TDSheet!$A:$P,16,0)</f>
        <v>9.141</v>
      </c>
      <c r="Y48" s="26" t="str">
        <f>VLOOKUP(A48,[1]TDSheet!$A:$AA,27,0)</f>
        <v>необходимо увеличить продажи</v>
      </c>
      <c r="Z48" s="3">
        <f t="shared" si="8"/>
        <v>0</v>
      </c>
    </row>
    <row r="49" spans="1:26" ht="11.1" customHeight="1" x14ac:dyDescent="0.2">
      <c r="A49" s="8" t="s">
        <v>53</v>
      </c>
      <c r="B49" s="8" t="s">
        <v>9</v>
      </c>
      <c r="C49" s="22" t="str">
        <f>VLOOKUP(A49,[1]TDSheet!$A:$C,3,0)</f>
        <v>Нояб</v>
      </c>
      <c r="D49" s="10"/>
      <c r="E49" s="9">
        <v>42.201999999999998</v>
      </c>
      <c r="F49" s="9">
        <v>-0.94</v>
      </c>
      <c r="G49" s="9">
        <v>36.942</v>
      </c>
      <c r="H49" s="24">
        <f>VLOOKUP(A49,[1]TDSheet!$A:$H,8,0)</f>
        <v>1</v>
      </c>
      <c r="I49" s="3">
        <f>VLOOKUP(A49,[1]TDSheet!$A:$I,9,0)</f>
        <v>55</v>
      </c>
      <c r="J49" s="3">
        <f>VLOOKUP(A49,[2]Донецк!$A:$E,4,0)</f>
        <v>136.15</v>
      </c>
      <c r="K49" s="3">
        <f t="shared" si="3"/>
        <v>-137.09</v>
      </c>
      <c r="L49" s="3">
        <f t="shared" si="4"/>
        <v>-0.94</v>
      </c>
      <c r="N49" s="3">
        <f>VLOOKUP(A49,[1]TDSheet!$A:$Q,17,0)</f>
        <v>0</v>
      </c>
      <c r="O49" s="3">
        <f>VLOOKUP(A49,[1]TDSheet!$A:$S,19,0)</f>
        <v>0</v>
      </c>
      <c r="P49" s="3">
        <f t="shared" si="5"/>
        <v>-0.188</v>
      </c>
      <c r="Q49" s="25">
        <v>40</v>
      </c>
      <c r="R49" s="23"/>
      <c r="T49" s="3">
        <f t="shared" si="6"/>
        <v>-409.26595744680856</v>
      </c>
      <c r="U49" s="3">
        <f t="shared" si="7"/>
        <v>-196.5</v>
      </c>
      <c r="V49" s="3">
        <f>VLOOKUP(A49,[1]TDSheet!$A:$Y,25,0)</f>
        <v>9.8279999999999994</v>
      </c>
      <c r="W49" s="3">
        <f>VLOOKUP(A49,[1]TDSheet!$A:$Z,26,0)</f>
        <v>0.35</v>
      </c>
      <c r="X49" s="3">
        <f>VLOOKUP(A49,[1]TDSheet!$A:$P,16,0)</f>
        <v>-0.90100000000000002</v>
      </c>
      <c r="Z49" s="3">
        <f t="shared" si="8"/>
        <v>40</v>
      </c>
    </row>
    <row r="50" spans="1:26" ht="21.95" customHeight="1" x14ac:dyDescent="0.2">
      <c r="A50" s="8" t="s">
        <v>54</v>
      </c>
      <c r="B50" s="8" t="s">
        <v>9</v>
      </c>
      <c r="C50" s="8"/>
      <c r="D50" s="9">
        <v>12.042</v>
      </c>
      <c r="E50" s="9"/>
      <c r="F50" s="9">
        <v>10.58</v>
      </c>
      <c r="G50" s="9">
        <v>1.462</v>
      </c>
      <c r="H50" s="24">
        <f>VLOOKUP(A50,[1]TDSheet!$A:$H,8,0)</f>
        <v>0</v>
      </c>
      <c r="I50" s="3" t="e">
        <f>VLOOKUP(A50,[1]TDSheet!$A:$I,9,0)</f>
        <v>#N/A</v>
      </c>
      <c r="J50" s="3">
        <f>VLOOKUP(A50,[2]Донецк!$A:$E,4,0)</f>
        <v>9.6</v>
      </c>
      <c r="K50" s="3">
        <f t="shared" si="3"/>
        <v>0.98000000000000043</v>
      </c>
      <c r="L50" s="3">
        <f t="shared" si="4"/>
        <v>10.58</v>
      </c>
      <c r="N50" s="3">
        <f>VLOOKUP(A50,[1]TDSheet!$A:$Q,17,0)</f>
        <v>0</v>
      </c>
      <c r="O50" s="3">
        <f>VLOOKUP(A50,[1]TDSheet!$A:$S,19,0)</f>
        <v>0</v>
      </c>
      <c r="P50" s="3">
        <f t="shared" si="5"/>
        <v>2.1160000000000001</v>
      </c>
      <c r="Q50" s="23"/>
      <c r="R50" s="23"/>
      <c r="T50" s="3">
        <f t="shared" si="6"/>
        <v>0.6909262759924385</v>
      </c>
      <c r="U50" s="3">
        <f t="shared" si="7"/>
        <v>0.6909262759924385</v>
      </c>
      <c r="V50" s="3">
        <f>VLOOKUP(A50,[1]TDSheet!$A:$Y,25,0)</f>
        <v>0</v>
      </c>
      <c r="W50" s="3">
        <f>VLOOKUP(A50,[1]TDSheet!$A:$Z,26,0)</f>
        <v>0</v>
      </c>
      <c r="X50" s="3">
        <f>VLOOKUP(A50,[1]TDSheet!$A:$P,16,0)</f>
        <v>0</v>
      </c>
      <c r="Z50" s="3">
        <f t="shared" si="8"/>
        <v>0</v>
      </c>
    </row>
    <row r="51" spans="1:26" ht="11.1" customHeight="1" x14ac:dyDescent="0.2">
      <c r="A51" s="8" t="s">
        <v>55</v>
      </c>
      <c r="B51" s="8" t="s">
        <v>9</v>
      </c>
      <c r="C51" s="8"/>
      <c r="D51" s="9">
        <v>5095.9129999999996</v>
      </c>
      <c r="E51" s="9">
        <v>3194.57</v>
      </c>
      <c r="F51" s="9">
        <v>4479.7849999999999</v>
      </c>
      <c r="G51" s="9">
        <v>3177.819</v>
      </c>
      <c r="H51" s="24">
        <f>VLOOKUP(A51,[1]TDSheet!$A:$H,8,0)</f>
        <v>1</v>
      </c>
      <c r="I51" s="3">
        <f>VLOOKUP(A51,[1]TDSheet!$A:$I,9,0)</f>
        <v>60</v>
      </c>
      <c r="J51" s="3">
        <f>VLOOKUP(A51,[2]Донецк!$A:$E,4,0)</f>
        <v>4233.5</v>
      </c>
      <c r="K51" s="3">
        <f t="shared" si="3"/>
        <v>246.28499999999985</v>
      </c>
      <c r="L51" s="3">
        <f t="shared" si="4"/>
        <v>4479.7849999999999</v>
      </c>
      <c r="N51" s="3">
        <f>VLOOKUP(A51,[1]TDSheet!$A:$Q,17,0)</f>
        <v>1450</v>
      </c>
      <c r="O51" s="3">
        <f>VLOOKUP(A51,[1]TDSheet!$A:$S,19,0)</f>
        <v>2500</v>
      </c>
      <c r="P51" s="3">
        <f t="shared" si="5"/>
        <v>895.95699999999999</v>
      </c>
      <c r="Q51" s="23">
        <f>13*P51-O51-N51-G51</f>
        <v>4519.6220000000012</v>
      </c>
      <c r="R51" s="23"/>
      <c r="T51" s="3">
        <f t="shared" si="6"/>
        <v>13</v>
      </c>
      <c r="U51" s="3">
        <f t="shared" si="7"/>
        <v>7.9555369286695674</v>
      </c>
      <c r="V51" s="3">
        <f>VLOOKUP(A51,[1]TDSheet!$A:$Y,25,0)</f>
        <v>953.68920000000003</v>
      </c>
      <c r="W51" s="3">
        <f>VLOOKUP(A51,[1]TDSheet!$A:$Z,26,0)</f>
        <v>839.01880000000006</v>
      </c>
      <c r="X51" s="3">
        <f>VLOOKUP(A51,[1]TDSheet!$A:$P,16,0)</f>
        <v>935.62279999999987</v>
      </c>
      <c r="Z51" s="3">
        <f t="shared" si="8"/>
        <v>4519.6220000000012</v>
      </c>
    </row>
    <row r="52" spans="1:26" ht="11.1" customHeight="1" x14ac:dyDescent="0.2">
      <c r="A52" s="8" t="s">
        <v>56</v>
      </c>
      <c r="B52" s="8" t="s">
        <v>9</v>
      </c>
      <c r="C52" s="8"/>
      <c r="D52" s="10"/>
      <c r="E52" s="9">
        <v>142.37299999999999</v>
      </c>
      <c r="F52" s="9">
        <v>6.71</v>
      </c>
      <c r="G52" s="9">
        <v>135.66300000000001</v>
      </c>
      <c r="H52" s="24">
        <v>0</v>
      </c>
      <c r="I52" s="3" t="e">
        <f>VLOOKUP(A52,[1]TDSheet!$A:$I,9,0)</f>
        <v>#N/A</v>
      </c>
      <c r="J52" s="3">
        <f>VLOOKUP(A52,[2]Донецк!$A:$E,4,0)</f>
        <v>6.5</v>
      </c>
      <c r="K52" s="3">
        <f t="shared" si="3"/>
        <v>0.20999999999999996</v>
      </c>
      <c r="L52" s="3">
        <f t="shared" si="4"/>
        <v>6.71</v>
      </c>
      <c r="N52" s="3">
        <v>0</v>
      </c>
      <c r="O52" s="3">
        <v>0</v>
      </c>
      <c r="P52" s="3">
        <f t="shared" si="5"/>
        <v>1.3420000000000001</v>
      </c>
      <c r="Q52" s="23"/>
      <c r="R52" s="23"/>
      <c r="T52" s="3">
        <f t="shared" si="6"/>
        <v>101.09016393442623</v>
      </c>
      <c r="U52" s="3">
        <f t="shared" si="7"/>
        <v>101.09016393442623</v>
      </c>
      <c r="V52" s="3">
        <v>0</v>
      </c>
      <c r="W52" s="3">
        <v>0</v>
      </c>
      <c r="X52" s="3">
        <v>0</v>
      </c>
      <c r="Z52" s="3">
        <f t="shared" si="8"/>
        <v>0</v>
      </c>
    </row>
    <row r="53" spans="1:26" ht="11.1" customHeight="1" x14ac:dyDescent="0.2">
      <c r="A53" s="8" t="s">
        <v>57</v>
      </c>
      <c r="B53" s="8" t="s">
        <v>9</v>
      </c>
      <c r="C53" s="8"/>
      <c r="D53" s="9">
        <v>259.40699999999998</v>
      </c>
      <c r="E53" s="9">
        <v>63.365000000000002</v>
      </c>
      <c r="F53" s="9">
        <v>6.72</v>
      </c>
      <c r="G53" s="9">
        <v>316.05200000000002</v>
      </c>
      <c r="H53" s="24">
        <f>VLOOKUP(A53,[1]TDSheet!$A:$H,8,0)</f>
        <v>0</v>
      </c>
      <c r="I53" s="3" t="e">
        <f>VLOOKUP(A53,[1]TDSheet!$A:$I,9,0)</f>
        <v>#N/A</v>
      </c>
      <c r="J53" s="3">
        <f>VLOOKUP(A53,[2]Донецк!$A:$E,4,0)</f>
        <v>6.5</v>
      </c>
      <c r="K53" s="3">
        <f t="shared" si="3"/>
        <v>0.21999999999999975</v>
      </c>
      <c r="L53" s="3">
        <f t="shared" si="4"/>
        <v>6.72</v>
      </c>
      <c r="N53" s="3">
        <f>VLOOKUP(A53,[1]TDSheet!$A:$Q,17,0)</f>
        <v>0</v>
      </c>
      <c r="O53" s="3">
        <f>VLOOKUP(A53,[1]TDSheet!$A:$S,19,0)</f>
        <v>0</v>
      </c>
      <c r="P53" s="3">
        <f t="shared" si="5"/>
        <v>1.3439999999999999</v>
      </c>
      <c r="Q53" s="23"/>
      <c r="R53" s="23"/>
      <c r="T53" s="3">
        <f t="shared" si="6"/>
        <v>235.15773809523813</v>
      </c>
      <c r="U53" s="3">
        <f t="shared" si="7"/>
        <v>235.15773809523813</v>
      </c>
      <c r="V53" s="3">
        <f>VLOOKUP(A53,[1]TDSheet!$A:$Y,25,0)</f>
        <v>0</v>
      </c>
      <c r="W53" s="3">
        <f>VLOOKUP(A53,[1]TDSheet!$A:$Z,26,0)</f>
        <v>0</v>
      </c>
      <c r="X53" s="3">
        <f>VLOOKUP(A53,[1]TDSheet!$A:$P,16,0)</f>
        <v>0</v>
      </c>
      <c r="Y53" s="26" t="s">
        <v>184</v>
      </c>
      <c r="Z53" s="3">
        <f t="shared" si="8"/>
        <v>0</v>
      </c>
    </row>
    <row r="54" spans="1:26" ht="11.1" customHeight="1" x14ac:dyDescent="0.2">
      <c r="A54" s="8" t="s">
        <v>58</v>
      </c>
      <c r="B54" s="8" t="s">
        <v>9</v>
      </c>
      <c r="C54" s="22" t="str">
        <f>VLOOKUP(A54,[1]TDSheet!$A:$C,3,0)</f>
        <v>Нояб</v>
      </c>
      <c r="D54" s="9">
        <v>8.3089999999999993</v>
      </c>
      <c r="E54" s="9">
        <v>209.7</v>
      </c>
      <c r="F54" s="9">
        <v>56.741999999999997</v>
      </c>
      <c r="G54" s="9">
        <v>154.70599999999999</v>
      </c>
      <c r="H54" s="24">
        <f>VLOOKUP(A54,[1]TDSheet!$A:$H,8,0)</f>
        <v>1</v>
      </c>
      <c r="I54" s="3">
        <f>VLOOKUP(A54,[1]TDSheet!$A:$I,9,0)</f>
        <v>50</v>
      </c>
      <c r="J54" s="3">
        <f>VLOOKUP(A54,[2]Донецк!$A:$E,4,0)</f>
        <v>68.5</v>
      </c>
      <c r="K54" s="3">
        <f t="shared" si="3"/>
        <v>-11.758000000000003</v>
      </c>
      <c r="L54" s="3">
        <f t="shared" si="4"/>
        <v>56.741999999999997</v>
      </c>
      <c r="N54" s="3">
        <f>VLOOKUP(A54,[1]TDSheet!$A:$Q,17,0)</f>
        <v>170</v>
      </c>
      <c r="O54" s="3">
        <f>VLOOKUP(A54,[1]TDSheet!$A:$S,19,0)</f>
        <v>0</v>
      </c>
      <c r="P54" s="3">
        <f t="shared" si="5"/>
        <v>11.3484</v>
      </c>
      <c r="Q54" s="23"/>
      <c r="R54" s="23"/>
      <c r="T54" s="3">
        <f t="shared" si="6"/>
        <v>28.612491628775864</v>
      </c>
      <c r="U54" s="3">
        <f t="shared" si="7"/>
        <v>28.612491628775864</v>
      </c>
      <c r="V54" s="3">
        <f>VLOOKUP(A54,[1]TDSheet!$A:$Y,25,0)</f>
        <v>38.272000000000006</v>
      </c>
      <c r="W54" s="3">
        <f>VLOOKUP(A54,[1]TDSheet!$A:$Z,26,0)</f>
        <v>4.9109999999999996</v>
      </c>
      <c r="X54" s="3">
        <f>VLOOKUP(A54,[1]TDSheet!$A:$P,16,0)</f>
        <v>39.244799999999998</v>
      </c>
      <c r="Z54" s="3">
        <f t="shared" si="8"/>
        <v>0</v>
      </c>
    </row>
    <row r="55" spans="1:26" ht="21.95" customHeight="1" x14ac:dyDescent="0.2">
      <c r="A55" s="8" t="s">
        <v>59</v>
      </c>
      <c r="B55" s="8" t="s">
        <v>9</v>
      </c>
      <c r="C55" s="8"/>
      <c r="D55" s="10"/>
      <c r="E55" s="9">
        <v>16.8</v>
      </c>
      <c r="F55" s="9">
        <v>0.35699999999999998</v>
      </c>
      <c r="G55" s="9">
        <v>16.443000000000001</v>
      </c>
      <c r="H55" s="24">
        <v>0</v>
      </c>
      <c r="I55" s="3" t="e">
        <f>VLOOKUP(A55,[1]TDSheet!$A:$I,9,0)</f>
        <v>#N/A</v>
      </c>
      <c r="K55" s="3">
        <f t="shared" si="3"/>
        <v>0.35699999999999998</v>
      </c>
      <c r="L55" s="3">
        <f t="shared" si="4"/>
        <v>0.35699999999999998</v>
      </c>
      <c r="N55" s="3">
        <v>0</v>
      </c>
      <c r="O55" s="3">
        <v>0</v>
      </c>
      <c r="P55" s="3">
        <f t="shared" si="5"/>
        <v>7.1399999999999991E-2</v>
      </c>
      <c r="Q55" s="23"/>
      <c r="R55" s="23"/>
      <c r="T55" s="3">
        <f t="shared" si="6"/>
        <v>230.29411764705887</v>
      </c>
      <c r="U55" s="3">
        <f t="shared" si="7"/>
        <v>230.29411764705887</v>
      </c>
      <c r="V55" s="3">
        <v>0</v>
      </c>
      <c r="W55" s="3">
        <v>0</v>
      </c>
      <c r="X55" s="3">
        <v>0</v>
      </c>
      <c r="Z55" s="3">
        <f t="shared" si="8"/>
        <v>0</v>
      </c>
    </row>
    <row r="56" spans="1:26" ht="11.1" customHeight="1" x14ac:dyDescent="0.2">
      <c r="A56" s="8" t="s">
        <v>60</v>
      </c>
      <c r="B56" s="8" t="s">
        <v>9</v>
      </c>
      <c r="C56" s="22" t="str">
        <f>VLOOKUP(A56,[1]TDSheet!$A:$C,3,0)</f>
        <v>Нояб</v>
      </c>
      <c r="D56" s="9">
        <v>297.19</v>
      </c>
      <c r="E56" s="9">
        <v>809.8</v>
      </c>
      <c r="F56" s="27">
        <f>47.671+F154</f>
        <v>68.587999999999994</v>
      </c>
      <c r="G56" s="27">
        <f>1059.319+G154</f>
        <v>777.30899999999997</v>
      </c>
      <c r="H56" s="24">
        <f>VLOOKUP(A56,[1]TDSheet!$A:$H,8,0)</f>
        <v>1</v>
      </c>
      <c r="I56" s="3">
        <f>VLOOKUP(A56,[1]TDSheet!$A:$I,9,0)</f>
        <v>55</v>
      </c>
      <c r="J56" s="3">
        <f>VLOOKUP(A56,[2]Донецк!$A:$E,4,0)</f>
        <v>396.9</v>
      </c>
      <c r="K56" s="3">
        <f t="shared" si="3"/>
        <v>-328.31200000000001</v>
      </c>
      <c r="L56" s="3">
        <f t="shared" si="4"/>
        <v>68.587999999999994</v>
      </c>
      <c r="N56" s="3">
        <f>VLOOKUP(A56,[1]TDSheet!$A:$Q,17,0)</f>
        <v>770</v>
      </c>
      <c r="O56" s="3">
        <f>VLOOKUP(A56,[1]TDSheet!$A:$S,19,0)</f>
        <v>0</v>
      </c>
      <c r="P56" s="3">
        <f t="shared" si="5"/>
        <v>13.717599999999999</v>
      </c>
      <c r="Q56" s="23"/>
      <c r="R56" s="23"/>
      <c r="T56" s="3">
        <f t="shared" si="6"/>
        <v>112.79735522248791</v>
      </c>
      <c r="U56" s="3">
        <f t="shared" si="7"/>
        <v>112.79735522248791</v>
      </c>
      <c r="V56" s="3">
        <f>VLOOKUP(A56,[1]TDSheet!$A:$Y,25,0)</f>
        <v>159.03579999999999</v>
      </c>
      <c r="W56" s="3">
        <f>VLOOKUP(A56,[1]TDSheet!$A:$Z,26,0)</f>
        <v>81.4422</v>
      </c>
      <c r="X56" s="3">
        <f>VLOOKUP(A56,[1]TDSheet!$A:$P,16,0)</f>
        <v>207.44099999999997</v>
      </c>
      <c r="Z56" s="3">
        <f t="shared" si="8"/>
        <v>0</v>
      </c>
    </row>
    <row r="57" spans="1:26" ht="11.1" customHeight="1" x14ac:dyDescent="0.2">
      <c r="A57" s="8" t="s">
        <v>61</v>
      </c>
      <c r="B57" s="8" t="s">
        <v>9</v>
      </c>
      <c r="C57" s="8"/>
      <c r="D57" s="9">
        <v>4259.6790000000001</v>
      </c>
      <c r="E57" s="9">
        <v>2195.3449999999998</v>
      </c>
      <c r="F57" s="9">
        <v>2867.4960000000001</v>
      </c>
      <c r="G57" s="9">
        <v>3126.4319999999998</v>
      </c>
      <c r="H57" s="24">
        <f>VLOOKUP(A57,[1]TDSheet!$A:$H,8,0)</f>
        <v>1</v>
      </c>
      <c r="I57" s="3">
        <f>VLOOKUP(A57,[1]TDSheet!$A:$I,9,0)</f>
        <v>60</v>
      </c>
      <c r="J57" s="3">
        <f>VLOOKUP(A57,[2]Донецк!$A:$E,4,0)</f>
        <v>2812.6060000000002</v>
      </c>
      <c r="K57" s="3">
        <f t="shared" si="3"/>
        <v>54.889999999999873</v>
      </c>
      <c r="L57" s="3">
        <f t="shared" si="4"/>
        <v>2867.4960000000001</v>
      </c>
      <c r="N57" s="3">
        <f>VLOOKUP(A57,[1]TDSheet!$A:$Q,17,0)</f>
        <v>950</v>
      </c>
      <c r="O57" s="3">
        <f>VLOOKUP(A57,[1]TDSheet!$A:$S,19,0)</f>
        <v>2000</v>
      </c>
      <c r="P57" s="3">
        <f t="shared" si="5"/>
        <v>573.49919999999997</v>
      </c>
      <c r="Q57" s="23">
        <f t="shared" ref="Q57" si="13">13*P57-O57-N57-G57</f>
        <v>1379.0576000000001</v>
      </c>
      <c r="R57" s="23"/>
      <c r="T57" s="3">
        <f t="shared" si="6"/>
        <v>13</v>
      </c>
      <c r="U57" s="3">
        <f t="shared" si="7"/>
        <v>10.59536264392348</v>
      </c>
      <c r="V57" s="3">
        <f>VLOOKUP(A57,[1]TDSheet!$A:$Y,25,0)</f>
        <v>604.88519999999994</v>
      </c>
      <c r="W57" s="3">
        <f>VLOOKUP(A57,[1]TDSheet!$A:$Z,26,0)</f>
        <v>656.08699999999999</v>
      </c>
      <c r="X57" s="3">
        <f>VLOOKUP(A57,[1]TDSheet!$A:$P,16,0)</f>
        <v>698.28379999999993</v>
      </c>
      <c r="Z57" s="3">
        <f t="shared" si="8"/>
        <v>1379.0576000000001</v>
      </c>
    </row>
    <row r="58" spans="1:26" ht="11.1" customHeight="1" x14ac:dyDescent="0.2">
      <c r="A58" s="8" t="s">
        <v>62</v>
      </c>
      <c r="B58" s="8" t="s">
        <v>9</v>
      </c>
      <c r="C58" s="8"/>
      <c r="D58" s="9">
        <v>11.56</v>
      </c>
      <c r="E58" s="9">
        <v>133.06</v>
      </c>
      <c r="F58" s="9">
        <v>5.875</v>
      </c>
      <c r="G58" s="9">
        <v>138.745</v>
      </c>
      <c r="H58" s="24">
        <f>VLOOKUP(A58,[1]TDSheet!$A:$H,8,0)</f>
        <v>0</v>
      </c>
      <c r="I58" s="3" t="e">
        <f>VLOOKUP(A58,[1]TDSheet!$A:$I,9,0)</f>
        <v>#N/A</v>
      </c>
      <c r="J58" s="3">
        <f>VLOOKUP(A58,[2]Донецк!$A:$E,4,0)</f>
        <v>5.3</v>
      </c>
      <c r="K58" s="3">
        <f t="shared" si="3"/>
        <v>0.57500000000000018</v>
      </c>
      <c r="L58" s="3">
        <f t="shared" si="4"/>
        <v>5.875</v>
      </c>
      <c r="N58" s="3">
        <f>VLOOKUP(A58,[1]TDSheet!$A:$Q,17,0)</f>
        <v>0</v>
      </c>
      <c r="O58" s="3">
        <f>VLOOKUP(A58,[1]TDSheet!$A:$S,19,0)</f>
        <v>0</v>
      </c>
      <c r="P58" s="3">
        <f t="shared" si="5"/>
        <v>1.175</v>
      </c>
      <c r="Q58" s="23"/>
      <c r="R58" s="23"/>
      <c r="T58" s="3">
        <f t="shared" si="6"/>
        <v>118.08085106382978</v>
      </c>
      <c r="U58" s="3">
        <f t="shared" si="7"/>
        <v>118.08085106382978</v>
      </c>
      <c r="V58" s="3">
        <f>VLOOKUP(A58,[1]TDSheet!$A:$Y,25,0)</f>
        <v>0</v>
      </c>
      <c r="W58" s="3">
        <f>VLOOKUP(A58,[1]TDSheet!$A:$Z,26,0)</f>
        <v>0</v>
      </c>
      <c r="X58" s="3">
        <f>VLOOKUP(A58,[1]TDSheet!$A:$P,16,0)</f>
        <v>0</v>
      </c>
      <c r="Z58" s="3">
        <f t="shared" si="8"/>
        <v>0</v>
      </c>
    </row>
    <row r="59" spans="1:26" ht="11.1" customHeight="1" x14ac:dyDescent="0.2">
      <c r="A59" s="8" t="s">
        <v>63</v>
      </c>
      <c r="B59" s="8" t="s">
        <v>9</v>
      </c>
      <c r="C59" s="8"/>
      <c r="D59" s="9">
        <v>1374.354</v>
      </c>
      <c r="E59" s="9">
        <v>1243.01</v>
      </c>
      <c r="F59" s="9">
        <v>1632.7660000000001</v>
      </c>
      <c r="G59" s="9">
        <v>769.16499999999996</v>
      </c>
      <c r="H59" s="24">
        <f>VLOOKUP(A59,[1]TDSheet!$A:$H,8,0)</f>
        <v>1</v>
      </c>
      <c r="I59" s="3">
        <f>VLOOKUP(A59,[1]TDSheet!$A:$I,9,0)</f>
        <v>60</v>
      </c>
      <c r="J59" s="3">
        <f>VLOOKUP(A59,[2]Донецк!$A:$E,4,0)</f>
        <v>1675</v>
      </c>
      <c r="K59" s="3">
        <f t="shared" si="3"/>
        <v>-42.233999999999924</v>
      </c>
      <c r="L59" s="3">
        <f t="shared" si="4"/>
        <v>1632.7660000000001</v>
      </c>
      <c r="N59" s="3">
        <f>VLOOKUP(A59,[1]TDSheet!$A:$Q,17,0)</f>
        <v>400</v>
      </c>
      <c r="O59" s="3">
        <f>VLOOKUP(A59,[1]TDSheet!$A:$S,19,0)</f>
        <v>400</v>
      </c>
      <c r="P59" s="3">
        <f t="shared" si="5"/>
        <v>326.5532</v>
      </c>
      <c r="Q59" s="23">
        <f t="shared" ref="Q59" si="14">13*P59-O59-N59-G59</f>
        <v>2676.0266000000001</v>
      </c>
      <c r="R59" s="23"/>
      <c r="T59" s="3">
        <f t="shared" si="6"/>
        <v>13</v>
      </c>
      <c r="U59" s="3">
        <f t="shared" si="7"/>
        <v>4.8052354103404893</v>
      </c>
      <c r="V59" s="3">
        <f>VLOOKUP(A59,[1]TDSheet!$A:$Y,25,0)</f>
        <v>266.85019999999997</v>
      </c>
      <c r="W59" s="3">
        <f>VLOOKUP(A59,[1]TDSheet!$A:$Z,26,0)</f>
        <v>307.05020000000002</v>
      </c>
      <c r="X59" s="3">
        <f>VLOOKUP(A59,[1]TDSheet!$A:$P,16,0)</f>
        <v>290.49059999999997</v>
      </c>
      <c r="Z59" s="3">
        <f t="shared" si="8"/>
        <v>2676.0266000000001</v>
      </c>
    </row>
    <row r="60" spans="1:26" ht="11.1" customHeight="1" x14ac:dyDescent="0.2">
      <c r="A60" s="8" t="s">
        <v>64</v>
      </c>
      <c r="B60" s="8" t="s">
        <v>9</v>
      </c>
      <c r="C60" s="22" t="str">
        <f>VLOOKUP(A60,[1]TDSheet!$A:$C,3,0)</f>
        <v>Нояб</v>
      </c>
      <c r="D60" s="9">
        <v>9.7000000000000003E-2</v>
      </c>
      <c r="E60" s="9">
        <v>87.831000000000003</v>
      </c>
      <c r="F60" s="9">
        <v>86.769000000000005</v>
      </c>
      <c r="G60" s="9">
        <v>-0.55300000000000005</v>
      </c>
      <c r="H60" s="24">
        <f>VLOOKUP(A60,[1]TDSheet!$A:$H,8,0)</f>
        <v>1</v>
      </c>
      <c r="I60" s="3">
        <f>VLOOKUP(A60,[1]TDSheet!$A:$I,9,0)</f>
        <v>60</v>
      </c>
      <c r="J60" s="3">
        <f>VLOOKUP(A60,[2]Донецк!$A:$E,4,0)</f>
        <v>108.75</v>
      </c>
      <c r="K60" s="3">
        <f t="shared" si="3"/>
        <v>-21.980999999999995</v>
      </c>
      <c r="L60" s="3">
        <f t="shared" si="4"/>
        <v>86.769000000000005</v>
      </c>
      <c r="N60" s="3">
        <f>VLOOKUP(A60,[1]TDSheet!$A:$Q,17,0)</f>
        <v>385</v>
      </c>
      <c r="O60" s="3">
        <f>VLOOKUP(A60,[1]TDSheet!$A:$S,19,0)</f>
        <v>0</v>
      </c>
      <c r="P60" s="3">
        <f t="shared" si="5"/>
        <v>17.3538</v>
      </c>
      <c r="Q60" s="23"/>
      <c r="R60" s="23"/>
      <c r="T60" s="3">
        <f t="shared" si="6"/>
        <v>22.153476472011896</v>
      </c>
      <c r="U60" s="3">
        <f t="shared" si="7"/>
        <v>22.153476472011896</v>
      </c>
      <c r="V60" s="3">
        <f>VLOOKUP(A60,[1]TDSheet!$A:$Y,25,0)</f>
        <v>68.301000000000002</v>
      </c>
      <c r="W60" s="3">
        <f>VLOOKUP(A60,[1]TDSheet!$A:$Z,26,0)</f>
        <v>18.855399999999999</v>
      </c>
      <c r="X60" s="3">
        <f>VLOOKUP(A60,[1]TDSheet!$A:$P,16,0)</f>
        <v>48.300799999999995</v>
      </c>
      <c r="Z60" s="3">
        <f t="shared" si="8"/>
        <v>0</v>
      </c>
    </row>
    <row r="61" spans="1:26" ht="11.1" customHeight="1" x14ac:dyDescent="0.2">
      <c r="A61" s="8" t="s">
        <v>65</v>
      </c>
      <c r="B61" s="8" t="s">
        <v>9</v>
      </c>
      <c r="C61" s="8"/>
      <c r="D61" s="9">
        <v>10.765000000000001</v>
      </c>
      <c r="E61" s="9"/>
      <c r="F61" s="9">
        <v>4.0179999999999998</v>
      </c>
      <c r="G61" s="9">
        <v>5.3769999999999998</v>
      </c>
      <c r="H61" s="24">
        <f>VLOOKUP(A61,[1]TDSheet!$A:$H,8,0)</f>
        <v>0</v>
      </c>
      <c r="I61" s="3" t="e">
        <f>VLOOKUP(A61,[1]TDSheet!$A:$I,9,0)</f>
        <v>#N/A</v>
      </c>
      <c r="J61" s="3">
        <f>VLOOKUP(A61,[2]Донецк!$A:$E,4,0)</f>
        <v>3.9</v>
      </c>
      <c r="K61" s="3">
        <f t="shared" si="3"/>
        <v>0.11799999999999988</v>
      </c>
      <c r="L61" s="3">
        <f t="shared" si="4"/>
        <v>4.0179999999999998</v>
      </c>
      <c r="N61" s="3">
        <f>VLOOKUP(A61,[1]TDSheet!$A:$Q,17,0)</f>
        <v>0</v>
      </c>
      <c r="O61" s="3">
        <f>VLOOKUP(A61,[1]TDSheet!$A:$S,19,0)</f>
        <v>0</v>
      </c>
      <c r="P61" s="3">
        <f t="shared" si="5"/>
        <v>0.80359999999999998</v>
      </c>
      <c r="Q61" s="23"/>
      <c r="R61" s="23"/>
      <c r="T61" s="3">
        <f t="shared" si="6"/>
        <v>6.6911398705823792</v>
      </c>
      <c r="U61" s="3">
        <f t="shared" si="7"/>
        <v>6.6911398705823792</v>
      </c>
      <c r="V61" s="3">
        <f>VLOOKUP(A61,[1]TDSheet!$A:$Y,25,0)</f>
        <v>0</v>
      </c>
      <c r="W61" s="3">
        <f>VLOOKUP(A61,[1]TDSheet!$A:$Z,26,0)</f>
        <v>0</v>
      </c>
      <c r="X61" s="3">
        <f>VLOOKUP(A61,[1]TDSheet!$A:$P,16,0)</f>
        <v>0.27400000000000002</v>
      </c>
      <c r="Z61" s="3">
        <f t="shared" si="8"/>
        <v>0</v>
      </c>
    </row>
    <row r="62" spans="1:26" ht="11.1" customHeight="1" x14ac:dyDescent="0.2">
      <c r="A62" s="8" t="s">
        <v>66</v>
      </c>
      <c r="B62" s="8" t="s">
        <v>9</v>
      </c>
      <c r="C62" s="22" t="str">
        <f>VLOOKUP(A62,[1]TDSheet!$A:$C,3,0)</f>
        <v>Нояб</v>
      </c>
      <c r="D62" s="9">
        <v>99.718999999999994</v>
      </c>
      <c r="E62" s="9">
        <v>459.43200000000002</v>
      </c>
      <c r="F62" s="9">
        <v>63.418999999999997</v>
      </c>
      <c r="G62" s="9">
        <v>404.01</v>
      </c>
      <c r="H62" s="24">
        <f>VLOOKUP(A62,[1]TDSheet!$A:$H,8,0)</f>
        <v>1</v>
      </c>
      <c r="I62" s="3">
        <f>VLOOKUP(A62,[1]TDSheet!$A:$I,9,0)</f>
        <v>60</v>
      </c>
      <c r="J62" s="3">
        <f>VLOOKUP(A62,[2]Донецк!$A:$E,4,0)</f>
        <v>142.15</v>
      </c>
      <c r="K62" s="3">
        <f t="shared" si="3"/>
        <v>-78.731000000000009</v>
      </c>
      <c r="L62" s="3">
        <f t="shared" si="4"/>
        <v>63.418999999999997</v>
      </c>
      <c r="N62" s="3">
        <f>VLOOKUP(A62,[1]TDSheet!$A:$Q,17,0)</f>
        <v>265</v>
      </c>
      <c r="O62" s="3">
        <f>VLOOKUP(A62,[1]TDSheet!$A:$S,19,0)</f>
        <v>300</v>
      </c>
      <c r="P62" s="3">
        <f t="shared" si="5"/>
        <v>12.6838</v>
      </c>
      <c r="Q62" s="23"/>
      <c r="R62" s="23"/>
      <c r="T62" s="3">
        <f t="shared" si="6"/>
        <v>76.397451867736805</v>
      </c>
      <c r="U62" s="3">
        <f t="shared" si="7"/>
        <v>76.397451867736805</v>
      </c>
      <c r="V62" s="3">
        <f>VLOOKUP(A62,[1]TDSheet!$A:$Y,25,0)</f>
        <v>93.295199999999994</v>
      </c>
      <c r="W62" s="3">
        <f>VLOOKUP(A62,[1]TDSheet!$A:$Z,26,0)</f>
        <v>31.806400000000004</v>
      </c>
      <c r="X62" s="3">
        <f>VLOOKUP(A62,[1]TDSheet!$A:$P,16,0)</f>
        <v>113.69919999999999</v>
      </c>
      <c r="Z62" s="3">
        <f t="shared" si="8"/>
        <v>0</v>
      </c>
    </row>
    <row r="63" spans="1:26" ht="11.1" customHeight="1" x14ac:dyDescent="0.2">
      <c r="A63" s="8" t="s">
        <v>67</v>
      </c>
      <c r="B63" s="8" t="s">
        <v>9</v>
      </c>
      <c r="C63" s="8"/>
      <c r="D63" s="9">
        <v>18.388999999999999</v>
      </c>
      <c r="E63" s="9">
        <v>6.5039999999999996</v>
      </c>
      <c r="F63" s="9">
        <v>18.033999999999999</v>
      </c>
      <c r="G63" s="9">
        <v>0.82699999999999996</v>
      </c>
      <c r="H63" s="24">
        <f>VLOOKUP(A63,[1]TDSheet!$A:$H,8,0)</f>
        <v>1</v>
      </c>
      <c r="I63" s="3">
        <f>VLOOKUP(A63,[1]TDSheet!$A:$I,9,0)</f>
        <v>180</v>
      </c>
      <c r="J63" s="3">
        <f>VLOOKUP(A63,[2]Донецк!$A:$E,4,0)</f>
        <v>15.26</v>
      </c>
      <c r="K63" s="3">
        <f t="shared" si="3"/>
        <v>2.7739999999999991</v>
      </c>
      <c r="L63" s="3">
        <f t="shared" si="4"/>
        <v>18.033999999999999</v>
      </c>
      <c r="N63" s="3">
        <f>VLOOKUP(A63,[1]TDSheet!$A:$Q,17,0)</f>
        <v>40</v>
      </c>
      <c r="O63" s="3">
        <f>VLOOKUP(A63,[1]TDSheet!$A:$S,19,0)</f>
        <v>0</v>
      </c>
      <c r="P63" s="3">
        <f t="shared" si="5"/>
        <v>3.6067999999999998</v>
      </c>
      <c r="Q63" s="23">
        <f t="shared" ref="Q63" si="15">13*P63-O63-N63-G63</f>
        <v>6.0613999999999972</v>
      </c>
      <c r="R63" s="23"/>
      <c r="T63" s="3">
        <f t="shared" si="6"/>
        <v>13</v>
      </c>
      <c r="U63" s="3">
        <f t="shared" si="7"/>
        <v>11.319452145946546</v>
      </c>
      <c r="V63" s="3">
        <f>VLOOKUP(A63,[1]TDSheet!$A:$Y,25,0)</f>
        <v>2.7236000000000002</v>
      </c>
      <c r="W63" s="3">
        <f>VLOOKUP(A63,[1]TDSheet!$A:$Z,26,0)</f>
        <v>2.2746</v>
      </c>
      <c r="X63" s="3">
        <f>VLOOKUP(A63,[1]TDSheet!$A:$P,16,0)</f>
        <v>4.6374000000000004</v>
      </c>
      <c r="Z63" s="3">
        <f t="shared" si="8"/>
        <v>6.0613999999999972</v>
      </c>
    </row>
    <row r="64" spans="1:26" ht="11.1" customHeight="1" x14ac:dyDescent="0.2">
      <c r="A64" s="8" t="s">
        <v>68</v>
      </c>
      <c r="B64" s="8" t="s">
        <v>9</v>
      </c>
      <c r="C64" s="22" t="str">
        <f>VLOOKUP(A64,[1]TDSheet!$A:$C,3,0)</f>
        <v>Нояб</v>
      </c>
      <c r="D64" s="9">
        <v>323.80900000000003</v>
      </c>
      <c r="E64" s="9">
        <v>595.84199999999998</v>
      </c>
      <c r="F64" s="9">
        <v>267.14800000000002</v>
      </c>
      <c r="G64" s="9">
        <v>506.53100000000001</v>
      </c>
      <c r="H64" s="24">
        <f>VLOOKUP(A64,[1]TDSheet!$A:$H,8,0)</f>
        <v>1</v>
      </c>
      <c r="I64" s="3">
        <f>VLOOKUP(A64,[1]TDSheet!$A:$I,9,0)</f>
        <v>60</v>
      </c>
      <c r="J64" s="3">
        <f>VLOOKUP(A64,[2]Донецк!$A:$E,4,0)</f>
        <v>450.1</v>
      </c>
      <c r="K64" s="3">
        <f t="shared" si="3"/>
        <v>-182.952</v>
      </c>
      <c r="L64" s="3">
        <f t="shared" si="4"/>
        <v>267.14800000000002</v>
      </c>
      <c r="N64" s="3">
        <f>VLOOKUP(A64,[1]TDSheet!$A:$Q,17,0)</f>
        <v>305</v>
      </c>
      <c r="O64" s="3">
        <f>VLOOKUP(A64,[1]TDSheet!$A:$S,19,0)</f>
        <v>500</v>
      </c>
      <c r="P64" s="3">
        <f t="shared" si="5"/>
        <v>53.429600000000008</v>
      </c>
      <c r="Q64" s="23"/>
      <c r="R64" s="23"/>
      <c r="T64" s="3">
        <f t="shared" si="6"/>
        <v>24.546899097129675</v>
      </c>
      <c r="U64" s="3">
        <f t="shared" si="7"/>
        <v>24.546899097129675</v>
      </c>
      <c r="V64" s="3">
        <f>VLOOKUP(A64,[1]TDSheet!$A:$Y,25,0)</f>
        <v>137.1832</v>
      </c>
      <c r="W64" s="3">
        <f>VLOOKUP(A64,[1]TDSheet!$A:$Z,26,0)</f>
        <v>89.116</v>
      </c>
      <c r="X64" s="3">
        <f>VLOOKUP(A64,[1]TDSheet!$A:$P,16,0)</f>
        <v>158.42680000000001</v>
      </c>
      <c r="Z64" s="3">
        <f t="shared" si="8"/>
        <v>0</v>
      </c>
    </row>
    <row r="65" spans="1:26" ht="11.1" customHeight="1" x14ac:dyDescent="0.2">
      <c r="A65" s="8" t="s">
        <v>69</v>
      </c>
      <c r="B65" s="8" t="s">
        <v>9</v>
      </c>
      <c r="C65" s="8"/>
      <c r="D65" s="9">
        <v>1.242</v>
      </c>
      <c r="E65" s="9">
        <v>13.458</v>
      </c>
      <c r="F65" s="9">
        <v>13.539</v>
      </c>
      <c r="G65" s="9">
        <v>-1.2789999999999999</v>
      </c>
      <c r="H65" s="24">
        <f>VLOOKUP(A65,[1]TDSheet!$A:$H,8,0)</f>
        <v>1</v>
      </c>
      <c r="I65" s="3">
        <f>VLOOKUP(A65,[1]TDSheet!$A:$I,9,0)</f>
        <v>35</v>
      </c>
      <c r="J65" s="3">
        <f>VLOOKUP(A65,[2]Донецк!$A:$E,4,0)</f>
        <v>24.49</v>
      </c>
      <c r="K65" s="3">
        <f t="shared" si="3"/>
        <v>-10.950999999999999</v>
      </c>
      <c r="L65" s="3">
        <f t="shared" si="4"/>
        <v>13.539</v>
      </c>
      <c r="N65" s="3">
        <f>VLOOKUP(A65,[1]TDSheet!$A:$Q,17,0)</f>
        <v>95</v>
      </c>
      <c r="O65" s="3">
        <f>VLOOKUP(A65,[1]TDSheet!$A:$S,19,0)</f>
        <v>0</v>
      </c>
      <c r="P65" s="3">
        <f t="shared" si="5"/>
        <v>2.7077999999999998</v>
      </c>
      <c r="Q65" s="23"/>
      <c r="R65" s="23"/>
      <c r="T65" s="3">
        <f t="shared" si="6"/>
        <v>34.611492724721181</v>
      </c>
      <c r="U65" s="3">
        <f t="shared" si="7"/>
        <v>34.611492724721181</v>
      </c>
      <c r="V65" s="3">
        <f>VLOOKUP(A65,[1]TDSheet!$A:$Y,25,0)</f>
        <v>12.849600000000001</v>
      </c>
      <c r="W65" s="3">
        <f>VLOOKUP(A65,[1]TDSheet!$A:$Z,26,0)</f>
        <v>10.4346</v>
      </c>
      <c r="X65" s="3">
        <f>VLOOKUP(A65,[1]TDSheet!$A:$P,16,0)</f>
        <v>14.250399999999999</v>
      </c>
      <c r="Z65" s="3">
        <f t="shared" si="8"/>
        <v>0</v>
      </c>
    </row>
    <row r="66" spans="1:26" ht="11.1" customHeight="1" x14ac:dyDescent="0.2">
      <c r="A66" s="8" t="s">
        <v>70</v>
      </c>
      <c r="B66" s="8" t="s">
        <v>9</v>
      </c>
      <c r="C66" s="8"/>
      <c r="D66" s="10"/>
      <c r="E66" s="9">
        <v>110.38</v>
      </c>
      <c r="F66" s="9">
        <v>17.943000000000001</v>
      </c>
      <c r="G66" s="9">
        <v>91.728999999999999</v>
      </c>
      <c r="H66" s="24">
        <v>0</v>
      </c>
      <c r="I66" s="3" t="e">
        <f>VLOOKUP(A66,[1]TDSheet!$A:$I,9,0)</f>
        <v>#N/A</v>
      </c>
      <c r="J66" s="3">
        <f>VLOOKUP(A66,[2]Донецк!$A:$E,4,0)</f>
        <v>22.3</v>
      </c>
      <c r="K66" s="3">
        <f t="shared" si="3"/>
        <v>-4.3569999999999993</v>
      </c>
      <c r="L66" s="3">
        <f t="shared" si="4"/>
        <v>17.943000000000001</v>
      </c>
      <c r="N66" s="3">
        <v>0</v>
      </c>
      <c r="O66" s="3">
        <v>0</v>
      </c>
      <c r="P66" s="3">
        <f t="shared" si="5"/>
        <v>3.5886000000000005</v>
      </c>
      <c r="Q66" s="23"/>
      <c r="R66" s="23"/>
      <c r="T66" s="3">
        <f t="shared" si="6"/>
        <v>25.561221646324469</v>
      </c>
      <c r="U66" s="3">
        <f t="shared" si="7"/>
        <v>25.561221646324469</v>
      </c>
      <c r="V66" s="3">
        <v>0</v>
      </c>
      <c r="W66" s="3">
        <v>0</v>
      </c>
      <c r="X66" s="3">
        <v>0</v>
      </c>
      <c r="Z66" s="3">
        <f t="shared" si="8"/>
        <v>0</v>
      </c>
    </row>
    <row r="67" spans="1:26" ht="11.1" customHeight="1" x14ac:dyDescent="0.2">
      <c r="A67" s="8" t="s">
        <v>71</v>
      </c>
      <c r="B67" s="8" t="s">
        <v>9</v>
      </c>
      <c r="C67" s="8"/>
      <c r="D67" s="10"/>
      <c r="E67" s="9">
        <v>40.47</v>
      </c>
      <c r="F67" s="9">
        <v>4.0250000000000004</v>
      </c>
      <c r="G67" s="9">
        <v>36.445</v>
      </c>
      <c r="H67" s="24">
        <v>0</v>
      </c>
      <c r="I67" s="3" t="e">
        <f>VLOOKUP(A67,[1]TDSheet!$A:$I,9,0)</f>
        <v>#N/A</v>
      </c>
      <c r="J67" s="3">
        <f>VLOOKUP(A67,[2]Донецк!$A:$E,4,0)</f>
        <v>3.9</v>
      </c>
      <c r="K67" s="3">
        <f t="shared" si="3"/>
        <v>0.12500000000000044</v>
      </c>
      <c r="L67" s="3">
        <f t="shared" si="4"/>
        <v>4.0250000000000004</v>
      </c>
      <c r="N67" s="3">
        <v>0</v>
      </c>
      <c r="O67" s="3">
        <v>0</v>
      </c>
      <c r="P67" s="3">
        <f t="shared" si="5"/>
        <v>0.80500000000000005</v>
      </c>
      <c r="Q67" s="23"/>
      <c r="R67" s="23"/>
      <c r="T67" s="3">
        <f t="shared" si="6"/>
        <v>45.273291925465834</v>
      </c>
      <c r="U67" s="3">
        <f t="shared" si="7"/>
        <v>45.273291925465834</v>
      </c>
      <c r="V67" s="3">
        <v>0</v>
      </c>
      <c r="W67" s="3">
        <v>0</v>
      </c>
      <c r="X67" s="3">
        <v>0</v>
      </c>
      <c r="Z67" s="3">
        <f t="shared" si="8"/>
        <v>0</v>
      </c>
    </row>
    <row r="68" spans="1:26" ht="11.1" customHeight="1" x14ac:dyDescent="0.2">
      <c r="A68" s="8" t="s">
        <v>72</v>
      </c>
      <c r="B68" s="8" t="s">
        <v>9</v>
      </c>
      <c r="C68" s="8"/>
      <c r="D68" s="10"/>
      <c r="E68" s="9">
        <v>80.369</v>
      </c>
      <c r="F68" s="9">
        <v>42.280999999999999</v>
      </c>
      <c r="G68" s="9">
        <v>38.088000000000001</v>
      </c>
      <c r="H68" s="24">
        <v>0</v>
      </c>
      <c r="I68" s="3" t="e">
        <f>VLOOKUP(A68,[1]TDSheet!$A:$I,9,0)</f>
        <v>#N/A</v>
      </c>
      <c r="J68" s="3">
        <f>VLOOKUP(A68,[2]Донецк!$A:$E,4,0)</f>
        <v>41.9</v>
      </c>
      <c r="K68" s="3">
        <f t="shared" si="3"/>
        <v>0.38100000000000023</v>
      </c>
      <c r="L68" s="3">
        <f t="shared" si="4"/>
        <v>42.280999999999999</v>
      </c>
      <c r="N68" s="3">
        <v>0</v>
      </c>
      <c r="O68" s="3">
        <v>0</v>
      </c>
      <c r="P68" s="3">
        <f t="shared" si="5"/>
        <v>8.4561999999999991</v>
      </c>
      <c r="Q68" s="23"/>
      <c r="R68" s="23"/>
      <c r="T68" s="3">
        <f t="shared" si="6"/>
        <v>4.5041508005960127</v>
      </c>
      <c r="U68" s="3">
        <f t="shared" si="7"/>
        <v>4.5041508005960127</v>
      </c>
      <c r="V68" s="3">
        <v>0</v>
      </c>
      <c r="W68" s="3">
        <v>0</v>
      </c>
      <c r="X68" s="3">
        <v>0</v>
      </c>
      <c r="Z68" s="3">
        <f t="shared" si="8"/>
        <v>0</v>
      </c>
    </row>
    <row r="69" spans="1:26" ht="11.1" customHeight="1" x14ac:dyDescent="0.2">
      <c r="A69" s="8" t="s">
        <v>73</v>
      </c>
      <c r="B69" s="8" t="s">
        <v>9</v>
      </c>
      <c r="C69" s="8"/>
      <c r="D69" s="9">
        <v>159.072</v>
      </c>
      <c r="E69" s="9">
        <v>349.95400000000001</v>
      </c>
      <c r="F69" s="9">
        <v>465.70499999999998</v>
      </c>
      <c r="G69" s="9">
        <v>16.693999999999999</v>
      </c>
      <c r="H69" s="24">
        <f>VLOOKUP(A69,[1]TDSheet!$A:$H,8,0)</f>
        <v>1</v>
      </c>
      <c r="I69" s="3">
        <f>VLOOKUP(A69,[1]TDSheet!$A:$I,9,0)</f>
        <v>30</v>
      </c>
      <c r="J69" s="3">
        <f>VLOOKUP(A69,[2]Донецк!$A:$E,4,0)</f>
        <v>471.35399999999998</v>
      </c>
      <c r="K69" s="3">
        <f t="shared" si="3"/>
        <v>-5.6490000000000009</v>
      </c>
      <c r="L69" s="3">
        <f t="shared" si="4"/>
        <v>115.75099999999998</v>
      </c>
      <c r="M69" s="3">
        <f>VLOOKUP(A69,[3]TDSheet!$A:$V,6,0)</f>
        <v>349.95400000000001</v>
      </c>
      <c r="N69" s="3">
        <f>VLOOKUP(A69,[1]TDSheet!$A:$Q,17,0)</f>
        <v>140</v>
      </c>
      <c r="O69" s="3">
        <f>VLOOKUP(A69,[1]TDSheet!$A:$S,19,0)</f>
        <v>0</v>
      </c>
      <c r="P69" s="3">
        <f t="shared" si="5"/>
        <v>23.150199999999995</v>
      </c>
      <c r="Q69" s="23">
        <f>13*P69-O69-N69-G69</f>
        <v>144.25859999999992</v>
      </c>
      <c r="R69" s="23"/>
      <c r="T69" s="3">
        <f t="shared" si="6"/>
        <v>12.999999999999998</v>
      </c>
      <c r="U69" s="3">
        <f t="shared" si="7"/>
        <v>6.7685808329949646</v>
      </c>
      <c r="V69" s="3">
        <f>VLOOKUP(A69,[1]TDSheet!$A:$Y,25,0)</f>
        <v>19.297800000000006</v>
      </c>
      <c r="W69" s="3">
        <f>VLOOKUP(A69,[1]TDSheet!$A:$Z,26,0)</f>
        <v>19.259000000000004</v>
      </c>
      <c r="X69" s="3">
        <f>VLOOKUP(A69,[1]TDSheet!$A:$P,16,0)</f>
        <v>20.794600000000003</v>
      </c>
      <c r="Z69" s="3">
        <f t="shared" si="8"/>
        <v>144.25859999999992</v>
      </c>
    </row>
    <row r="70" spans="1:26" ht="11.1" customHeight="1" x14ac:dyDescent="0.2">
      <c r="A70" s="8" t="s">
        <v>74</v>
      </c>
      <c r="B70" s="8" t="s">
        <v>9</v>
      </c>
      <c r="C70" s="8"/>
      <c r="D70" s="10"/>
      <c r="E70" s="9">
        <v>7.8019999999999996</v>
      </c>
      <c r="F70" s="9"/>
      <c r="G70" s="9">
        <v>7.8019999999999996</v>
      </c>
      <c r="H70" s="24">
        <v>0</v>
      </c>
      <c r="I70" s="3" t="e">
        <f>VLOOKUP(A70,[1]TDSheet!$A:$I,9,0)</f>
        <v>#N/A</v>
      </c>
      <c r="J70" s="3">
        <f>VLOOKUP(A70,[2]Донецк!$A:$E,4,0)</f>
        <v>1.3</v>
      </c>
      <c r="K70" s="3">
        <f t="shared" si="3"/>
        <v>-1.3</v>
      </c>
      <c r="L70" s="3">
        <f t="shared" si="4"/>
        <v>0</v>
      </c>
      <c r="N70" s="3">
        <v>0</v>
      </c>
      <c r="O70" s="3">
        <v>0</v>
      </c>
      <c r="P70" s="3">
        <f t="shared" si="5"/>
        <v>0</v>
      </c>
      <c r="Q70" s="23"/>
      <c r="R70" s="23"/>
      <c r="T70" s="3" t="e">
        <f t="shared" si="6"/>
        <v>#DIV/0!</v>
      </c>
      <c r="U70" s="3" t="e">
        <f t="shared" si="7"/>
        <v>#DIV/0!</v>
      </c>
      <c r="V70" s="3">
        <v>0</v>
      </c>
      <c r="W70" s="3">
        <v>0</v>
      </c>
      <c r="X70" s="3">
        <v>0</v>
      </c>
      <c r="Z70" s="3">
        <f t="shared" si="8"/>
        <v>0</v>
      </c>
    </row>
    <row r="71" spans="1:26" ht="11.1" customHeight="1" x14ac:dyDescent="0.2">
      <c r="A71" s="8" t="s">
        <v>75</v>
      </c>
      <c r="B71" s="8" t="s">
        <v>9</v>
      </c>
      <c r="C71" s="8"/>
      <c r="D71" s="9">
        <v>303.90199999999999</v>
      </c>
      <c r="E71" s="9">
        <v>378.43299999999999</v>
      </c>
      <c r="F71" s="9">
        <v>241.59899999999999</v>
      </c>
      <c r="G71" s="9">
        <v>351.27800000000002</v>
      </c>
      <c r="H71" s="24">
        <f>VLOOKUP(A71,[1]TDSheet!$A:$H,8,0)</f>
        <v>1</v>
      </c>
      <c r="I71" s="3">
        <f>VLOOKUP(A71,[1]TDSheet!$A:$I,9,0)</f>
        <v>30</v>
      </c>
      <c r="J71" s="3">
        <f>VLOOKUP(A71,[2]Донецк!$A:$E,4,0)</f>
        <v>294.21800000000002</v>
      </c>
      <c r="K71" s="3">
        <f t="shared" ref="K71:K134" si="16">F71-J71</f>
        <v>-52.619000000000028</v>
      </c>
      <c r="L71" s="3">
        <f t="shared" ref="L71:L134" si="17">F71-M71</f>
        <v>241.59899999999999</v>
      </c>
      <c r="N71" s="3">
        <f>VLOOKUP(A71,[1]TDSheet!$A:$Q,17,0)</f>
        <v>190</v>
      </c>
      <c r="O71" s="3">
        <f>VLOOKUP(A71,[1]TDSheet!$A:$S,19,0)</f>
        <v>200</v>
      </c>
      <c r="P71" s="3">
        <f t="shared" ref="P71:P134" si="18">L71/5</f>
        <v>48.319800000000001</v>
      </c>
      <c r="Q71" s="23"/>
      <c r="R71" s="23"/>
      <c r="T71" s="3">
        <f t="shared" ref="T71:T134" si="19">(G71+N71+O71+Q71)/P71</f>
        <v>15.341081709775288</v>
      </c>
      <c r="U71" s="3">
        <f t="shared" ref="U71:U134" si="20">(G71+N71+O71)/P71</f>
        <v>15.341081709775288</v>
      </c>
      <c r="V71" s="3">
        <f>VLOOKUP(A71,[1]TDSheet!$A:$Y,25,0)</f>
        <v>67.121400000000008</v>
      </c>
      <c r="W71" s="3">
        <f>VLOOKUP(A71,[1]TDSheet!$A:$Z,26,0)</f>
        <v>65.919000000000011</v>
      </c>
      <c r="X71" s="3">
        <f>VLOOKUP(A71,[1]TDSheet!$A:$P,16,0)</f>
        <v>89.542000000000002</v>
      </c>
      <c r="Z71" s="3">
        <f t="shared" ref="Z71:Z134" si="21">Q71*H71</f>
        <v>0</v>
      </c>
    </row>
    <row r="72" spans="1:26" ht="11.1" customHeight="1" x14ac:dyDescent="0.2">
      <c r="A72" s="8" t="s">
        <v>76</v>
      </c>
      <c r="B72" s="8" t="s">
        <v>9</v>
      </c>
      <c r="C72" s="8"/>
      <c r="D72" s="10"/>
      <c r="E72" s="9">
        <v>86.9</v>
      </c>
      <c r="F72" s="9"/>
      <c r="G72" s="9">
        <v>86.9</v>
      </c>
      <c r="H72" s="24">
        <v>0</v>
      </c>
      <c r="I72" s="3" t="e">
        <f>VLOOKUP(A72,[1]TDSheet!$A:$I,9,0)</f>
        <v>#N/A</v>
      </c>
      <c r="K72" s="3">
        <f t="shared" si="16"/>
        <v>0</v>
      </c>
      <c r="L72" s="3">
        <f t="shared" si="17"/>
        <v>0</v>
      </c>
      <c r="N72" s="3">
        <v>0</v>
      </c>
      <c r="O72" s="3">
        <v>0</v>
      </c>
      <c r="P72" s="3">
        <f t="shared" si="18"/>
        <v>0</v>
      </c>
      <c r="Q72" s="23"/>
      <c r="R72" s="23"/>
      <c r="T72" s="3" t="e">
        <f t="shared" si="19"/>
        <v>#DIV/0!</v>
      </c>
      <c r="U72" s="3" t="e">
        <f t="shared" si="20"/>
        <v>#DIV/0!</v>
      </c>
      <c r="V72" s="3">
        <v>0</v>
      </c>
      <c r="W72" s="3">
        <v>0</v>
      </c>
      <c r="X72" s="3">
        <v>0</v>
      </c>
      <c r="Z72" s="3">
        <f t="shared" si="21"/>
        <v>0</v>
      </c>
    </row>
    <row r="73" spans="1:26" ht="11.1" customHeight="1" x14ac:dyDescent="0.2">
      <c r="A73" s="8" t="s">
        <v>77</v>
      </c>
      <c r="B73" s="8" t="s">
        <v>9</v>
      </c>
      <c r="C73" s="8"/>
      <c r="D73" s="9">
        <v>72.513000000000005</v>
      </c>
      <c r="E73" s="9"/>
      <c r="F73" s="9">
        <v>13.59</v>
      </c>
      <c r="G73" s="9">
        <v>56.195</v>
      </c>
      <c r="H73" s="24">
        <f>VLOOKUP(A73,[1]TDSheet!$A:$H,8,0)</f>
        <v>1</v>
      </c>
      <c r="I73" s="3">
        <f>VLOOKUP(A73,[1]TDSheet!$A:$I,9,0)</f>
        <v>40</v>
      </c>
      <c r="J73" s="3">
        <f>VLOOKUP(A73,[2]Донецк!$A:$E,4,0)</f>
        <v>13.7</v>
      </c>
      <c r="K73" s="3">
        <f t="shared" si="16"/>
        <v>-0.10999999999999943</v>
      </c>
      <c r="L73" s="3">
        <f t="shared" si="17"/>
        <v>13.59</v>
      </c>
      <c r="N73" s="3">
        <f>VLOOKUP(A73,[1]TDSheet!$A:$Q,17,0)</f>
        <v>0</v>
      </c>
      <c r="O73" s="3">
        <f>VLOOKUP(A73,[1]TDSheet!$A:$S,19,0)</f>
        <v>0</v>
      </c>
      <c r="P73" s="3">
        <f t="shared" si="18"/>
        <v>2.718</v>
      </c>
      <c r="Q73" s="23"/>
      <c r="R73" s="23"/>
      <c r="T73" s="3">
        <f t="shared" si="19"/>
        <v>20.675128771155261</v>
      </c>
      <c r="U73" s="3">
        <f t="shared" si="20"/>
        <v>20.675128771155261</v>
      </c>
      <c r="V73" s="3">
        <f>VLOOKUP(A73,[1]TDSheet!$A:$Y,25,0)</f>
        <v>6.1989999999999998</v>
      </c>
      <c r="W73" s="3">
        <f>VLOOKUP(A73,[1]TDSheet!$A:$Z,26,0)</f>
        <v>2.4333999999999998</v>
      </c>
      <c r="X73" s="3">
        <f>VLOOKUP(A73,[1]TDSheet!$A:$P,16,0)</f>
        <v>4.0780000000000003</v>
      </c>
      <c r="Y73" s="26" t="s">
        <v>184</v>
      </c>
      <c r="Z73" s="3">
        <f t="shared" si="21"/>
        <v>0</v>
      </c>
    </row>
    <row r="74" spans="1:26" ht="11.1" customHeight="1" x14ac:dyDescent="0.2">
      <c r="A74" s="8" t="s">
        <v>78</v>
      </c>
      <c r="B74" s="8" t="s">
        <v>9</v>
      </c>
      <c r="C74" s="8"/>
      <c r="D74" s="9">
        <v>64.960999999999999</v>
      </c>
      <c r="E74" s="9"/>
      <c r="F74" s="9">
        <v>27.949000000000002</v>
      </c>
      <c r="G74" s="9">
        <v>37.012</v>
      </c>
      <c r="H74" s="24">
        <f>VLOOKUP(A74,[1]TDSheet!$A:$H,8,0)</f>
        <v>1</v>
      </c>
      <c r="I74" s="3">
        <f>VLOOKUP(A74,[1]TDSheet!$A:$I,9,0)</f>
        <v>40</v>
      </c>
      <c r="J74" s="3">
        <f>VLOOKUP(A74,[2]Донецк!$A:$E,4,0)</f>
        <v>28.126000000000001</v>
      </c>
      <c r="K74" s="3">
        <f t="shared" si="16"/>
        <v>-0.1769999999999996</v>
      </c>
      <c r="L74" s="3">
        <f t="shared" si="17"/>
        <v>27.949000000000002</v>
      </c>
      <c r="N74" s="3">
        <f>VLOOKUP(A74,[1]TDSheet!$A:$Q,17,0)</f>
        <v>0</v>
      </c>
      <c r="O74" s="3">
        <f>VLOOKUP(A74,[1]TDSheet!$A:$S,19,0)</f>
        <v>0</v>
      </c>
      <c r="P74" s="3">
        <f t="shared" si="18"/>
        <v>5.5898000000000003</v>
      </c>
      <c r="Q74" s="23">
        <f t="shared" ref="Q74:Q75" si="22">13*P74-O74-N74-G74</f>
        <v>35.6554</v>
      </c>
      <c r="R74" s="23"/>
      <c r="T74" s="3">
        <f t="shared" si="19"/>
        <v>13</v>
      </c>
      <c r="U74" s="3">
        <f t="shared" si="20"/>
        <v>6.6213460231135279</v>
      </c>
      <c r="V74" s="3">
        <f>VLOOKUP(A74,[1]TDSheet!$A:$Y,25,0)</f>
        <v>9.2883999999999993</v>
      </c>
      <c r="W74" s="3">
        <f>VLOOKUP(A74,[1]TDSheet!$A:$Z,26,0)</f>
        <v>0.79720000000000002</v>
      </c>
      <c r="X74" s="3">
        <f>VLOOKUP(A74,[1]TDSheet!$A:$P,16,0)</f>
        <v>0.54580000000000006</v>
      </c>
      <c r="Z74" s="3">
        <f t="shared" si="21"/>
        <v>35.6554</v>
      </c>
    </row>
    <row r="75" spans="1:26" ht="21.95" customHeight="1" x14ac:dyDescent="0.2">
      <c r="A75" s="8" t="s">
        <v>79</v>
      </c>
      <c r="B75" s="8" t="s">
        <v>9</v>
      </c>
      <c r="C75" s="8"/>
      <c r="D75" s="9">
        <v>1516.0940000000001</v>
      </c>
      <c r="E75" s="9">
        <v>939.21199999999999</v>
      </c>
      <c r="F75" s="9">
        <v>892.952</v>
      </c>
      <c r="G75" s="9">
        <v>1260.933</v>
      </c>
      <c r="H75" s="24">
        <f>VLOOKUP(A75,[1]TDSheet!$A:$H,8,0)</f>
        <v>1</v>
      </c>
      <c r="I75" s="3">
        <f>VLOOKUP(A75,[1]TDSheet!$A:$I,9,0)</f>
        <v>40</v>
      </c>
      <c r="J75" s="3">
        <f>VLOOKUP(A75,[2]Донецк!$A:$E,4,0)</f>
        <v>877.8</v>
      </c>
      <c r="K75" s="3">
        <f t="shared" si="16"/>
        <v>15.152000000000044</v>
      </c>
      <c r="L75" s="3">
        <f t="shared" si="17"/>
        <v>892.952</v>
      </c>
      <c r="N75" s="3">
        <f>VLOOKUP(A75,[1]TDSheet!$A:$Q,17,0)</f>
        <v>780</v>
      </c>
      <c r="O75" s="3">
        <f>VLOOKUP(A75,[1]TDSheet!$A:$S,19,0)</f>
        <v>0</v>
      </c>
      <c r="P75" s="3">
        <f t="shared" si="18"/>
        <v>178.59039999999999</v>
      </c>
      <c r="Q75" s="23">
        <f t="shared" si="22"/>
        <v>280.74219999999968</v>
      </c>
      <c r="R75" s="23"/>
      <c r="T75" s="3">
        <f t="shared" si="19"/>
        <v>12.999999999999998</v>
      </c>
      <c r="U75" s="3">
        <f t="shared" si="20"/>
        <v>11.428010688144493</v>
      </c>
      <c r="V75" s="3">
        <f>VLOOKUP(A75,[1]TDSheet!$A:$Y,25,0)</f>
        <v>203.99680000000001</v>
      </c>
      <c r="W75" s="3">
        <f>VLOOKUP(A75,[1]TDSheet!$A:$Z,26,0)</f>
        <v>196.30879999999999</v>
      </c>
      <c r="X75" s="3">
        <f>VLOOKUP(A75,[1]TDSheet!$A:$P,16,0)</f>
        <v>224.2346</v>
      </c>
      <c r="Z75" s="3">
        <f t="shared" si="21"/>
        <v>280.74219999999968</v>
      </c>
    </row>
    <row r="76" spans="1:26" ht="11.1" customHeight="1" x14ac:dyDescent="0.2">
      <c r="A76" s="8" t="s">
        <v>80</v>
      </c>
      <c r="B76" s="8" t="s">
        <v>9</v>
      </c>
      <c r="C76" s="8"/>
      <c r="D76" s="9">
        <v>62.715000000000003</v>
      </c>
      <c r="E76" s="9">
        <v>57.276000000000003</v>
      </c>
      <c r="F76" s="9">
        <v>17.385000000000002</v>
      </c>
      <c r="G76" s="9">
        <v>99.849000000000004</v>
      </c>
      <c r="H76" s="24">
        <f>VLOOKUP(A76,[1]TDSheet!$A:$H,8,0)</f>
        <v>1</v>
      </c>
      <c r="I76" s="3">
        <f>VLOOKUP(A76,[1]TDSheet!$A:$I,9,0)</f>
        <v>35</v>
      </c>
      <c r="J76" s="3">
        <f>VLOOKUP(A76,[2]Донецк!$A:$E,4,0)</f>
        <v>17.149000000000001</v>
      </c>
      <c r="K76" s="3">
        <f t="shared" si="16"/>
        <v>0.23600000000000065</v>
      </c>
      <c r="L76" s="3">
        <f t="shared" si="17"/>
        <v>17.385000000000002</v>
      </c>
      <c r="N76" s="3">
        <f>VLOOKUP(A76,[1]TDSheet!$A:$Q,17,0)</f>
        <v>0</v>
      </c>
      <c r="O76" s="3">
        <f>VLOOKUP(A76,[1]TDSheet!$A:$S,19,0)</f>
        <v>0</v>
      </c>
      <c r="P76" s="3">
        <f t="shared" si="18"/>
        <v>3.4770000000000003</v>
      </c>
      <c r="Q76" s="23"/>
      <c r="R76" s="23"/>
      <c r="T76" s="3">
        <f t="shared" si="19"/>
        <v>28.716997411561689</v>
      </c>
      <c r="U76" s="3">
        <f t="shared" si="20"/>
        <v>28.716997411561689</v>
      </c>
      <c r="V76" s="3">
        <f>VLOOKUP(A76,[1]TDSheet!$A:$Y,25,0)</f>
        <v>0.26500000000000001</v>
      </c>
      <c r="W76" s="3">
        <f>VLOOKUP(A76,[1]TDSheet!$A:$Z,26,0)</f>
        <v>1.5720000000000001</v>
      </c>
      <c r="X76" s="3">
        <f>VLOOKUP(A76,[1]TDSheet!$A:$P,16,0)</f>
        <v>1.6146</v>
      </c>
      <c r="Y76" s="26" t="str">
        <f>VLOOKUP(A76,[1]TDSheet!$A:$AA,27,0)</f>
        <v>необходимо увеличить продажи</v>
      </c>
      <c r="Z76" s="3">
        <f t="shared" si="21"/>
        <v>0</v>
      </c>
    </row>
    <row r="77" spans="1:26" ht="11.1" customHeight="1" x14ac:dyDescent="0.2">
      <c r="A77" s="8" t="s">
        <v>81</v>
      </c>
      <c r="B77" s="8" t="s">
        <v>9</v>
      </c>
      <c r="C77" s="8"/>
      <c r="D77" s="10"/>
      <c r="E77" s="9">
        <v>19.89</v>
      </c>
      <c r="F77" s="9">
        <v>22.111000000000001</v>
      </c>
      <c r="G77" s="9">
        <v>-2.2210000000000001</v>
      </c>
      <c r="H77" s="24">
        <v>0</v>
      </c>
      <c r="I77" s="3" t="e">
        <f>VLOOKUP(A77,[1]TDSheet!$A:$I,9,0)</f>
        <v>#N/A</v>
      </c>
      <c r="J77" s="3">
        <f>VLOOKUP(A77,[2]Донецк!$A:$E,4,0)</f>
        <v>23.411000000000001</v>
      </c>
      <c r="K77" s="3">
        <f t="shared" si="16"/>
        <v>-1.3000000000000007</v>
      </c>
      <c r="L77" s="3">
        <f t="shared" si="17"/>
        <v>22.111000000000001</v>
      </c>
      <c r="N77" s="3">
        <v>0</v>
      </c>
      <c r="O77" s="3">
        <v>0</v>
      </c>
      <c r="P77" s="3">
        <f t="shared" si="18"/>
        <v>4.4222000000000001</v>
      </c>
      <c r="Q77" s="23"/>
      <c r="R77" s="23"/>
      <c r="T77" s="3">
        <f t="shared" si="19"/>
        <v>-0.50223870471710919</v>
      </c>
      <c r="U77" s="3">
        <f t="shared" si="20"/>
        <v>-0.50223870471710919</v>
      </c>
      <c r="V77" s="3">
        <v>0</v>
      </c>
      <c r="W77" s="3">
        <v>0</v>
      </c>
      <c r="X77" s="3">
        <v>0</v>
      </c>
      <c r="Z77" s="3">
        <f t="shared" si="21"/>
        <v>0</v>
      </c>
    </row>
    <row r="78" spans="1:26" ht="11.1" customHeight="1" x14ac:dyDescent="0.2">
      <c r="A78" s="8" t="s">
        <v>82</v>
      </c>
      <c r="B78" s="8" t="s">
        <v>9</v>
      </c>
      <c r="C78" s="8"/>
      <c r="D78" s="10"/>
      <c r="E78" s="9">
        <v>120.5</v>
      </c>
      <c r="F78" s="9"/>
      <c r="G78" s="9">
        <v>120.5</v>
      </c>
      <c r="H78" s="24">
        <v>0</v>
      </c>
      <c r="I78" s="3" t="e">
        <f>VLOOKUP(A78,[1]TDSheet!$A:$I,9,0)</f>
        <v>#N/A</v>
      </c>
      <c r="K78" s="3">
        <f t="shared" si="16"/>
        <v>0</v>
      </c>
      <c r="L78" s="3">
        <f t="shared" si="17"/>
        <v>0</v>
      </c>
      <c r="N78" s="3">
        <v>0</v>
      </c>
      <c r="O78" s="3">
        <v>0</v>
      </c>
      <c r="P78" s="3">
        <f t="shared" si="18"/>
        <v>0</v>
      </c>
      <c r="Q78" s="23"/>
      <c r="R78" s="23"/>
      <c r="T78" s="3" t="e">
        <f t="shared" si="19"/>
        <v>#DIV/0!</v>
      </c>
      <c r="U78" s="3" t="e">
        <f t="shared" si="20"/>
        <v>#DIV/0!</v>
      </c>
      <c r="V78" s="3">
        <v>0</v>
      </c>
      <c r="W78" s="3">
        <v>0</v>
      </c>
      <c r="X78" s="3">
        <v>0</v>
      </c>
      <c r="Z78" s="3">
        <f t="shared" si="21"/>
        <v>0</v>
      </c>
    </row>
    <row r="79" spans="1:26" ht="11.1" customHeight="1" x14ac:dyDescent="0.2">
      <c r="A79" s="8" t="s">
        <v>83</v>
      </c>
      <c r="B79" s="8" t="s">
        <v>9</v>
      </c>
      <c r="C79" s="8"/>
      <c r="D79" s="10"/>
      <c r="E79" s="9">
        <v>124.2</v>
      </c>
      <c r="F79" s="9">
        <v>7.7619999999999996</v>
      </c>
      <c r="G79" s="9">
        <v>116.438</v>
      </c>
      <c r="H79" s="24">
        <v>0</v>
      </c>
      <c r="I79" s="3" t="e">
        <f>VLOOKUP(A79,[1]TDSheet!$A:$I,9,0)</f>
        <v>#N/A</v>
      </c>
      <c r="J79" s="3">
        <f>VLOOKUP(A79,[2]Донецк!$A:$E,4,0)</f>
        <v>7.8</v>
      </c>
      <c r="K79" s="3">
        <f t="shared" si="16"/>
        <v>-3.8000000000000256E-2</v>
      </c>
      <c r="L79" s="3">
        <f t="shared" si="17"/>
        <v>7.7619999999999996</v>
      </c>
      <c r="N79" s="3">
        <v>0</v>
      </c>
      <c r="O79" s="3">
        <v>0</v>
      </c>
      <c r="P79" s="3">
        <f t="shared" si="18"/>
        <v>1.5524</v>
      </c>
      <c r="Q79" s="23"/>
      <c r="R79" s="23"/>
      <c r="T79" s="3">
        <f t="shared" si="19"/>
        <v>75.005153311002317</v>
      </c>
      <c r="U79" s="3">
        <f t="shared" si="20"/>
        <v>75.005153311002317</v>
      </c>
      <c r="V79" s="3">
        <v>0</v>
      </c>
      <c r="W79" s="3">
        <v>0</v>
      </c>
      <c r="X79" s="3">
        <v>0</v>
      </c>
      <c r="Z79" s="3">
        <f t="shared" si="21"/>
        <v>0</v>
      </c>
    </row>
    <row r="80" spans="1:26" ht="11.1" customHeight="1" x14ac:dyDescent="0.2">
      <c r="A80" s="8" t="s">
        <v>84</v>
      </c>
      <c r="B80" s="8" t="s">
        <v>9</v>
      </c>
      <c r="C80" s="8"/>
      <c r="D80" s="10"/>
      <c r="E80" s="9">
        <v>53.991999999999997</v>
      </c>
      <c r="F80" s="9"/>
      <c r="G80" s="9">
        <v>53.991999999999997</v>
      </c>
      <c r="H80" s="24">
        <v>0</v>
      </c>
      <c r="I80" s="3" t="e">
        <f>VLOOKUP(A80,[1]TDSheet!$A:$I,9,0)</f>
        <v>#N/A</v>
      </c>
      <c r="K80" s="3">
        <f t="shared" si="16"/>
        <v>0</v>
      </c>
      <c r="L80" s="3">
        <f t="shared" si="17"/>
        <v>0</v>
      </c>
      <c r="N80" s="3">
        <v>0</v>
      </c>
      <c r="O80" s="3">
        <v>0</v>
      </c>
      <c r="P80" s="3">
        <f t="shared" si="18"/>
        <v>0</v>
      </c>
      <c r="Q80" s="23"/>
      <c r="R80" s="23"/>
      <c r="T80" s="3" t="e">
        <f t="shared" si="19"/>
        <v>#DIV/0!</v>
      </c>
      <c r="U80" s="3" t="e">
        <f t="shared" si="20"/>
        <v>#DIV/0!</v>
      </c>
      <c r="V80" s="3">
        <v>0</v>
      </c>
      <c r="W80" s="3">
        <v>0</v>
      </c>
      <c r="X80" s="3">
        <v>0</v>
      </c>
      <c r="Z80" s="3">
        <f t="shared" si="21"/>
        <v>0</v>
      </c>
    </row>
    <row r="81" spans="1:26" ht="11.1" customHeight="1" x14ac:dyDescent="0.2">
      <c r="A81" s="8" t="s">
        <v>85</v>
      </c>
      <c r="B81" s="8" t="s">
        <v>9</v>
      </c>
      <c r="C81" s="8"/>
      <c r="D81" s="9">
        <v>8.5</v>
      </c>
      <c r="E81" s="9">
        <v>13.61</v>
      </c>
      <c r="F81" s="9">
        <v>16.305</v>
      </c>
      <c r="G81" s="9">
        <v>5.8049999999999997</v>
      </c>
      <c r="H81" s="24">
        <f>VLOOKUP(A81,[1]TDSheet!$A:$H,8,0)</f>
        <v>0</v>
      </c>
      <c r="I81" s="3" t="e">
        <f>VLOOKUP(A81,[1]TDSheet!$A:$I,9,0)</f>
        <v>#N/A</v>
      </c>
      <c r="J81" s="3">
        <f>VLOOKUP(A81,[2]Донецк!$A:$E,4,0)</f>
        <v>16.399999999999999</v>
      </c>
      <c r="K81" s="3">
        <f t="shared" si="16"/>
        <v>-9.4999999999998863E-2</v>
      </c>
      <c r="L81" s="3">
        <f t="shared" si="17"/>
        <v>16.305</v>
      </c>
      <c r="N81" s="3">
        <f>VLOOKUP(A81,[1]TDSheet!$A:$Q,17,0)</f>
        <v>0</v>
      </c>
      <c r="O81" s="3">
        <f>VLOOKUP(A81,[1]TDSheet!$A:$S,19,0)</f>
        <v>0</v>
      </c>
      <c r="P81" s="3">
        <f t="shared" si="18"/>
        <v>3.2610000000000001</v>
      </c>
      <c r="Q81" s="23"/>
      <c r="R81" s="23"/>
      <c r="T81" s="3">
        <f t="shared" si="19"/>
        <v>1.7801287948482059</v>
      </c>
      <c r="U81" s="3">
        <f t="shared" si="20"/>
        <v>1.7801287948482059</v>
      </c>
      <c r="V81" s="3">
        <f>VLOOKUP(A81,[1]TDSheet!$A:$Y,25,0)</f>
        <v>0</v>
      </c>
      <c r="W81" s="3">
        <f>VLOOKUP(A81,[1]TDSheet!$A:$Z,26,0)</f>
        <v>0</v>
      </c>
      <c r="X81" s="3">
        <f>VLOOKUP(A81,[1]TDSheet!$A:$P,16,0)</f>
        <v>0.14099999999999999</v>
      </c>
      <c r="Z81" s="3">
        <f t="shared" si="21"/>
        <v>0</v>
      </c>
    </row>
    <row r="82" spans="1:26" ht="11.1" customHeight="1" x14ac:dyDescent="0.2">
      <c r="A82" s="8" t="s">
        <v>86</v>
      </c>
      <c r="B82" s="8" t="s">
        <v>9</v>
      </c>
      <c r="C82" s="8"/>
      <c r="D82" s="9">
        <v>164.464</v>
      </c>
      <c r="E82" s="9">
        <v>51.3</v>
      </c>
      <c r="F82" s="9">
        <v>98.494</v>
      </c>
      <c r="G82" s="9">
        <v>70.212000000000003</v>
      </c>
      <c r="H82" s="24">
        <f>VLOOKUP(A82,[1]TDSheet!$A:$H,8,0)</f>
        <v>1</v>
      </c>
      <c r="I82" s="3">
        <f>VLOOKUP(A82,[1]TDSheet!$A:$I,9,0)</f>
        <v>45</v>
      </c>
      <c r="J82" s="3">
        <f>VLOOKUP(A82,[2]Донецк!$A:$E,4,0)</f>
        <v>108.8</v>
      </c>
      <c r="K82" s="3">
        <f t="shared" si="16"/>
        <v>-10.305999999999997</v>
      </c>
      <c r="L82" s="3">
        <f t="shared" si="17"/>
        <v>98.494</v>
      </c>
      <c r="N82" s="3">
        <f>VLOOKUP(A82,[1]TDSheet!$A:$Q,17,0)</f>
        <v>0</v>
      </c>
      <c r="O82" s="3">
        <f>VLOOKUP(A82,[1]TDSheet!$A:$S,19,0)</f>
        <v>0</v>
      </c>
      <c r="P82" s="3">
        <f t="shared" si="18"/>
        <v>19.698799999999999</v>
      </c>
      <c r="Q82" s="23">
        <f>12*P82-O82-N82-G82</f>
        <v>166.17359999999996</v>
      </c>
      <c r="R82" s="23"/>
      <c r="T82" s="3">
        <f t="shared" si="19"/>
        <v>11.999999999999998</v>
      </c>
      <c r="U82" s="3">
        <f t="shared" si="20"/>
        <v>3.5642780270879451</v>
      </c>
      <c r="V82" s="3">
        <f>VLOOKUP(A82,[1]TDSheet!$A:$Y,25,0)</f>
        <v>7.2623999999999995</v>
      </c>
      <c r="W82" s="3">
        <f>VLOOKUP(A82,[1]TDSheet!$A:$Z,26,0)</f>
        <v>12.005800000000001</v>
      </c>
      <c r="X82" s="3">
        <f>VLOOKUP(A82,[1]TDSheet!$A:$P,16,0)</f>
        <v>9.9878</v>
      </c>
      <c r="Z82" s="3">
        <f t="shared" si="21"/>
        <v>166.17359999999996</v>
      </c>
    </row>
    <row r="83" spans="1:26" ht="21.95" customHeight="1" x14ac:dyDescent="0.2">
      <c r="A83" s="8" t="s">
        <v>87</v>
      </c>
      <c r="B83" s="8" t="s">
        <v>9</v>
      </c>
      <c r="C83" s="8"/>
      <c r="D83" s="9">
        <v>36.500999999999998</v>
      </c>
      <c r="E83" s="9">
        <v>8.6129999999999995</v>
      </c>
      <c r="F83" s="9">
        <v>30.991</v>
      </c>
      <c r="G83" s="9">
        <v>1.948</v>
      </c>
      <c r="H83" s="24">
        <f>VLOOKUP(A83,[1]TDSheet!$A:$H,8,0)</f>
        <v>1</v>
      </c>
      <c r="I83" s="3">
        <f>VLOOKUP(A83,[1]TDSheet!$A:$I,9,0)</f>
        <v>45</v>
      </c>
      <c r="J83" s="3">
        <f>VLOOKUP(A83,[2]Донецк!$A:$E,4,0)</f>
        <v>38.4</v>
      </c>
      <c r="K83" s="3">
        <f t="shared" si="16"/>
        <v>-7.4089999999999989</v>
      </c>
      <c r="L83" s="3">
        <f t="shared" si="17"/>
        <v>30.991</v>
      </c>
      <c r="N83" s="3">
        <f>VLOOKUP(A83,[1]TDSheet!$A:$Q,17,0)</f>
        <v>150</v>
      </c>
      <c r="O83" s="3">
        <f>VLOOKUP(A83,[1]TDSheet!$A:$S,19,0)</f>
        <v>0</v>
      </c>
      <c r="P83" s="3">
        <f t="shared" si="18"/>
        <v>6.1981999999999999</v>
      </c>
      <c r="Q83" s="23"/>
      <c r="R83" s="23"/>
      <c r="T83" s="3">
        <f t="shared" si="19"/>
        <v>24.514859152657223</v>
      </c>
      <c r="U83" s="3">
        <f t="shared" si="20"/>
        <v>24.514859152657223</v>
      </c>
      <c r="V83" s="3">
        <f>VLOOKUP(A83,[1]TDSheet!$A:$Y,25,0)</f>
        <v>16.988800000000001</v>
      </c>
      <c r="W83" s="3">
        <f>VLOOKUP(A83,[1]TDSheet!$A:$Z,26,0)</f>
        <v>5.7603999999999997</v>
      </c>
      <c r="X83" s="3">
        <f>VLOOKUP(A83,[1]TDSheet!$A:$P,16,0)</f>
        <v>19.1554</v>
      </c>
      <c r="Z83" s="3">
        <f t="shared" si="21"/>
        <v>0</v>
      </c>
    </row>
    <row r="84" spans="1:26" ht="11.1" customHeight="1" x14ac:dyDescent="0.2">
      <c r="A84" s="8" t="s">
        <v>88</v>
      </c>
      <c r="B84" s="8" t="s">
        <v>9</v>
      </c>
      <c r="C84" s="8"/>
      <c r="D84" s="10"/>
      <c r="E84" s="9">
        <v>20</v>
      </c>
      <c r="F84" s="9"/>
      <c r="G84" s="9">
        <v>20</v>
      </c>
      <c r="H84" s="24">
        <v>0</v>
      </c>
      <c r="I84" s="3" t="e">
        <f>VLOOKUP(A84,[1]TDSheet!$A:$I,9,0)</f>
        <v>#N/A</v>
      </c>
      <c r="K84" s="3">
        <f t="shared" si="16"/>
        <v>0</v>
      </c>
      <c r="L84" s="3">
        <f t="shared" si="17"/>
        <v>0</v>
      </c>
      <c r="N84" s="3">
        <v>0</v>
      </c>
      <c r="O84" s="3">
        <v>0</v>
      </c>
      <c r="P84" s="3">
        <f t="shared" si="18"/>
        <v>0</v>
      </c>
      <c r="Q84" s="23"/>
      <c r="R84" s="23"/>
      <c r="T84" s="3" t="e">
        <f t="shared" si="19"/>
        <v>#DIV/0!</v>
      </c>
      <c r="U84" s="3" t="e">
        <f t="shared" si="20"/>
        <v>#DIV/0!</v>
      </c>
      <c r="V84" s="3">
        <v>0</v>
      </c>
      <c r="W84" s="3">
        <v>0</v>
      </c>
      <c r="X84" s="3">
        <v>0</v>
      </c>
      <c r="Z84" s="3">
        <f t="shared" si="21"/>
        <v>0</v>
      </c>
    </row>
    <row r="85" spans="1:26" ht="11.1" customHeight="1" x14ac:dyDescent="0.2">
      <c r="A85" s="8" t="s">
        <v>89</v>
      </c>
      <c r="B85" s="8" t="s">
        <v>16</v>
      </c>
      <c r="C85" s="8"/>
      <c r="D85" s="9">
        <v>64</v>
      </c>
      <c r="E85" s="9"/>
      <c r="F85" s="9">
        <v>40</v>
      </c>
      <c r="G85" s="9">
        <v>4</v>
      </c>
      <c r="H85" s="24">
        <f>VLOOKUP(A85,[1]TDSheet!$A:$H,8,0)</f>
        <v>0.35</v>
      </c>
      <c r="I85" s="3">
        <f>VLOOKUP(A85,[1]TDSheet!$A:$I,9,0)</f>
        <v>40</v>
      </c>
      <c r="J85" s="3">
        <f>VLOOKUP(A85,[2]Донецк!$A:$E,4,0)</f>
        <v>44</v>
      </c>
      <c r="K85" s="3">
        <f t="shared" si="16"/>
        <v>-4</v>
      </c>
      <c r="L85" s="3">
        <f t="shared" si="17"/>
        <v>40</v>
      </c>
      <c r="N85" s="3">
        <f>VLOOKUP(A85,[1]TDSheet!$A:$Q,17,0)</f>
        <v>220</v>
      </c>
      <c r="O85" s="3">
        <f>VLOOKUP(A85,[1]TDSheet!$A:$S,19,0)</f>
        <v>0</v>
      </c>
      <c r="P85" s="3">
        <f t="shared" si="18"/>
        <v>8</v>
      </c>
      <c r="Q85" s="23"/>
      <c r="R85" s="23"/>
      <c r="T85" s="3">
        <f t="shared" si="19"/>
        <v>28</v>
      </c>
      <c r="U85" s="3">
        <f t="shared" si="20"/>
        <v>28</v>
      </c>
      <c r="V85" s="3">
        <f>VLOOKUP(A85,[1]TDSheet!$A:$Y,25,0)</f>
        <v>22.8</v>
      </c>
      <c r="W85" s="3">
        <f>VLOOKUP(A85,[1]TDSheet!$A:$Z,26,0)</f>
        <v>4.5999999999999996</v>
      </c>
      <c r="X85" s="3">
        <f>VLOOKUP(A85,[1]TDSheet!$A:$P,16,0)</f>
        <v>26.2</v>
      </c>
      <c r="Z85" s="3">
        <f t="shared" si="21"/>
        <v>0</v>
      </c>
    </row>
    <row r="86" spans="1:26" ht="11.1" customHeight="1" x14ac:dyDescent="0.2">
      <c r="A86" s="8" t="s">
        <v>90</v>
      </c>
      <c r="B86" s="8" t="s">
        <v>16</v>
      </c>
      <c r="C86" s="22" t="str">
        <f>VLOOKUP(A86,[1]TDSheet!$A:$C,3,0)</f>
        <v>Нояб</v>
      </c>
      <c r="D86" s="9">
        <v>283</v>
      </c>
      <c r="E86" s="9">
        <v>646</v>
      </c>
      <c r="F86" s="9">
        <v>184</v>
      </c>
      <c r="G86" s="9">
        <v>599</v>
      </c>
      <c r="H86" s="24">
        <f>VLOOKUP(A86,[1]TDSheet!$A:$H,8,0)</f>
        <v>0.4</v>
      </c>
      <c r="I86" s="3">
        <f>VLOOKUP(A86,[1]TDSheet!$A:$I,9,0)</f>
        <v>45</v>
      </c>
      <c r="J86" s="3">
        <f>VLOOKUP(A86,[2]Донецк!$A:$E,4,0)</f>
        <v>395</v>
      </c>
      <c r="K86" s="3">
        <f t="shared" si="16"/>
        <v>-211</v>
      </c>
      <c r="L86" s="3">
        <f t="shared" si="17"/>
        <v>184</v>
      </c>
      <c r="N86" s="3">
        <f>VLOOKUP(A86,[1]TDSheet!$A:$Q,17,0)</f>
        <v>630</v>
      </c>
      <c r="O86" s="3">
        <f>VLOOKUP(A86,[1]TDSheet!$A:$S,19,0)</f>
        <v>0</v>
      </c>
      <c r="P86" s="3">
        <f t="shared" si="18"/>
        <v>36.799999999999997</v>
      </c>
      <c r="Q86" s="23"/>
      <c r="R86" s="23"/>
      <c r="T86" s="3">
        <f t="shared" si="19"/>
        <v>33.396739130434788</v>
      </c>
      <c r="U86" s="3">
        <f t="shared" si="20"/>
        <v>33.396739130434788</v>
      </c>
      <c r="V86" s="3">
        <f>VLOOKUP(A86,[1]TDSheet!$A:$Y,25,0)</f>
        <v>109.6</v>
      </c>
      <c r="W86" s="3">
        <f>VLOOKUP(A86,[1]TDSheet!$A:$Z,26,0)</f>
        <v>79.599999999999994</v>
      </c>
      <c r="X86" s="3">
        <f>VLOOKUP(A86,[1]TDSheet!$A:$P,16,0)</f>
        <v>146.19999999999999</v>
      </c>
      <c r="Z86" s="3">
        <f t="shared" si="21"/>
        <v>0</v>
      </c>
    </row>
    <row r="87" spans="1:26" ht="11.1" customHeight="1" x14ac:dyDescent="0.2">
      <c r="A87" s="8" t="s">
        <v>91</v>
      </c>
      <c r="B87" s="8" t="s">
        <v>16</v>
      </c>
      <c r="C87" s="8"/>
      <c r="D87" s="9">
        <v>74</v>
      </c>
      <c r="E87" s="9"/>
      <c r="F87" s="9">
        <v>44</v>
      </c>
      <c r="G87" s="9">
        <v>14</v>
      </c>
      <c r="H87" s="24">
        <f>VLOOKUP(A87,[1]TDSheet!$A:$H,8,0)</f>
        <v>0.45</v>
      </c>
      <c r="I87" s="3">
        <f>VLOOKUP(A87,[1]TDSheet!$A:$I,9,0)</f>
        <v>50</v>
      </c>
      <c r="J87" s="3">
        <f>VLOOKUP(A87,[2]Донецк!$A:$E,4,0)</f>
        <v>47</v>
      </c>
      <c r="K87" s="3">
        <f t="shared" si="16"/>
        <v>-3</v>
      </c>
      <c r="L87" s="3">
        <f t="shared" si="17"/>
        <v>44</v>
      </c>
      <c r="N87" s="3">
        <f>VLOOKUP(A87,[1]TDSheet!$A:$Q,17,0)</f>
        <v>60</v>
      </c>
      <c r="O87" s="3">
        <f>VLOOKUP(A87,[1]TDSheet!$A:$S,19,0)</f>
        <v>0</v>
      </c>
      <c r="P87" s="3">
        <f t="shared" si="18"/>
        <v>8.8000000000000007</v>
      </c>
      <c r="Q87" s="23">
        <f t="shared" ref="Q87:Q94" si="23">13*P87-O87-N87-G87</f>
        <v>40.400000000000006</v>
      </c>
      <c r="R87" s="23"/>
      <c r="T87" s="3">
        <f t="shared" si="19"/>
        <v>13</v>
      </c>
      <c r="U87" s="3">
        <f t="shared" si="20"/>
        <v>8.4090909090909083</v>
      </c>
      <c r="V87" s="3">
        <f>VLOOKUP(A87,[1]TDSheet!$A:$Y,25,0)</f>
        <v>8.6</v>
      </c>
      <c r="W87" s="3">
        <f>VLOOKUP(A87,[1]TDSheet!$A:$Z,26,0)</f>
        <v>7.8</v>
      </c>
      <c r="X87" s="3">
        <f>VLOOKUP(A87,[1]TDSheet!$A:$P,16,0)</f>
        <v>8.8000000000000007</v>
      </c>
      <c r="Z87" s="3">
        <f t="shared" si="21"/>
        <v>18.180000000000003</v>
      </c>
    </row>
    <row r="88" spans="1:26" ht="11.1" customHeight="1" x14ac:dyDescent="0.2">
      <c r="A88" s="8" t="s">
        <v>92</v>
      </c>
      <c r="B88" s="8" t="s">
        <v>9</v>
      </c>
      <c r="C88" s="8"/>
      <c r="D88" s="9">
        <v>318.31</v>
      </c>
      <c r="E88" s="9">
        <v>333.10599999999999</v>
      </c>
      <c r="F88" s="9">
        <v>253.917</v>
      </c>
      <c r="G88" s="9">
        <v>320.26600000000002</v>
      </c>
      <c r="H88" s="24">
        <f>VLOOKUP(A88,[1]TDSheet!$A:$H,8,0)</f>
        <v>1</v>
      </c>
      <c r="I88" s="3">
        <f>VLOOKUP(A88,[1]TDSheet!$A:$I,9,0)</f>
        <v>45</v>
      </c>
      <c r="J88" s="3">
        <f>VLOOKUP(A88,[2]Донецк!$A:$E,4,0)</f>
        <v>226.13</v>
      </c>
      <c r="K88" s="3">
        <f t="shared" si="16"/>
        <v>27.787000000000006</v>
      </c>
      <c r="L88" s="3">
        <f t="shared" si="17"/>
        <v>253.917</v>
      </c>
      <c r="N88" s="3">
        <f>VLOOKUP(A88,[1]TDSheet!$A:$Q,17,0)</f>
        <v>265</v>
      </c>
      <c r="O88" s="3">
        <f>VLOOKUP(A88,[1]TDSheet!$A:$S,19,0)</f>
        <v>0</v>
      </c>
      <c r="P88" s="3">
        <f t="shared" si="18"/>
        <v>50.7834</v>
      </c>
      <c r="Q88" s="23">
        <f t="shared" si="23"/>
        <v>74.918200000000013</v>
      </c>
      <c r="R88" s="23"/>
      <c r="T88" s="3">
        <f t="shared" si="19"/>
        <v>13.000000000000004</v>
      </c>
      <c r="U88" s="3">
        <f t="shared" si="20"/>
        <v>11.524750213652494</v>
      </c>
      <c r="V88" s="3">
        <f>VLOOKUP(A88,[1]TDSheet!$A:$Y,25,0)</f>
        <v>44.978400000000001</v>
      </c>
      <c r="W88" s="3">
        <f>VLOOKUP(A88,[1]TDSheet!$A:$Z,26,0)</f>
        <v>50.436999999999998</v>
      </c>
      <c r="X88" s="3">
        <f>VLOOKUP(A88,[1]TDSheet!$A:$P,16,0)</f>
        <v>68.956600000000009</v>
      </c>
      <c r="Z88" s="3">
        <f t="shared" si="21"/>
        <v>74.918200000000013</v>
      </c>
    </row>
    <row r="89" spans="1:26" ht="11.1" customHeight="1" x14ac:dyDescent="0.2">
      <c r="A89" s="8" t="s">
        <v>93</v>
      </c>
      <c r="B89" s="8" t="s">
        <v>16</v>
      </c>
      <c r="C89" s="8"/>
      <c r="D89" s="9">
        <v>124</v>
      </c>
      <c r="E89" s="9">
        <v>125</v>
      </c>
      <c r="F89" s="9">
        <v>85</v>
      </c>
      <c r="G89" s="9">
        <v>138</v>
      </c>
      <c r="H89" s="24">
        <f>VLOOKUP(A89,[1]TDSheet!$A:$H,8,0)</f>
        <v>0.35</v>
      </c>
      <c r="I89" s="3">
        <f>VLOOKUP(A89,[1]TDSheet!$A:$I,9,0)</f>
        <v>40</v>
      </c>
      <c r="J89" s="3">
        <f>VLOOKUP(A89,[2]Донецк!$A:$E,4,0)</f>
        <v>85</v>
      </c>
      <c r="K89" s="3">
        <f t="shared" si="16"/>
        <v>0</v>
      </c>
      <c r="L89" s="3">
        <f t="shared" si="17"/>
        <v>85</v>
      </c>
      <c r="N89" s="3">
        <f>VLOOKUP(A89,[1]TDSheet!$A:$Q,17,0)</f>
        <v>125</v>
      </c>
      <c r="O89" s="3">
        <f>VLOOKUP(A89,[1]TDSheet!$A:$S,19,0)</f>
        <v>0</v>
      </c>
      <c r="P89" s="3">
        <f t="shared" si="18"/>
        <v>17</v>
      </c>
      <c r="Q89" s="23"/>
      <c r="R89" s="23"/>
      <c r="T89" s="3">
        <f t="shared" si="19"/>
        <v>15.470588235294118</v>
      </c>
      <c r="U89" s="3">
        <f t="shared" si="20"/>
        <v>15.470588235294118</v>
      </c>
      <c r="V89" s="3">
        <f>VLOOKUP(A89,[1]TDSheet!$A:$Y,25,0)</f>
        <v>32.4</v>
      </c>
      <c r="W89" s="3">
        <f>VLOOKUP(A89,[1]TDSheet!$A:$Z,26,0)</f>
        <v>11</v>
      </c>
      <c r="X89" s="3">
        <f>VLOOKUP(A89,[1]TDSheet!$A:$P,16,0)</f>
        <v>29.2</v>
      </c>
      <c r="Z89" s="3">
        <f t="shared" si="21"/>
        <v>0</v>
      </c>
    </row>
    <row r="90" spans="1:26" ht="11.1" customHeight="1" x14ac:dyDescent="0.2">
      <c r="A90" s="8" t="s">
        <v>94</v>
      </c>
      <c r="B90" s="8" t="s">
        <v>16</v>
      </c>
      <c r="C90" s="22" t="str">
        <f>VLOOKUP(A90,[1]TDSheet!$A:$C,3,0)</f>
        <v>Нояб</v>
      </c>
      <c r="D90" s="9">
        <v>263</v>
      </c>
      <c r="E90" s="9">
        <v>762</v>
      </c>
      <c r="F90" s="9">
        <v>489</v>
      </c>
      <c r="G90" s="9">
        <v>417</v>
      </c>
      <c r="H90" s="24">
        <f>VLOOKUP(A90,[1]TDSheet!$A:$H,8,0)</f>
        <v>0.4</v>
      </c>
      <c r="I90" s="3">
        <f>VLOOKUP(A90,[1]TDSheet!$A:$I,9,0)</f>
        <v>40</v>
      </c>
      <c r="J90" s="3">
        <f>VLOOKUP(A90,[2]Донецк!$A:$E,4,0)</f>
        <v>668</v>
      </c>
      <c r="K90" s="3">
        <f t="shared" si="16"/>
        <v>-179</v>
      </c>
      <c r="L90" s="3">
        <f t="shared" si="17"/>
        <v>165</v>
      </c>
      <c r="M90" s="3">
        <f>VLOOKUP(A90,[3]TDSheet!$A:$V,6,0)</f>
        <v>324</v>
      </c>
      <c r="N90" s="3">
        <f>VLOOKUP(A90,[1]TDSheet!$A:$Q,17,0)</f>
        <v>545</v>
      </c>
      <c r="O90" s="3">
        <f>VLOOKUP(A90,[1]TDSheet!$A:$S,19,0)</f>
        <v>0</v>
      </c>
      <c r="P90" s="3">
        <f t="shared" si="18"/>
        <v>33</v>
      </c>
      <c r="Q90" s="23"/>
      <c r="R90" s="23"/>
      <c r="T90" s="3">
        <f t="shared" si="19"/>
        <v>29.151515151515152</v>
      </c>
      <c r="U90" s="3">
        <f t="shared" si="20"/>
        <v>29.151515151515152</v>
      </c>
      <c r="V90" s="3">
        <f>VLOOKUP(A90,[1]TDSheet!$A:$Y,25,0)</f>
        <v>104.8</v>
      </c>
      <c r="W90" s="3">
        <f>VLOOKUP(A90,[1]TDSheet!$A:$Z,26,0)</f>
        <v>16.2</v>
      </c>
      <c r="X90" s="3">
        <f>VLOOKUP(A90,[1]TDSheet!$A:$P,16,0)</f>
        <v>113.4</v>
      </c>
      <c r="Z90" s="3">
        <f t="shared" si="21"/>
        <v>0</v>
      </c>
    </row>
    <row r="91" spans="1:26" ht="11.1" customHeight="1" x14ac:dyDescent="0.2">
      <c r="A91" s="8" t="s">
        <v>95</v>
      </c>
      <c r="B91" s="8" t="s">
        <v>16</v>
      </c>
      <c r="C91" s="22" t="str">
        <f>VLOOKUP(A91,[1]TDSheet!$A:$C,3,0)</f>
        <v>Нояб</v>
      </c>
      <c r="D91" s="9">
        <v>303</v>
      </c>
      <c r="E91" s="9">
        <v>845</v>
      </c>
      <c r="F91" s="9">
        <v>985</v>
      </c>
      <c r="G91" s="9">
        <v>3</v>
      </c>
      <c r="H91" s="24">
        <f>VLOOKUP(A91,[1]TDSheet!$A:$H,8,0)</f>
        <v>0.4</v>
      </c>
      <c r="I91" s="3">
        <f>VLOOKUP(A91,[1]TDSheet!$A:$I,9,0)</f>
        <v>45</v>
      </c>
      <c r="J91" s="3">
        <f>VLOOKUP(A91,[2]Донецк!$A:$E,4,0)</f>
        <v>1277</v>
      </c>
      <c r="K91" s="3">
        <f t="shared" si="16"/>
        <v>-292</v>
      </c>
      <c r="L91" s="3">
        <f t="shared" si="17"/>
        <v>169</v>
      </c>
      <c r="M91" s="3">
        <f>VLOOKUP(A91,[3]TDSheet!$A:$V,6,0)</f>
        <v>816</v>
      </c>
      <c r="N91" s="3">
        <f>VLOOKUP(A91,[1]TDSheet!$A:$Q,17,0)</f>
        <v>1655</v>
      </c>
      <c r="O91" s="3">
        <f>VLOOKUP(A91,[1]TDSheet!$A:$S,19,0)</f>
        <v>0</v>
      </c>
      <c r="P91" s="3">
        <f t="shared" si="18"/>
        <v>33.799999999999997</v>
      </c>
      <c r="Q91" s="23"/>
      <c r="R91" s="23"/>
      <c r="T91" s="3">
        <f t="shared" si="19"/>
        <v>49.053254437869825</v>
      </c>
      <c r="U91" s="3">
        <f t="shared" si="20"/>
        <v>49.053254437869825</v>
      </c>
      <c r="V91" s="3">
        <f>VLOOKUP(A91,[1]TDSheet!$A:$Y,25,0)</f>
        <v>143.80000000000001</v>
      </c>
      <c r="W91" s="3">
        <f>VLOOKUP(A91,[1]TDSheet!$A:$Z,26,0)</f>
        <v>100.4</v>
      </c>
      <c r="X91" s="3">
        <f>VLOOKUP(A91,[1]TDSheet!$A:$P,16,0)</f>
        <v>204</v>
      </c>
      <c r="Z91" s="3">
        <f t="shared" si="21"/>
        <v>0</v>
      </c>
    </row>
    <row r="92" spans="1:26" ht="11.1" customHeight="1" x14ac:dyDescent="0.2">
      <c r="A92" s="8" t="s">
        <v>96</v>
      </c>
      <c r="B92" s="8" t="s">
        <v>16</v>
      </c>
      <c r="C92" s="22" t="str">
        <f>VLOOKUP(A92,[1]TDSheet!$A:$C,3,0)</f>
        <v>Нояб</v>
      </c>
      <c r="D92" s="9">
        <v>20</v>
      </c>
      <c r="E92" s="9">
        <v>156</v>
      </c>
      <c r="F92" s="9">
        <v>153</v>
      </c>
      <c r="G92" s="9">
        <v>22</v>
      </c>
      <c r="H92" s="24">
        <f>VLOOKUP(A92,[1]TDSheet!$A:$H,8,0)</f>
        <v>0.4</v>
      </c>
      <c r="I92" s="3">
        <f>VLOOKUP(A92,[1]TDSheet!$A:$I,9,0)</f>
        <v>40</v>
      </c>
      <c r="J92" s="3">
        <f>VLOOKUP(A92,[2]Донецк!$A:$E,4,0)</f>
        <v>180</v>
      </c>
      <c r="K92" s="3">
        <f t="shared" si="16"/>
        <v>-27</v>
      </c>
      <c r="L92" s="3">
        <f t="shared" si="17"/>
        <v>15</v>
      </c>
      <c r="M92" s="3">
        <f>VLOOKUP(A92,[3]TDSheet!$A:$V,6,0)</f>
        <v>138</v>
      </c>
      <c r="N92" s="3">
        <f>VLOOKUP(A92,[1]TDSheet!$A:$Q,17,0)</f>
        <v>90</v>
      </c>
      <c r="O92" s="3">
        <f>VLOOKUP(A92,[1]TDSheet!$A:$S,19,0)</f>
        <v>0</v>
      </c>
      <c r="P92" s="3">
        <f t="shared" si="18"/>
        <v>3</v>
      </c>
      <c r="Q92" s="23"/>
      <c r="R92" s="23"/>
      <c r="T92" s="3">
        <f t="shared" si="19"/>
        <v>37.333333333333336</v>
      </c>
      <c r="U92" s="3">
        <f t="shared" si="20"/>
        <v>37.333333333333336</v>
      </c>
      <c r="V92" s="3">
        <f>VLOOKUP(A92,[1]TDSheet!$A:$Y,25,0)</f>
        <v>13.6</v>
      </c>
      <c r="W92" s="3">
        <f>VLOOKUP(A92,[1]TDSheet!$A:$Z,26,0)</f>
        <v>2.2000000000000002</v>
      </c>
      <c r="X92" s="3">
        <f>VLOOKUP(A92,[1]TDSheet!$A:$P,16,0)</f>
        <v>11.6</v>
      </c>
      <c r="Z92" s="3">
        <f t="shared" si="21"/>
        <v>0</v>
      </c>
    </row>
    <row r="93" spans="1:26" ht="11.1" customHeight="1" x14ac:dyDescent="0.2">
      <c r="A93" s="8" t="s">
        <v>97</v>
      </c>
      <c r="B93" s="8" t="s">
        <v>9</v>
      </c>
      <c r="C93" s="22" t="str">
        <f>VLOOKUP(A93,[1]TDSheet!$A:$C,3,0)</f>
        <v>Нояб</v>
      </c>
      <c r="D93" s="9">
        <v>362.50799999999998</v>
      </c>
      <c r="E93" s="9">
        <v>106.5</v>
      </c>
      <c r="F93" s="9">
        <v>43.244</v>
      </c>
      <c r="G93" s="9">
        <v>402.79399999999998</v>
      </c>
      <c r="H93" s="24">
        <f>VLOOKUP(A93,[1]TDSheet!$A:$H,8,0)</f>
        <v>1</v>
      </c>
      <c r="I93" s="3">
        <f>VLOOKUP(A93,[1]TDSheet!$A:$I,9,0)</f>
        <v>50</v>
      </c>
      <c r="J93" s="3">
        <f>VLOOKUP(A93,[2]Донецк!$A:$E,4,0)</f>
        <v>41.6</v>
      </c>
      <c r="K93" s="3">
        <f t="shared" si="16"/>
        <v>1.6439999999999984</v>
      </c>
      <c r="L93" s="3">
        <f t="shared" si="17"/>
        <v>43.244</v>
      </c>
      <c r="N93" s="3">
        <f>VLOOKUP(A93,[1]TDSheet!$A:$Q,17,0)</f>
        <v>0</v>
      </c>
      <c r="O93" s="3">
        <f>VLOOKUP(A93,[1]TDSheet!$A:$S,19,0)</f>
        <v>0</v>
      </c>
      <c r="P93" s="3">
        <f t="shared" si="18"/>
        <v>8.6487999999999996</v>
      </c>
      <c r="Q93" s="23"/>
      <c r="R93" s="23"/>
      <c r="T93" s="3">
        <f t="shared" si="19"/>
        <v>46.572241235778371</v>
      </c>
      <c r="U93" s="3">
        <f t="shared" si="20"/>
        <v>46.572241235778371</v>
      </c>
      <c r="V93" s="3">
        <f>VLOOKUP(A93,[1]TDSheet!$A:$Y,25,0)</f>
        <v>3.2838000000000003</v>
      </c>
      <c r="W93" s="3">
        <f>VLOOKUP(A93,[1]TDSheet!$A:$Z,26,0)</f>
        <v>12.455400000000001</v>
      </c>
      <c r="X93" s="3">
        <f>VLOOKUP(A93,[1]TDSheet!$A:$P,16,0)</f>
        <v>16.471799999999998</v>
      </c>
      <c r="Y93" s="26" t="str">
        <f>VLOOKUP(A93,[1]TDSheet!$A:$AA,27,0)</f>
        <v>необходимо увеличить продажи</v>
      </c>
      <c r="Z93" s="3">
        <f t="shared" si="21"/>
        <v>0</v>
      </c>
    </row>
    <row r="94" spans="1:26" ht="11.1" customHeight="1" x14ac:dyDescent="0.2">
      <c r="A94" s="8" t="s">
        <v>98</v>
      </c>
      <c r="B94" s="8" t="s">
        <v>9</v>
      </c>
      <c r="C94" s="22" t="str">
        <f>VLOOKUP(A94,[1]TDSheet!$A:$C,3,0)</f>
        <v>Нояб</v>
      </c>
      <c r="D94" s="9">
        <v>205.52</v>
      </c>
      <c r="E94" s="9">
        <v>146.94999999999999</v>
      </c>
      <c r="F94" s="9">
        <v>230.90700000000001</v>
      </c>
      <c r="G94" s="9">
        <v>49.912999999999997</v>
      </c>
      <c r="H94" s="24">
        <f>VLOOKUP(A94,[1]TDSheet!$A:$H,8,0)</f>
        <v>1</v>
      </c>
      <c r="I94" s="3">
        <f>VLOOKUP(A94,[1]TDSheet!$A:$I,9,0)</f>
        <v>50</v>
      </c>
      <c r="J94" s="3">
        <f>VLOOKUP(A94,[2]Донецк!$A:$E,4,0)</f>
        <v>225.4</v>
      </c>
      <c r="K94" s="3">
        <f t="shared" si="16"/>
        <v>5.507000000000005</v>
      </c>
      <c r="L94" s="3">
        <f t="shared" si="17"/>
        <v>230.90700000000001</v>
      </c>
      <c r="N94" s="3">
        <f>VLOOKUP(A94,[1]TDSheet!$A:$Q,17,0)</f>
        <v>420</v>
      </c>
      <c r="O94" s="3">
        <f>VLOOKUP(A94,[1]TDSheet!$A:$S,19,0)</f>
        <v>100</v>
      </c>
      <c r="P94" s="3">
        <f t="shared" si="18"/>
        <v>46.181400000000004</v>
      </c>
      <c r="Q94" s="23">
        <f t="shared" si="23"/>
        <v>30.445200000000014</v>
      </c>
      <c r="R94" s="23"/>
      <c r="T94" s="3">
        <f t="shared" si="19"/>
        <v>13</v>
      </c>
      <c r="U94" s="3">
        <f t="shared" si="20"/>
        <v>12.340747573698501</v>
      </c>
      <c r="V94" s="3">
        <f>VLOOKUP(A94,[1]TDSheet!$A:$Y,25,0)</f>
        <v>65.638800000000003</v>
      </c>
      <c r="W94" s="3">
        <f>VLOOKUP(A94,[1]TDSheet!$A:$Z,26,0)</f>
        <v>50.335999999999999</v>
      </c>
      <c r="X94" s="3">
        <f>VLOOKUP(A94,[1]TDSheet!$A:$P,16,0)</f>
        <v>66.1524</v>
      </c>
      <c r="Z94" s="3">
        <f t="shared" si="21"/>
        <v>30.445200000000014</v>
      </c>
    </row>
    <row r="95" spans="1:26" ht="21.95" customHeight="1" x14ac:dyDescent="0.2">
      <c r="A95" s="8" t="s">
        <v>99</v>
      </c>
      <c r="B95" s="8" t="s">
        <v>9</v>
      </c>
      <c r="C95" s="22" t="str">
        <f>VLOOKUP(A95,[1]TDSheet!$A:$C,3,0)</f>
        <v>Нояб</v>
      </c>
      <c r="D95" s="9">
        <v>815.596</v>
      </c>
      <c r="E95" s="9">
        <v>425.28</v>
      </c>
      <c r="F95" s="27">
        <f>153.663+F155</f>
        <v>204.34800000000001</v>
      </c>
      <c r="G95" s="27">
        <f>1040.211+G155+G158</f>
        <v>937.596</v>
      </c>
      <c r="H95" s="24">
        <f>VLOOKUP(A95,[1]TDSheet!$A:$H,8,0)</f>
        <v>1</v>
      </c>
      <c r="I95" s="3">
        <f>VLOOKUP(A95,[1]TDSheet!$A:$I,9,0)</f>
        <v>55</v>
      </c>
      <c r="J95" s="3">
        <f>VLOOKUP(A95,[2]Донецк!$A:$E,4,0)</f>
        <v>145</v>
      </c>
      <c r="K95" s="3">
        <f t="shared" si="16"/>
        <v>59.348000000000013</v>
      </c>
      <c r="L95" s="3">
        <f t="shared" si="17"/>
        <v>204.34800000000001</v>
      </c>
      <c r="N95" s="3">
        <f>VLOOKUP(A95,[1]TDSheet!$A:$Q,17,0)</f>
        <v>0</v>
      </c>
      <c r="O95" s="3">
        <f>VLOOKUP(A95,[1]TDSheet!$A:$S,19,0)</f>
        <v>0</v>
      </c>
      <c r="P95" s="3">
        <f t="shared" si="18"/>
        <v>40.869600000000005</v>
      </c>
      <c r="Q95" s="23"/>
      <c r="R95" s="23"/>
      <c r="T95" s="3">
        <f t="shared" si="19"/>
        <v>22.941159199013445</v>
      </c>
      <c r="U95" s="3">
        <f t="shared" si="20"/>
        <v>22.941159199013445</v>
      </c>
      <c r="V95" s="3">
        <f>VLOOKUP(A95,[1]TDSheet!$A:$Y,25,0)</f>
        <v>29.183399999999999</v>
      </c>
      <c r="W95" s="3">
        <f>VLOOKUP(A95,[1]TDSheet!$A:$Z,26,0)</f>
        <v>35.005600000000001</v>
      </c>
      <c r="X95" s="3">
        <f>VLOOKUP(A95,[1]TDSheet!$A:$P,16,0)</f>
        <v>43.658599999999993</v>
      </c>
      <c r="Y95" s="26" t="str">
        <f>VLOOKUP(A95,[1]TDSheet!$A:$AA,27,0)</f>
        <v>необходимо увеличить продажи</v>
      </c>
      <c r="Z95" s="3">
        <f t="shared" si="21"/>
        <v>0</v>
      </c>
    </row>
    <row r="96" spans="1:26" ht="21.95" customHeight="1" x14ac:dyDescent="0.2">
      <c r="A96" s="8" t="s">
        <v>100</v>
      </c>
      <c r="B96" s="8" t="s">
        <v>9</v>
      </c>
      <c r="C96" s="8"/>
      <c r="D96" s="9">
        <v>56.411000000000001</v>
      </c>
      <c r="E96" s="9">
        <v>4.3840000000000003</v>
      </c>
      <c r="F96" s="9">
        <v>2.9079999999999999</v>
      </c>
      <c r="G96" s="9">
        <v>57.887</v>
      </c>
      <c r="H96" s="24">
        <f>VLOOKUP(A96,[1]TDSheet!$A:$H,8,0)</f>
        <v>0</v>
      </c>
      <c r="I96" s="3" t="e">
        <f>VLOOKUP(A96,[1]TDSheet!$A:$I,9,0)</f>
        <v>#N/A</v>
      </c>
      <c r="J96" s="3">
        <f>VLOOKUP(A96,[2]Донецк!$A:$E,4,0)</f>
        <v>7</v>
      </c>
      <c r="K96" s="3">
        <f t="shared" si="16"/>
        <v>-4.0920000000000005</v>
      </c>
      <c r="L96" s="3">
        <f t="shared" si="17"/>
        <v>2.9079999999999999</v>
      </c>
      <c r="N96" s="3">
        <f>VLOOKUP(A96,[1]TDSheet!$A:$Q,17,0)</f>
        <v>0</v>
      </c>
      <c r="O96" s="3">
        <f>VLOOKUP(A96,[1]TDSheet!$A:$S,19,0)</f>
        <v>0</v>
      </c>
      <c r="P96" s="3">
        <f t="shared" si="18"/>
        <v>0.58160000000000001</v>
      </c>
      <c r="Q96" s="23"/>
      <c r="R96" s="23"/>
      <c r="T96" s="3">
        <f t="shared" si="19"/>
        <v>99.530605226960105</v>
      </c>
      <c r="U96" s="3">
        <f t="shared" si="20"/>
        <v>99.530605226960105</v>
      </c>
      <c r="V96" s="3">
        <f>VLOOKUP(A96,[1]TDSheet!$A:$Y,25,0)</f>
        <v>0</v>
      </c>
      <c r="W96" s="3">
        <f>VLOOKUP(A96,[1]TDSheet!$A:$Z,26,0)</f>
        <v>0</v>
      </c>
      <c r="X96" s="3">
        <f>VLOOKUP(A96,[1]TDSheet!$A:$P,16,0)</f>
        <v>0</v>
      </c>
      <c r="Z96" s="3">
        <f t="shared" si="21"/>
        <v>0</v>
      </c>
    </row>
    <row r="97" spans="1:26" ht="21.95" customHeight="1" x14ac:dyDescent="0.2">
      <c r="A97" s="8" t="s">
        <v>101</v>
      </c>
      <c r="B97" s="8" t="s">
        <v>9</v>
      </c>
      <c r="C97" s="8"/>
      <c r="D97" s="9">
        <v>465.351</v>
      </c>
      <c r="E97" s="9">
        <v>116.98</v>
      </c>
      <c r="F97" s="9">
        <v>274.649</v>
      </c>
      <c r="G97" s="9">
        <v>275.79000000000002</v>
      </c>
      <c r="H97" s="24">
        <f>VLOOKUP(A97,[1]TDSheet!$A:$H,8,0)</f>
        <v>1</v>
      </c>
      <c r="I97" s="3">
        <f>VLOOKUP(A97,[1]TDSheet!$A:$I,9,0)</f>
        <v>40</v>
      </c>
      <c r="J97" s="3">
        <f>VLOOKUP(A97,[2]Донецк!$A:$E,4,0)</f>
        <v>274.5</v>
      </c>
      <c r="K97" s="3">
        <f t="shared" si="16"/>
        <v>0.14900000000000091</v>
      </c>
      <c r="L97" s="3">
        <f t="shared" si="17"/>
        <v>274.649</v>
      </c>
      <c r="N97" s="3">
        <f>VLOOKUP(A97,[1]TDSheet!$A:$Q,17,0)</f>
        <v>0</v>
      </c>
      <c r="O97" s="3">
        <f>VLOOKUP(A97,[1]TDSheet!$A:$S,19,0)</f>
        <v>0</v>
      </c>
      <c r="P97" s="3">
        <f t="shared" si="18"/>
        <v>54.9298</v>
      </c>
      <c r="Q97" s="23">
        <f t="shared" ref="Q97" si="24">13*P97-O97-N97-G97</f>
        <v>438.29739999999998</v>
      </c>
      <c r="R97" s="23"/>
      <c r="T97" s="3">
        <f t="shared" si="19"/>
        <v>13</v>
      </c>
      <c r="U97" s="3">
        <f t="shared" si="20"/>
        <v>5.0207719671289537</v>
      </c>
      <c r="V97" s="3">
        <f>VLOOKUP(A97,[1]TDSheet!$A:$Y,25,0)</f>
        <v>19.2638</v>
      </c>
      <c r="W97" s="3">
        <f>VLOOKUP(A97,[1]TDSheet!$A:$Z,26,0)</f>
        <v>29.025400000000001</v>
      </c>
      <c r="X97" s="3">
        <f>VLOOKUP(A97,[1]TDSheet!$A:$P,16,0)</f>
        <v>28.857799999999997</v>
      </c>
      <c r="Z97" s="3">
        <f t="shared" si="21"/>
        <v>438.29739999999998</v>
      </c>
    </row>
    <row r="98" spans="1:26" ht="11.1" customHeight="1" x14ac:dyDescent="0.2">
      <c r="A98" s="8" t="s">
        <v>102</v>
      </c>
      <c r="B98" s="8" t="s">
        <v>16</v>
      </c>
      <c r="C98" s="22" t="str">
        <f>VLOOKUP(A98,[1]TDSheet!$A:$C,3,0)</f>
        <v>Нояб</v>
      </c>
      <c r="D98" s="9">
        <v>271</v>
      </c>
      <c r="E98" s="9">
        <v>20</v>
      </c>
      <c r="F98" s="9">
        <v>198</v>
      </c>
      <c r="G98" s="9">
        <v>1</v>
      </c>
      <c r="H98" s="24">
        <f>VLOOKUP(A98,[1]TDSheet!$A:$H,8,0)</f>
        <v>0.4</v>
      </c>
      <c r="I98" s="3">
        <f>VLOOKUP(A98,[1]TDSheet!$A:$I,9,0)</f>
        <v>45</v>
      </c>
      <c r="J98" s="3">
        <f>VLOOKUP(A98,[2]Донецк!$A:$E,4,0)</f>
        <v>257</v>
      </c>
      <c r="K98" s="3">
        <f t="shared" si="16"/>
        <v>-59</v>
      </c>
      <c r="L98" s="3">
        <f t="shared" si="17"/>
        <v>198</v>
      </c>
      <c r="N98" s="3">
        <f>VLOOKUP(A98,[1]TDSheet!$A:$Q,17,0)</f>
        <v>430</v>
      </c>
      <c r="O98" s="3">
        <f>VLOOKUP(A98,[1]TDSheet!$A:$S,19,0)</f>
        <v>100</v>
      </c>
      <c r="P98" s="3">
        <f t="shared" si="18"/>
        <v>39.6</v>
      </c>
      <c r="Q98" s="23"/>
      <c r="R98" s="23"/>
      <c r="T98" s="3">
        <f t="shared" si="19"/>
        <v>13.409090909090908</v>
      </c>
      <c r="U98" s="3">
        <f t="shared" si="20"/>
        <v>13.409090909090908</v>
      </c>
      <c r="V98" s="3">
        <f>VLOOKUP(A98,[1]TDSheet!$A:$Y,25,0)</f>
        <v>62.8</v>
      </c>
      <c r="W98" s="3">
        <f>VLOOKUP(A98,[1]TDSheet!$A:$Z,26,0)</f>
        <v>13.6</v>
      </c>
      <c r="X98" s="3">
        <f>VLOOKUP(A98,[1]TDSheet!$A:$P,16,0)</f>
        <v>64</v>
      </c>
      <c r="Z98" s="3">
        <f t="shared" si="21"/>
        <v>0</v>
      </c>
    </row>
    <row r="99" spans="1:26" ht="21.95" customHeight="1" x14ac:dyDescent="0.2">
      <c r="A99" s="8" t="s">
        <v>103</v>
      </c>
      <c r="B99" s="8" t="s">
        <v>16</v>
      </c>
      <c r="C99" s="8"/>
      <c r="D99" s="10"/>
      <c r="E99" s="9">
        <v>3</v>
      </c>
      <c r="F99" s="9"/>
      <c r="G99" s="9">
        <v>3</v>
      </c>
      <c r="H99" s="24">
        <v>0</v>
      </c>
      <c r="I99" s="3" t="e">
        <f>VLOOKUP(A99,[1]TDSheet!$A:$I,9,0)</f>
        <v>#N/A</v>
      </c>
      <c r="K99" s="3">
        <f t="shared" si="16"/>
        <v>0</v>
      </c>
      <c r="L99" s="3">
        <f t="shared" si="17"/>
        <v>0</v>
      </c>
      <c r="N99" s="3">
        <v>0</v>
      </c>
      <c r="O99" s="3">
        <v>0</v>
      </c>
      <c r="P99" s="3">
        <f t="shared" si="18"/>
        <v>0</v>
      </c>
      <c r="Q99" s="23"/>
      <c r="R99" s="23"/>
      <c r="T99" s="3" t="e">
        <f t="shared" si="19"/>
        <v>#DIV/0!</v>
      </c>
      <c r="U99" s="3" t="e">
        <f t="shared" si="20"/>
        <v>#DIV/0!</v>
      </c>
      <c r="V99" s="3">
        <v>0</v>
      </c>
      <c r="W99" s="3">
        <v>0</v>
      </c>
      <c r="X99" s="3">
        <v>0</v>
      </c>
      <c r="Z99" s="3">
        <f t="shared" si="21"/>
        <v>0</v>
      </c>
    </row>
    <row r="100" spans="1:26" ht="21.95" customHeight="1" x14ac:dyDescent="0.2">
      <c r="A100" s="8" t="s">
        <v>104</v>
      </c>
      <c r="B100" s="8" t="s">
        <v>16</v>
      </c>
      <c r="C100" s="8"/>
      <c r="D100" s="9">
        <v>9</v>
      </c>
      <c r="E100" s="9">
        <v>51</v>
      </c>
      <c r="F100" s="9">
        <v>21</v>
      </c>
      <c r="G100" s="9">
        <v>35</v>
      </c>
      <c r="H100" s="24">
        <f>VLOOKUP(A100,[1]TDSheet!$A:$H,8,0)</f>
        <v>0.35</v>
      </c>
      <c r="I100" s="3">
        <f>VLOOKUP(A100,[1]TDSheet!$A:$I,9,0)</f>
        <v>40</v>
      </c>
      <c r="J100" s="3">
        <f>VLOOKUP(A100,[2]Донецк!$A:$E,4,0)</f>
        <v>28</v>
      </c>
      <c r="K100" s="3">
        <f t="shared" si="16"/>
        <v>-7</v>
      </c>
      <c r="L100" s="3">
        <f t="shared" si="17"/>
        <v>21</v>
      </c>
      <c r="N100" s="3">
        <f>VLOOKUP(A100,[1]TDSheet!$A:$Q,17,0)</f>
        <v>55</v>
      </c>
      <c r="O100" s="3">
        <f>VLOOKUP(A100,[1]TDSheet!$A:$S,19,0)</f>
        <v>0</v>
      </c>
      <c r="P100" s="3">
        <f t="shared" si="18"/>
        <v>4.2</v>
      </c>
      <c r="Q100" s="23"/>
      <c r="R100" s="23"/>
      <c r="T100" s="3">
        <f t="shared" si="19"/>
        <v>21.428571428571427</v>
      </c>
      <c r="U100" s="3">
        <f t="shared" si="20"/>
        <v>21.428571428571427</v>
      </c>
      <c r="V100" s="3">
        <f>VLOOKUP(A100,[1]TDSheet!$A:$Y,25,0)</f>
        <v>4.5999999999999996</v>
      </c>
      <c r="W100" s="3">
        <f>VLOOKUP(A100,[1]TDSheet!$A:$Z,26,0)</f>
        <v>0.8</v>
      </c>
      <c r="X100" s="3">
        <f>VLOOKUP(A100,[1]TDSheet!$A:$P,16,0)</f>
        <v>6.8</v>
      </c>
      <c r="Z100" s="3">
        <f t="shared" si="21"/>
        <v>0</v>
      </c>
    </row>
    <row r="101" spans="1:26" ht="21.95" customHeight="1" x14ac:dyDescent="0.2">
      <c r="A101" s="8" t="s">
        <v>105</v>
      </c>
      <c r="B101" s="8" t="s">
        <v>16</v>
      </c>
      <c r="C101" s="8"/>
      <c r="D101" s="10"/>
      <c r="E101" s="9">
        <v>96</v>
      </c>
      <c r="F101" s="9">
        <v>95</v>
      </c>
      <c r="G101" s="9"/>
      <c r="H101" s="24">
        <v>0</v>
      </c>
      <c r="I101" s="3" t="e">
        <f>VLOOKUP(A101,[1]TDSheet!$A:$I,9,0)</f>
        <v>#N/A</v>
      </c>
      <c r="J101" s="3">
        <f>VLOOKUP(A101,[2]Донецк!$A:$E,4,0)</f>
        <v>96</v>
      </c>
      <c r="K101" s="3">
        <f t="shared" si="16"/>
        <v>-1</v>
      </c>
      <c r="L101" s="3">
        <f t="shared" si="17"/>
        <v>-1</v>
      </c>
      <c r="M101" s="3">
        <f>VLOOKUP(A101,[3]TDSheet!$A:$V,6,0)</f>
        <v>96</v>
      </c>
      <c r="N101" s="3">
        <v>0</v>
      </c>
      <c r="O101" s="3">
        <v>0</v>
      </c>
      <c r="P101" s="3">
        <f t="shared" si="18"/>
        <v>-0.2</v>
      </c>
      <c r="Q101" s="23"/>
      <c r="R101" s="23"/>
      <c r="T101" s="3">
        <f t="shared" si="19"/>
        <v>0</v>
      </c>
      <c r="U101" s="3">
        <f t="shared" si="20"/>
        <v>0</v>
      </c>
      <c r="V101" s="3">
        <v>0</v>
      </c>
      <c r="W101" s="3">
        <v>0</v>
      </c>
      <c r="X101" s="3">
        <v>0</v>
      </c>
      <c r="Z101" s="3">
        <f t="shared" si="21"/>
        <v>0</v>
      </c>
    </row>
    <row r="102" spans="1:26" ht="21.95" customHeight="1" x14ac:dyDescent="0.2">
      <c r="A102" s="8" t="s">
        <v>106</v>
      </c>
      <c r="B102" s="8" t="s">
        <v>16</v>
      </c>
      <c r="C102" s="8"/>
      <c r="D102" s="9">
        <v>20</v>
      </c>
      <c r="E102" s="9">
        <v>480</v>
      </c>
      <c r="F102" s="9">
        <v>480</v>
      </c>
      <c r="G102" s="9">
        <v>20</v>
      </c>
      <c r="H102" s="24">
        <f>VLOOKUP(A102,[1]TDSheet!$A:$H,8,0)</f>
        <v>0</v>
      </c>
      <c r="I102" s="3">
        <f>VLOOKUP(A102,[1]TDSheet!$A:$I,9,0)</f>
        <v>60</v>
      </c>
      <c r="J102" s="3">
        <f>VLOOKUP(A102,[2]Донецк!$A:$E,4,0)</f>
        <v>480</v>
      </c>
      <c r="K102" s="3">
        <f t="shared" si="16"/>
        <v>0</v>
      </c>
      <c r="L102" s="3">
        <f t="shared" si="17"/>
        <v>0</v>
      </c>
      <c r="M102" s="3">
        <f>VLOOKUP(A102,[3]TDSheet!$A:$V,6,0)</f>
        <v>480</v>
      </c>
      <c r="N102" s="3">
        <f>VLOOKUP(A102,[1]TDSheet!$A:$Q,17,0)</f>
        <v>0</v>
      </c>
      <c r="O102" s="3">
        <f>VLOOKUP(A102,[1]TDSheet!$A:$S,19,0)</f>
        <v>0</v>
      </c>
      <c r="P102" s="3">
        <f t="shared" si="18"/>
        <v>0</v>
      </c>
      <c r="Q102" s="23"/>
      <c r="R102" s="23"/>
      <c r="T102" s="3" t="e">
        <f t="shared" si="19"/>
        <v>#DIV/0!</v>
      </c>
      <c r="U102" s="3" t="e">
        <f t="shared" si="20"/>
        <v>#DIV/0!</v>
      </c>
      <c r="V102" s="3">
        <f>VLOOKUP(A102,[1]TDSheet!$A:$Y,25,0)</f>
        <v>0</v>
      </c>
      <c r="W102" s="3">
        <f>VLOOKUP(A102,[1]TDSheet!$A:$Z,26,0)</f>
        <v>0</v>
      </c>
      <c r="X102" s="3">
        <f>VLOOKUP(A102,[1]TDSheet!$A:$P,16,0)</f>
        <v>0</v>
      </c>
      <c r="Z102" s="3">
        <f t="shared" si="21"/>
        <v>0</v>
      </c>
    </row>
    <row r="103" spans="1:26" ht="21.95" customHeight="1" x14ac:dyDescent="0.2">
      <c r="A103" s="8" t="s">
        <v>107</v>
      </c>
      <c r="B103" s="8" t="s">
        <v>16</v>
      </c>
      <c r="C103" s="8"/>
      <c r="D103" s="10"/>
      <c r="E103" s="9">
        <v>96</v>
      </c>
      <c r="F103" s="9">
        <v>96</v>
      </c>
      <c r="G103" s="9"/>
      <c r="H103" s="24">
        <v>0</v>
      </c>
      <c r="I103" s="3" t="e">
        <f>VLOOKUP(A103,[1]TDSheet!$A:$I,9,0)</f>
        <v>#N/A</v>
      </c>
      <c r="J103" s="3">
        <f>VLOOKUP(A103,[2]Донецк!$A:$E,4,0)</f>
        <v>96</v>
      </c>
      <c r="K103" s="3">
        <f t="shared" si="16"/>
        <v>0</v>
      </c>
      <c r="L103" s="3">
        <f t="shared" si="17"/>
        <v>0</v>
      </c>
      <c r="M103" s="3">
        <f>VLOOKUP(A103,[3]TDSheet!$A:$V,6,0)</f>
        <v>96</v>
      </c>
      <c r="N103" s="3">
        <v>0</v>
      </c>
      <c r="O103" s="3">
        <v>0</v>
      </c>
      <c r="P103" s="3">
        <f t="shared" si="18"/>
        <v>0</v>
      </c>
      <c r="Q103" s="23"/>
      <c r="R103" s="23"/>
      <c r="T103" s="3" t="e">
        <f t="shared" si="19"/>
        <v>#DIV/0!</v>
      </c>
      <c r="U103" s="3" t="e">
        <f t="shared" si="20"/>
        <v>#DIV/0!</v>
      </c>
      <c r="V103" s="3">
        <v>0</v>
      </c>
      <c r="W103" s="3">
        <v>0</v>
      </c>
      <c r="X103" s="3">
        <v>0</v>
      </c>
      <c r="Z103" s="3">
        <f t="shared" si="21"/>
        <v>0</v>
      </c>
    </row>
    <row r="104" spans="1:26" ht="21.95" customHeight="1" x14ac:dyDescent="0.2">
      <c r="A104" s="8" t="s">
        <v>108</v>
      </c>
      <c r="B104" s="8" t="s">
        <v>16</v>
      </c>
      <c r="C104" s="8"/>
      <c r="D104" s="10"/>
      <c r="E104" s="9">
        <v>233</v>
      </c>
      <c r="F104" s="9">
        <v>217</v>
      </c>
      <c r="G104" s="9">
        <v>16</v>
      </c>
      <c r="H104" s="24">
        <f>VLOOKUP(A104,[1]TDSheet!$A:$H,8,0)</f>
        <v>0</v>
      </c>
      <c r="I104" s="3">
        <f>VLOOKUP(A104,[1]TDSheet!$A:$I,9,0)</f>
        <v>45</v>
      </c>
      <c r="J104" s="3">
        <f>VLOOKUP(A104,[2]Донецк!$A:$E,4,0)</f>
        <v>217</v>
      </c>
      <c r="K104" s="3">
        <f t="shared" si="16"/>
        <v>0</v>
      </c>
      <c r="L104" s="3">
        <f t="shared" si="17"/>
        <v>1</v>
      </c>
      <c r="M104" s="3">
        <f>VLOOKUP(A104,[3]TDSheet!$A:$V,6,0)</f>
        <v>216</v>
      </c>
      <c r="N104" s="3">
        <f>VLOOKUP(A104,[1]TDSheet!$A:$Q,17,0)</f>
        <v>0</v>
      </c>
      <c r="O104" s="3">
        <f>VLOOKUP(A104,[1]TDSheet!$A:$S,19,0)</f>
        <v>0</v>
      </c>
      <c r="P104" s="3">
        <f t="shared" si="18"/>
        <v>0.2</v>
      </c>
      <c r="Q104" s="23"/>
      <c r="R104" s="23"/>
      <c r="T104" s="3">
        <f t="shared" si="19"/>
        <v>80</v>
      </c>
      <c r="U104" s="3">
        <f t="shared" si="20"/>
        <v>80</v>
      </c>
      <c r="V104" s="3">
        <f>VLOOKUP(A104,[1]TDSheet!$A:$Y,25,0)</f>
        <v>0</v>
      </c>
      <c r="W104" s="3">
        <f>VLOOKUP(A104,[1]TDSheet!$A:$Z,26,0)</f>
        <v>0.2</v>
      </c>
      <c r="X104" s="3">
        <f>VLOOKUP(A104,[1]TDSheet!$A:$P,16,0)</f>
        <v>0</v>
      </c>
      <c r="Z104" s="3">
        <f t="shared" si="21"/>
        <v>0</v>
      </c>
    </row>
    <row r="105" spans="1:26" ht="21.95" customHeight="1" x14ac:dyDescent="0.2">
      <c r="A105" s="8" t="s">
        <v>109</v>
      </c>
      <c r="B105" s="8" t="s">
        <v>16</v>
      </c>
      <c r="C105" s="8"/>
      <c r="D105" s="10"/>
      <c r="E105" s="9">
        <v>380</v>
      </c>
      <c r="F105" s="9">
        <v>380</v>
      </c>
      <c r="G105" s="9"/>
      <c r="H105" s="24">
        <f>VLOOKUP(A105,[1]TDSheet!$A:$H,8,0)</f>
        <v>0</v>
      </c>
      <c r="I105" s="3">
        <f>VLOOKUP(A105,[1]TDSheet!$A:$I,9,0)</f>
        <v>730</v>
      </c>
      <c r="J105" s="3">
        <f>VLOOKUP(A105,[2]Донецк!$A:$E,4,0)</f>
        <v>380</v>
      </c>
      <c r="K105" s="3">
        <f t="shared" si="16"/>
        <v>0</v>
      </c>
      <c r="L105" s="3">
        <f t="shared" si="17"/>
        <v>0</v>
      </c>
      <c r="M105" s="3">
        <f>VLOOKUP(A105,[3]TDSheet!$A:$V,6,0)</f>
        <v>380</v>
      </c>
      <c r="N105" s="3">
        <f>VLOOKUP(A105,[1]TDSheet!$A:$Q,17,0)</f>
        <v>0</v>
      </c>
      <c r="O105" s="3">
        <f>VLOOKUP(A105,[1]TDSheet!$A:$S,19,0)</f>
        <v>0</v>
      </c>
      <c r="P105" s="3">
        <f t="shared" si="18"/>
        <v>0</v>
      </c>
      <c r="Q105" s="23"/>
      <c r="R105" s="23"/>
      <c r="T105" s="3" t="e">
        <f t="shared" si="19"/>
        <v>#DIV/0!</v>
      </c>
      <c r="U105" s="3" t="e">
        <f t="shared" si="20"/>
        <v>#DIV/0!</v>
      </c>
      <c r="V105" s="3">
        <f>VLOOKUP(A105,[1]TDSheet!$A:$Y,25,0)</f>
        <v>0</v>
      </c>
      <c r="W105" s="3">
        <f>VLOOKUP(A105,[1]TDSheet!$A:$Z,26,0)</f>
        <v>0</v>
      </c>
      <c r="X105" s="3">
        <f>VLOOKUP(A105,[1]TDSheet!$A:$P,16,0)</f>
        <v>0</v>
      </c>
      <c r="Z105" s="3">
        <f t="shared" si="21"/>
        <v>0</v>
      </c>
    </row>
    <row r="106" spans="1:26" ht="21.95" customHeight="1" x14ac:dyDescent="0.2">
      <c r="A106" s="8" t="s">
        <v>110</v>
      </c>
      <c r="B106" s="8" t="s">
        <v>16</v>
      </c>
      <c r="C106" s="8"/>
      <c r="D106" s="10"/>
      <c r="E106" s="9">
        <v>382</v>
      </c>
      <c r="F106" s="9">
        <v>358</v>
      </c>
      <c r="G106" s="9">
        <v>24</v>
      </c>
      <c r="H106" s="24">
        <f>VLOOKUP(A106,[1]TDSheet!$A:$H,8,0)</f>
        <v>0</v>
      </c>
      <c r="I106" s="3">
        <f>VLOOKUP(A106,[1]TDSheet!$A:$I,9,0)</f>
        <v>45</v>
      </c>
      <c r="J106" s="3">
        <f>VLOOKUP(A106,[2]Донецк!$A:$E,4,0)</f>
        <v>358</v>
      </c>
      <c r="K106" s="3">
        <f t="shared" si="16"/>
        <v>0</v>
      </c>
      <c r="L106" s="3">
        <f t="shared" si="17"/>
        <v>28</v>
      </c>
      <c r="M106" s="3">
        <f>VLOOKUP(A106,[3]TDSheet!$A:$V,6,0)</f>
        <v>330</v>
      </c>
      <c r="N106" s="3">
        <f>VLOOKUP(A106,[1]TDSheet!$A:$Q,17,0)</f>
        <v>0</v>
      </c>
      <c r="O106" s="3">
        <f>VLOOKUP(A106,[1]TDSheet!$A:$S,19,0)</f>
        <v>0</v>
      </c>
      <c r="P106" s="3">
        <f t="shared" si="18"/>
        <v>5.6</v>
      </c>
      <c r="Q106" s="23"/>
      <c r="R106" s="23"/>
      <c r="T106" s="3">
        <f t="shared" si="19"/>
        <v>4.2857142857142856</v>
      </c>
      <c r="U106" s="3">
        <f t="shared" si="20"/>
        <v>4.2857142857142856</v>
      </c>
      <c r="V106" s="3">
        <f>VLOOKUP(A106,[1]TDSheet!$A:$Y,25,0)</f>
        <v>0</v>
      </c>
      <c r="W106" s="3">
        <f>VLOOKUP(A106,[1]TDSheet!$A:$Z,26,0)</f>
        <v>0</v>
      </c>
      <c r="X106" s="3">
        <f>VLOOKUP(A106,[1]TDSheet!$A:$P,16,0)</f>
        <v>-0.2</v>
      </c>
      <c r="Z106" s="3">
        <f t="shared" si="21"/>
        <v>0</v>
      </c>
    </row>
    <row r="107" spans="1:26" ht="21.95" customHeight="1" x14ac:dyDescent="0.2">
      <c r="A107" s="8" t="s">
        <v>111</v>
      </c>
      <c r="B107" s="8" t="s">
        <v>16</v>
      </c>
      <c r="C107" s="8"/>
      <c r="D107" s="10"/>
      <c r="E107" s="9">
        <v>120</v>
      </c>
      <c r="F107" s="9">
        <v>120</v>
      </c>
      <c r="G107" s="9"/>
      <c r="H107" s="24">
        <v>0</v>
      </c>
      <c r="I107" s="3" t="e">
        <f>VLOOKUP(A107,[1]TDSheet!$A:$I,9,0)</f>
        <v>#N/A</v>
      </c>
      <c r="J107" s="3">
        <f>VLOOKUP(A107,[2]Донецк!$A:$E,4,0)</f>
        <v>120</v>
      </c>
      <c r="K107" s="3">
        <f t="shared" si="16"/>
        <v>0</v>
      </c>
      <c r="L107" s="3">
        <f t="shared" si="17"/>
        <v>0</v>
      </c>
      <c r="M107" s="3">
        <f>VLOOKUP(A107,[3]TDSheet!$A:$V,6,0)</f>
        <v>120</v>
      </c>
      <c r="N107" s="3">
        <v>0</v>
      </c>
      <c r="O107" s="3">
        <v>0</v>
      </c>
      <c r="P107" s="3">
        <f t="shared" si="18"/>
        <v>0</v>
      </c>
      <c r="Q107" s="23"/>
      <c r="R107" s="23"/>
      <c r="T107" s="3" t="e">
        <f t="shared" si="19"/>
        <v>#DIV/0!</v>
      </c>
      <c r="U107" s="3" t="e">
        <f t="shared" si="20"/>
        <v>#DIV/0!</v>
      </c>
      <c r="V107" s="3">
        <v>0</v>
      </c>
      <c r="W107" s="3">
        <v>0</v>
      </c>
      <c r="X107" s="3">
        <v>0</v>
      </c>
      <c r="Z107" s="3">
        <f t="shared" si="21"/>
        <v>0</v>
      </c>
    </row>
    <row r="108" spans="1:26" ht="11.1" customHeight="1" x14ac:dyDescent="0.2">
      <c r="A108" s="8" t="s">
        <v>112</v>
      </c>
      <c r="B108" s="8" t="s">
        <v>16</v>
      </c>
      <c r="C108" s="22" t="str">
        <f>VLOOKUP(A108,[1]TDSheet!$A:$C,3,0)</f>
        <v>Нояб</v>
      </c>
      <c r="D108" s="9">
        <v>144</v>
      </c>
      <c r="E108" s="9">
        <v>328</v>
      </c>
      <c r="F108" s="9">
        <v>332</v>
      </c>
      <c r="G108" s="9">
        <v>97</v>
      </c>
      <c r="H108" s="24">
        <f>VLOOKUP(A108,[1]TDSheet!$A:$H,8,0)</f>
        <v>0.4</v>
      </c>
      <c r="I108" s="3">
        <f>VLOOKUP(A108,[1]TDSheet!$A:$I,9,0)</f>
        <v>40</v>
      </c>
      <c r="J108" s="3">
        <f>VLOOKUP(A108,[2]Донецк!$A:$E,4,0)</f>
        <v>336</v>
      </c>
      <c r="K108" s="3">
        <f t="shared" si="16"/>
        <v>-4</v>
      </c>
      <c r="L108" s="3">
        <f t="shared" si="17"/>
        <v>38</v>
      </c>
      <c r="M108" s="3">
        <f>VLOOKUP(A108,[3]TDSheet!$A:$V,6,0)</f>
        <v>294</v>
      </c>
      <c r="N108" s="3">
        <f>VLOOKUP(A108,[1]TDSheet!$A:$Q,17,0)</f>
        <v>90</v>
      </c>
      <c r="O108" s="3">
        <f>VLOOKUP(A108,[1]TDSheet!$A:$S,19,0)</f>
        <v>50</v>
      </c>
      <c r="P108" s="3">
        <f t="shared" si="18"/>
        <v>7.6</v>
      </c>
      <c r="Q108" s="23"/>
      <c r="R108" s="23"/>
      <c r="T108" s="3">
        <f t="shared" si="19"/>
        <v>31.184210526315791</v>
      </c>
      <c r="U108" s="3">
        <f t="shared" si="20"/>
        <v>31.184210526315791</v>
      </c>
      <c r="V108" s="3">
        <f>VLOOKUP(A108,[1]TDSheet!$A:$Y,25,0)</f>
        <v>14.8</v>
      </c>
      <c r="W108" s="3">
        <f>VLOOKUP(A108,[1]TDSheet!$A:$Z,26,0)</f>
        <v>17.2</v>
      </c>
      <c r="X108" s="3">
        <f>VLOOKUP(A108,[1]TDSheet!$A:$P,16,0)</f>
        <v>18.399999999999999</v>
      </c>
      <c r="Z108" s="3">
        <f t="shared" si="21"/>
        <v>0</v>
      </c>
    </row>
    <row r="109" spans="1:26" ht="11.1" customHeight="1" x14ac:dyDescent="0.2">
      <c r="A109" s="8" t="s">
        <v>113</v>
      </c>
      <c r="B109" s="8" t="s">
        <v>16</v>
      </c>
      <c r="C109" s="8"/>
      <c r="D109" s="10"/>
      <c r="E109" s="9">
        <v>462</v>
      </c>
      <c r="F109" s="9">
        <v>422</v>
      </c>
      <c r="G109" s="9">
        <v>40</v>
      </c>
      <c r="H109" s="24">
        <f>VLOOKUP(A109,[1]TDSheet!$A:$H,8,0)</f>
        <v>0</v>
      </c>
      <c r="I109" s="3">
        <f>VLOOKUP(A109,[1]TDSheet!$A:$I,9,0)</f>
        <v>40</v>
      </c>
      <c r="J109" s="3">
        <f>VLOOKUP(A109,[2]Донецк!$A:$E,4,0)</f>
        <v>423</v>
      </c>
      <c r="K109" s="3">
        <f t="shared" si="16"/>
        <v>-1</v>
      </c>
      <c r="L109" s="3">
        <f t="shared" si="17"/>
        <v>2</v>
      </c>
      <c r="M109" s="3">
        <f>VLOOKUP(A109,[3]TDSheet!$A:$V,6,0)</f>
        <v>420</v>
      </c>
      <c r="N109" s="3">
        <f>VLOOKUP(A109,[1]TDSheet!$A:$Q,17,0)</f>
        <v>0</v>
      </c>
      <c r="O109" s="3">
        <f>VLOOKUP(A109,[1]TDSheet!$A:$S,19,0)</f>
        <v>0</v>
      </c>
      <c r="P109" s="3">
        <f t="shared" si="18"/>
        <v>0.4</v>
      </c>
      <c r="Q109" s="23"/>
      <c r="R109" s="23"/>
      <c r="T109" s="3">
        <f t="shared" si="19"/>
        <v>100</v>
      </c>
      <c r="U109" s="3">
        <f t="shared" si="20"/>
        <v>100</v>
      </c>
      <c r="V109" s="3">
        <f>VLOOKUP(A109,[1]TDSheet!$A:$Y,25,0)</f>
        <v>0</v>
      </c>
      <c r="W109" s="3">
        <f>VLOOKUP(A109,[1]TDSheet!$A:$Z,26,0)</f>
        <v>0</v>
      </c>
      <c r="X109" s="3">
        <f>VLOOKUP(A109,[1]TDSheet!$A:$P,16,0)</f>
        <v>0</v>
      </c>
      <c r="Z109" s="3">
        <f t="shared" si="21"/>
        <v>0</v>
      </c>
    </row>
    <row r="110" spans="1:26" ht="21.95" customHeight="1" x14ac:dyDescent="0.2">
      <c r="A110" s="8" t="s">
        <v>114</v>
      </c>
      <c r="B110" s="8" t="s">
        <v>9</v>
      </c>
      <c r="C110" s="8"/>
      <c r="D110" s="9">
        <v>19.22</v>
      </c>
      <c r="E110" s="9">
        <v>6.3769999999999998</v>
      </c>
      <c r="F110" s="9">
        <v>4.9720000000000004</v>
      </c>
      <c r="G110" s="9">
        <v>19.913</v>
      </c>
      <c r="H110" s="24">
        <f>VLOOKUP(A110,[1]TDSheet!$A:$H,8,0)</f>
        <v>1</v>
      </c>
      <c r="I110" s="3">
        <f>VLOOKUP(A110,[1]TDSheet!$A:$I,9,0)</f>
        <v>40</v>
      </c>
      <c r="J110" s="3">
        <f>VLOOKUP(A110,[2]Донецк!$A:$E,4,0)</f>
        <v>5</v>
      </c>
      <c r="K110" s="3">
        <f t="shared" si="16"/>
        <v>-2.7999999999999581E-2</v>
      </c>
      <c r="L110" s="3">
        <f t="shared" si="17"/>
        <v>4.9720000000000004</v>
      </c>
      <c r="N110" s="3">
        <f>VLOOKUP(A110,[1]TDSheet!$A:$Q,17,0)</f>
        <v>0</v>
      </c>
      <c r="O110" s="3">
        <f>VLOOKUP(A110,[1]TDSheet!$A:$S,19,0)</f>
        <v>0</v>
      </c>
      <c r="P110" s="3">
        <f t="shared" si="18"/>
        <v>0.99440000000000006</v>
      </c>
      <c r="Q110" s="23"/>
      <c r="R110" s="23"/>
      <c r="T110" s="3">
        <f t="shared" si="19"/>
        <v>20.025140788415122</v>
      </c>
      <c r="U110" s="3">
        <f t="shared" si="20"/>
        <v>20.025140788415122</v>
      </c>
      <c r="V110" s="3">
        <f>VLOOKUP(A110,[1]TDSheet!$A:$Y,25,0)</f>
        <v>1.006</v>
      </c>
      <c r="W110" s="3">
        <f>VLOOKUP(A110,[1]TDSheet!$A:$Z,26,0)</f>
        <v>1.7116</v>
      </c>
      <c r="X110" s="3">
        <f>VLOOKUP(A110,[1]TDSheet!$A:$P,16,0)</f>
        <v>1.1346000000000001</v>
      </c>
      <c r="Z110" s="3">
        <f t="shared" si="21"/>
        <v>0</v>
      </c>
    </row>
    <row r="111" spans="1:26" ht="21.95" customHeight="1" x14ac:dyDescent="0.2">
      <c r="A111" s="8" t="s">
        <v>115</v>
      </c>
      <c r="B111" s="8" t="s">
        <v>16</v>
      </c>
      <c r="C111" s="8"/>
      <c r="D111" s="9">
        <v>16</v>
      </c>
      <c r="E111" s="9"/>
      <c r="F111" s="9">
        <v>7</v>
      </c>
      <c r="G111" s="9">
        <v>9</v>
      </c>
      <c r="H111" s="24">
        <f>VLOOKUP(A111,[1]TDSheet!$A:$H,8,0)</f>
        <v>0.35</v>
      </c>
      <c r="I111" s="3">
        <f>VLOOKUP(A111,[1]TDSheet!$A:$I,9,0)</f>
        <v>35</v>
      </c>
      <c r="J111" s="3">
        <f>VLOOKUP(A111,[2]Донецк!$A:$E,4,0)</f>
        <v>7</v>
      </c>
      <c r="K111" s="3">
        <f t="shared" si="16"/>
        <v>0</v>
      </c>
      <c r="L111" s="3">
        <f t="shared" si="17"/>
        <v>7</v>
      </c>
      <c r="N111" s="3">
        <f>VLOOKUP(A111,[1]TDSheet!$A:$Q,17,0)</f>
        <v>0</v>
      </c>
      <c r="O111" s="3">
        <f>VLOOKUP(A111,[1]TDSheet!$A:$S,19,0)</f>
        <v>0</v>
      </c>
      <c r="P111" s="3">
        <f t="shared" si="18"/>
        <v>1.4</v>
      </c>
      <c r="Q111" s="23">
        <f t="shared" ref="Q111" si="25">13*P111-O111-N111-G111</f>
        <v>9.1999999999999993</v>
      </c>
      <c r="R111" s="23"/>
      <c r="T111" s="3">
        <f t="shared" si="19"/>
        <v>13</v>
      </c>
      <c r="U111" s="3">
        <f t="shared" si="20"/>
        <v>6.4285714285714288</v>
      </c>
      <c r="V111" s="3">
        <f>VLOOKUP(A111,[1]TDSheet!$A:$Y,25,0)</f>
        <v>0</v>
      </c>
      <c r="W111" s="3">
        <f>VLOOKUP(A111,[1]TDSheet!$A:$Z,26,0)</f>
        <v>0</v>
      </c>
      <c r="X111" s="3">
        <f>VLOOKUP(A111,[1]TDSheet!$A:$P,16,0)</f>
        <v>-0.2</v>
      </c>
      <c r="Z111" s="3">
        <f t="shared" si="21"/>
        <v>3.2199999999999998</v>
      </c>
    </row>
    <row r="112" spans="1:26" ht="21.95" customHeight="1" x14ac:dyDescent="0.2">
      <c r="A112" s="8" t="s">
        <v>116</v>
      </c>
      <c r="B112" s="8" t="s">
        <v>16</v>
      </c>
      <c r="C112" s="8"/>
      <c r="D112" s="9">
        <v>24</v>
      </c>
      <c r="E112" s="9"/>
      <c r="F112" s="9">
        <v>-1</v>
      </c>
      <c r="G112" s="9">
        <v>-3</v>
      </c>
      <c r="H112" s="24">
        <f>VLOOKUP(A112,[1]TDSheet!$A:$H,8,0)</f>
        <v>0.28000000000000003</v>
      </c>
      <c r="I112" s="3">
        <f>VLOOKUP(A112,[1]TDSheet!$A:$I,9,0)</f>
        <v>45</v>
      </c>
      <c r="K112" s="3">
        <f t="shared" si="16"/>
        <v>-1</v>
      </c>
      <c r="L112" s="3">
        <f t="shared" si="17"/>
        <v>-1</v>
      </c>
      <c r="N112" s="3">
        <f>VLOOKUP(A112,[1]TDSheet!$A:$Q,17,0)</f>
        <v>75</v>
      </c>
      <c r="O112" s="3">
        <f>VLOOKUP(A112,[1]TDSheet!$A:$S,19,0)</f>
        <v>50</v>
      </c>
      <c r="P112" s="3">
        <f t="shared" si="18"/>
        <v>-0.2</v>
      </c>
      <c r="Q112" s="23"/>
      <c r="R112" s="23"/>
      <c r="T112" s="3">
        <f t="shared" si="19"/>
        <v>-610</v>
      </c>
      <c r="U112" s="3">
        <f t="shared" si="20"/>
        <v>-610</v>
      </c>
      <c r="V112" s="3">
        <f>VLOOKUP(A112,[1]TDSheet!$A:$Y,25,0)</f>
        <v>7</v>
      </c>
      <c r="W112" s="3">
        <f>VLOOKUP(A112,[1]TDSheet!$A:$Z,26,0)</f>
        <v>2.8</v>
      </c>
      <c r="X112" s="3">
        <f>VLOOKUP(A112,[1]TDSheet!$A:$P,16,0)</f>
        <v>14.2</v>
      </c>
      <c r="Z112" s="3">
        <f t="shared" si="21"/>
        <v>0</v>
      </c>
    </row>
    <row r="113" spans="1:26" ht="11.1" customHeight="1" x14ac:dyDescent="0.2">
      <c r="A113" s="8" t="s">
        <v>117</v>
      </c>
      <c r="B113" s="8" t="s">
        <v>9</v>
      </c>
      <c r="C113" s="8"/>
      <c r="D113" s="9">
        <v>58.598999999999997</v>
      </c>
      <c r="E113" s="9">
        <v>24.17</v>
      </c>
      <c r="F113" s="9">
        <v>63.813000000000002</v>
      </c>
      <c r="G113" s="9">
        <v>1.6120000000000001</v>
      </c>
      <c r="H113" s="24">
        <f>VLOOKUP(A113,[1]TDSheet!$A:$H,8,0)</f>
        <v>1</v>
      </c>
      <c r="I113" s="3">
        <f>VLOOKUP(A113,[1]TDSheet!$A:$I,9,0)</f>
        <v>30</v>
      </c>
      <c r="J113" s="3">
        <f>VLOOKUP(A113,[2]Донецк!$A:$E,4,0)</f>
        <v>80.275999999999996</v>
      </c>
      <c r="K113" s="3">
        <f t="shared" si="16"/>
        <v>-16.462999999999994</v>
      </c>
      <c r="L113" s="3">
        <f t="shared" si="17"/>
        <v>63.813000000000002</v>
      </c>
      <c r="N113" s="3">
        <f>VLOOKUP(A113,[1]TDSheet!$A:$Q,17,0)</f>
        <v>120</v>
      </c>
      <c r="O113" s="3">
        <f>VLOOKUP(A113,[1]TDSheet!$A:$S,19,0)</f>
        <v>60</v>
      </c>
      <c r="P113" s="3">
        <f t="shared" si="18"/>
        <v>12.762600000000001</v>
      </c>
      <c r="Q113" s="23"/>
      <c r="R113" s="23"/>
      <c r="T113" s="3">
        <f t="shared" si="19"/>
        <v>14.230015827495963</v>
      </c>
      <c r="U113" s="3">
        <f t="shared" si="20"/>
        <v>14.230015827495963</v>
      </c>
      <c r="V113" s="3">
        <f>VLOOKUP(A113,[1]TDSheet!$A:$Y,25,0)</f>
        <v>14.7242</v>
      </c>
      <c r="W113" s="3">
        <f>VLOOKUP(A113,[1]TDSheet!$A:$Z,26,0)</f>
        <v>13.5</v>
      </c>
      <c r="X113" s="3">
        <f>VLOOKUP(A113,[1]TDSheet!$A:$P,16,0)</f>
        <v>21.816200000000002</v>
      </c>
      <c r="Z113" s="3">
        <f t="shared" si="21"/>
        <v>0</v>
      </c>
    </row>
    <row r="114" spans="1:26" ht="21.95" customHeight="1" x14ac:dyDescent="0.2">
      <c r="A114" s="8" t="s">
        <v>118</v>
      </c>
      <c r="B114" s="8" t="s">
        <v>16</v>
      </c>
      <c r="C114" s="8"/>
      <c r="D114" s="9">
        <v>77</v>
      </c>
      <c r="E114" s="9"/>
      <c r="F114" s="9">
        <v>42</v>
      </c>
      <c r="G114" s="9">
        <v>3</v>
      </c>
      <c r="H114" s="24">
        <f>VLOOKUP(A114,[1]TDSheet!$A:$H,8,0)</f>
        <v>0.28000000000000003</v>
      </c>
      <c r="I114" s="3">
        <f>VLOOKUP(A114,[1]TDSheet!$A:$I,9,0)</f>
        <v>45</v>
      </c>
      <c r="J114" s="3">
        <f>VLOOKUP(A114,[2]Донецк!$A:$E,4,0)</f>
        <v>50</v>
      </c>
      <c r="K114" s="3">
        <f t="shared" si="16"/>
        <v>-8</v>
      </c>
      <c r="L114" s="3">
        <f t="shared" si="17"/>
        <v>42</v>
      </c>
      <c r="N114" s="3">
        <f>VLOOKUP(A114,[1]TDSheet!$A:$Q,17,0)</f>
        <v>90</v>
      </c>
      <c r="O114" s="3">
        <f>VLOOKUP(A114,[1]TDSheet!$A:$S,19,0)</f>
        <v>40</v>
      </c>
      <c r="P114" s="3">
        <f t="shared" si="18"/>
        <v>8.4</v>
      </c>
      <c r="Q114" s="23"/>
      <c r="R114" s="23"/>
      <c r="T114" s="3">
        <f t="shared" si="19"/>
        <v>15.833333333333332</v>
      </c>
      <c r="U114" s="3">
        <f t="shared" si="20"/>
        <v>15.833333333333332</v>
      </c>
      <c r="V114" s="3">
        <f>VLOOKUP(A114,[1]TDSheet!$A:$Y,25,0)</f>
        <v>11</v>
      </c>
      <c r="W114" s="3">
        <f>VLOOKUP(A114,[1]TDSheet!$A:$Z,26,0)</f>
        <v>10</v>
      </c>
      <c r="X114" s="3">
        <f>VLOOKUP(A114,[1]TDSheet!$A:$P,16,0)</f>
        <v>15.6</v>
      </c>
      <c r="Z114" s="3">
        <f t="shared" si="21"/>
        <v>0</v>
      </c>
    </row>
    <row r="115" spans="1:26" ht="11.1" customHeight="1" x14ac:dyDescent="0.2">
      <c r="A115" s="8" t="s">
        <v>119</v>
      </c>
      <c r="B115" s="8" t="s">
        <v>9</v>
      </c>
      <c r="C115" s="8"/>
      <c r="D115" s="10"/>
      <c r="E115" s="9">
        <v>70.710999999999999</v>
      </c>
      <c r="F115" s="9"/>
      <c r="G115" s="9">
        <v>70.710999999999999</v>
      </c>
      <c r="H115" s="24">
        <v>0</v>
      </c>
      <c r="I115" s="3" t="e">
        <f>VLOOKUP(A115,[1]TDSheet!$A:$I,9,0)</f>
        <v>#N/A</v>
      </c>
      <c r="J115" s="3">
        <f>VLOOKUP(A115,[2]Донецк!$A:$E,4,0)</f>
        <v>2.6</v>
      </c>
      <c r="K115" s="3">
        <f t="shared" si="16"/>
        <v>-2.6</v>
      </c>
      <c r="L115" s="3">
        <f t="shared" si="17"/>
        <v>0</v>
      </c>
      <c r="N115" s="3">
        <v>0</v>
      </c>
      <c r="O115" s="3">
        <v>0</v>
      </c>
      <c r="P115" s="3">
        <f t="shared" si="18"/>
        <v>0</v>
      </c>
      <c r="Q115" s="23"/>
      <c r="R115" s="23"/>
      <c r="T115" s="3" t="e">
        <f t="shared" si="19"/>
        <v>#DIV/0!</v>
      </c>
      <c r="U115" s="3" t="e">
        <f t="shared" si="20"/>
        <v>#DIV/0!</v>
      </c>
      <c r="V115" s="3">
        <v>0</v>
      </c>
      <c r="W115" s="3">
        <v>0</v>
      </c>
      <c r="X115" s="3">
        <v>0</v>
      </c>
      <c r="Z115" s="3">
        <f t="shared" si="21"/>
        <v>0</v>
      </c>
    </row>
    <row r="116" spans="1:26" ht="11.1" customHeight="1" x14ac:dyDescent="0.2">
      <c r="A116" s="8" t="s">
        <v>120</v>
      </c>
      <c r="B116" s="8" t="s">
        <v>16</v>
      </c>
      <c r="C116" s="8"/>
      <c r="D116" s="10"/>
      <c r="E116" s="9">
        <v>118</v>
      </c>
      <c r="F116" s="9">
        <v>10</v>
      </c>
      <c r="G116" s="9">
        <v>108</v>
      </c>
      <c r="H116" s="24">
        <v>0</v>
      </c>
      <c r="I116" s="3" t="e">
        <f>VLOOKUP(A116,[1]TDSheet!$A:$I,9,0)</f>
        <v>#N/A</v>
      </c>
      <c r="J116" s="3">
        <f>VLOOKUP(A116,[2]Донецк!$A:$E,4,0)</f>
        <v>10</v>
      </c>
      <c r="K116" s="3">
        <f t="shared" si="16"/>
        <v>0</v>
      </c>
      <c r="L116" s="3">
        <f t="shared" si="17"/>
        <v>10</v>
      </c>
      <c r="N116" s="3">
        <v>0</v>
      </c>
      <c r="O116" s="3">
        <v>0</v>
      </c>
      <c r="P116" s="3">
        <f t="shared" si="18"/>
        <v>2</v>
      </c>
      <c r="Q116" s="23"/>
      <c r="R116" s="23"/>
      <c r="T116" s="3">
        <f t="shared" si="19"/>
        <v>54</v>
      </c>
      <c r="U116" s="3">
        <f t="shared" si="20"/>
        <v>54</v>
      </c>
      <c r="V116" s="3">
        <v>0</v>
      </c>
      <c r="W116" s="3">
        <v>0</v>
      </c>
      <c r="X116" s="3">
        <v>0</v>
      </c>
      <c r="Z116" s="3">
        <f t="shared" si="21"/>
        <v>0</v>
      </c>
    </row>
    <row r="117" spans="1:26" ht="11.1" customHeight="1" x14ac:dyDescent="0.2">
      <c r="A117" s="8" t="s">
        <v>121</v>
      </c>
      <c r="B117" s="8" t="s">
        <v>9</v>
      </c>
      <c r="C117" s="22" t="str">
        <f>VLOOKUP(A117,[1]TDSheet!$A:$C,3,0)</f>
        <v>Нояб</v>
      </c>
      <c r="D117" s="9">
        <v>-2E-3</v>
      </c>
      <c r="E117" s="9"/>
      <c r="F117" s="9">
        <v>-0.29499999999999998</v>
      </c>
      <c r="G117" s="9">
        <v>-2E-3</v>
      </c>
      <c r="H117" s="24">
        <f>VLOOKUP(A117,[1]TDSheet!$A:$H,8,0)</f>
        <v>1</v>
      </c>
      <c r="I117" s="3">
        <f>VLOOKUP(A117,[1]TDSheet!$A:$I,9,0)</f>
        <v>50</v>
      </c>
      <c r="K117" s="3">
        <f t="shared" si="16"/>
        <v>-0.29499999999999998</v>
      </c>
      <c r="L117" s="3">
        <f t="shared" si="17"/>
        <v>-0.29499999999999998</v>
      </c>
      <c r="N117" s="3">
        <f>VLOOKUP(A117,[1]TDSheet!$A:$Q,17,0)</f>
        <v>100</v>
      </c>
      <c r="O117" s="3">
        <f>VLOOKUP(A117,[1]TDSheet!$A:$S,19,0)</f>
        <v>40</v>
      </c>
      <c r="P117" s="3">
        <f t="shared" si="18"/>
        <v>-5.8999999999999997E-2</v>
      </c>
      <c r="Q117" s="23"/>
      <c r="R117" s="23"/>
      <c r="T117" s="3">
        <f t="shared" si="19"/>
        <v>-2372.8474576271187</v>
      </c>
      <c r="U117" s="3">
        <f t="shared" si="20"/>
        <v>-2372.8474576271187</v>
      </c>
      <c r="V117" s="3">
        <f>VLOOKUP(A117,[1]TDSheet!$A:$Y,25,0)</f>
        <v>11.856</v>
      </c>
      <c r="W117" s="3">
        <f>VLOOKUP(A117,[1]TDSheet!$A:$Z,26,0)</f>
        <v>2.1680000000000001</v>
      </c>
      <c r="X117" s="3">
        <f>VLOOKUP(A117,[1]TDSheet!$A:$P,16,0)</f>
        <v>17.274999999999999</v>
      </c>
      <c r="Z117" s="3">
        <f t="shared" si="21"/>
        <v>0</v>
      </c>
    </row>
    <row r="118" spans="1:26" ht="11.1" customHeight="1" x14ac:dyDescent="0.2">
      <c r="A118" s="8" t="s">
        <v>122</v>
      </c>
      <c r="B118" s="8" t="s">
        <v>9</v>
      </c>
      <c r="C118" s="22" t="str">
        <f>VLOOKUP(A118,[1]TDSheet!$A:$C,3,0)</f>
        <v>Нояб</v>
      </c>
      <c r="D118" s="9">
        <v>72.948999999999998</v>
      </c>
      <c r="E118" s="9"/>
      <c r="F118" s="9">
        <v>33.743000000000002</v>
      </c>
      <c r="G118" s="9">
        <v>22.991</v>
      </c>
      <c r="H118" s="24">
        <f>VLOOKUP(A118,[1]TDSheet!$A:$H,8,0)</f>
        <v>1</v>
      </c>
      <c r="I118" s="3">
        <f>VLOOKUP(A118,[1]TDSheet!$A:$I,9,0)</f>
        <v>50</v>
      </c>
      <c r="J118" s="3">
        <f>VLOOKUP(A118,[2]Донецк!$A:$E,4,0)</f>
        <v>32.5</v>
      </c>
      <c r="K118" s="3">
        <f t="shared" si="16"/>
        <v>1.2430000000000021</v>
      </c>
      <c r="L118" s="3">
        <f t="shared" si="17"/>
        <v>33.743000000000002</v>
      </c>
      <c r="N118" s="3">
        <f>VLOOKUP(A118,[1]TDSheet!$A:$Q,17,0)</f>
        <v>60</v>
      </c>
      <c r="O118" s="3">
        <f>VLOOKUP(A118,[1]TDSheet!$A:$S,19,0)</f>
        <v>20</v>
      </c>
      <c r="P118" s="3">
        <f t="shared" si="18"/>
        <v>6.7486000000000006</v>
      </c>
      <c r="Q118" s="23"/>
      <c r="R118" s="23"/>
      <c r="T118" s="3">
        <f t="shared" si="19"/>
        <v>15.261091189283702</v>
      </c>
      <c r="U118" s="3">
        <f t="shared" si="20"/>
        <v>15.261091189283702</v>
      </c>
      <c r="V118" s="3">
        <f>VLOOKUP(A118,[1]TDSheet!$A:$Y,25,0)</f>
        <v>0</v>
      </c>
      <c r="W118" s="3">
        <f>VLOOKUP(A118,[1]TDSheet!$A:$Z,26,0)</f>
        <v>0</v>
      </c>
      <c r="X118" s="3">
        <f>VLOOKUP(A118,[1]TDSheet!$A:$P,16,0)</f>
        <v>10.251999999999999</v>
      </c>
      <c r="Z118" s="3">
        <f t="shared" si="21"/>
        <v>0</v>
      </c>
    </row>
    <row r="119" spans="1:26" ht="11.1" customHeight="1" x14ac:dyDescent="0.2">
      <c r="A119" s="8" t="s">
        <v>123</v>
      </c>
      <c r="B119" s="8" t="s">
        <v>16</v>
      </c>
      <c r="C119" s="22" t="str">
        <f>VLOOKUP(A119,[1]TDSheet!$A:$C,3,0)</f>
        <v>Нояб</v>
      </c>
      <c r="D119" s="9">
        <v>178</v>
      </c>
      <c r="E119" s="9"/>
      <c r="F119" s="9">
        <v>73</v>
      </c>
      <c r="G119" s="9"/>
      <c r="H119" s="24">
        <f>VLOOKUP(A119,[1]TDSheet!$A:$H,8,0)</f>
        <v>0.4</v>
      </c>
      <c r="I119" s="3">
        <f>VLOOKUP(A119,[1]TDSheet!$A:$I,9,0)</f>
        <v>40</v>
      </c>
      <c r="J119" s="3">
        <f>VLOOKUP(A119,[2]Донецк!$A:$E,4,0)</f>
        <v>157</v>
      </c>
      <c r="K119" s="3">
        <f t="shared" si="16"/>
        <v>-84</v>
      </c>
      <c r="L119" s="3">
        <f t="shared" si="17"/>
        <v>73</v>
      </c>
      <c r="N119" s="3">
        <f>VLOOKUP(A119,[1]TDSheet!$A:$Q,17,0)</f>
        <v>485</v>
      </c>
      <c r="O119" s="3">
        <f>VLOOKUP(A119,[1]TDSheet!$A:$S,19,0)</f>
        <v>200</v>
      </c>
      <c r="P119" s="3">
        <f t="shared" si="18"/>
        <v>14.6</v>
      </c>
      <c r="Q119" s="23"/>
      <c r="R119" s="23"/>
      <c r="T119" s="3">
        <f t="shared" si="19"/>
        <v>46.917808219178085</v>
      </c>
      <c r="U119" s="3">
        <f t="shared" si="20"/>
        <v>46.917808219178085</v>
      </c>
      <c r="V119" s="3">
        <f>VLOOKUP(A119,[1]TDSheet!$A:$Y,25,0)</f>
        <v>65.400000000000006</v>
      </c>
      <c r="W119" s="3">
        <f>VLOOKUP(A119,[1]TDSheet!$A:$Z,26,0)</f>
        <v>21.8</v>
      </c>
      <c r="X119" s="3">
        <f>VLOOKUP(A119,[1]TDSheet!$A:$P,16,0)</f>
        <v>83.4</v>
      </c>
      <c r="Z119" s="3">
        <f t="shared" si="21"/>
        <v>0</v>
      </c>
    </row>
    <row r="120" spans="1:26" ht="11.1" customHeight="1" x14ac:dyDescent="0.2">
      <c r="A120" s="8" t="s">
        <v>124</v>
      </c>
      <c r="B120" s="8" t="s">
        <v>16</v>
      </c>
      <c r="C120" s="22" t="str">
        <f>VLOOKUP(A120,[1]TDSheet!$A:$C,3,0)</f>
        <v>Нояб</v>
      </c>
      <c r="D120" s="9">
        <v>149</v>
      </c>
      <c r="E120" s="9"/>
      <c r="F120" s="9">
        <v>72</v>
      </c>
      <c r="G120" s="9">
        <v>1</v>
      </c>
      <c r="H120" s="24">
        <f>VLOOKUP(A120,[1]TDSheet!$A:$H,8,0)</f>
        <v>0.4</v>
      </c>
      <c r="I120" s="3">
        <f>VLOOKUP(A120,[1]TDSheet!$A:$I,9,0)</f>
        <v>40</v>
      </c>
      <c r="J120" s="3">
        <f>VLOOKUP(A120,[2]Донецк!$A:$E,4,0)</f>
        <v>137</v>
      </c>
      <c r="K120" s="3">
        <f t="shared" si="16"/>
        <v>-65</v>
      </c>
      <c r="L120" s="3">
        <f t="shared" si="17"/>
        <v>72</v>
      </c>
      <c r="N120" s="3">
        <f>VLOOKUP(A120,[1]TDSheet!$A:$Q,17,0)</f>
        <v>270</v>
      </c>
      <c r="O120" s="3">
        <f>VLOOKUP(A120,[1]TDSheet!$A:$S,19,0)</f>
        <v>200</v>
      </c>
      <c r="P120" s="3">
        <f t="shared" si="18"/>
        <v>14.4</v>
      </c>
      <c r="Q120" s="23"/>
      <c r="R120" s="23"/>
      <c r="T120" s="3">
        <f t="shared" si="19"/>
        <v>32.708333333333336</v>
      </c>
      <c r="U120" s="3">
        <f t="shared" si="20"/>
        <v>32.708333333333336</v>
      </c>
      <c r="V120" s="3">
        <f>VLOOKUP(A120,[1]TDSheet!$A:$Y,25,0)</f>
        <v>48</v>
      </c>
      <c r="W120" s="3">
        <f>VLOOKUP(A120,[1]TDSheet!$A:$Z,26,0)</f>
        <v>5</v>
      </c>
      <c r="X120" s="3">
        <f>VLOOKUP(A120,[1]TDSheet!$A:$P,16,0)</f>
        <v>59.6</v>
      </c>
      <c r="Z120" s="3">
        <f t="shared" si="21"/>
        <v>0</v>
      </c>
    </row>
    <row r="121" spans="1:26" ht="11.1" customHeight="1" x14ac:dyDescent="0.2">
      <c r="A121" s="8" t="s">
        <v>125</v>
      </c>
      <c r="B121" s="8" t="s">
        <v>16</v>
      </c>
      <c r="C121" s="8"/>
      <c r="D121" s="9">
        <v>30</v>
      </c>
      <c r="E121" s="9">
        <v>132</v>
      </c>
      <c r="F121" s="9">
        <v>134</v>
      </c>
      <c r="G121" s="9">
        <v>28</v>
      </c>
      <c r="H121" s="24">
        <f>VLOOKUP(A121,[1]TDSheet!$A:$H,8,0)</f>
        <v>0</v>
      </c>
      <c r="I121" s="3">
        <f>VLOOKUP(A121,[1]TDSheet!$A:$I,9,0)</f>
        <v>50</v>
      </c>
      <c r="J121" s="3">
        <f>VLOOKUP(A121,[2]Донецк!$A:$E,4,0)</f>
        <v>139</v>
      </c>
      <c r="K121" s="3">
        <f t="shared" si="16"/>
        <v>-5</v>
      </c>
      <c r="L121" s="3">
        <f t="shared" si="17"/>
        <v>2</v>
      </c>
      <c r="M121" s="3">
        <f>VLOOKUP(A121,[3]TDSheet!$A:$V,6,0)</f>
        <v>132</v>
      </c>
      <c r="N121" s="3">
        <f>VLOOKUP(A121,[1]TDSheet!$A:$Q,17,0)</f>
        <v>0</v>
      </c>
      <c r="O121" s="3">
        <f>VLOOKUP(A121,[1]TDSheet!$A:$S,19,0)</f>
        <v>0</v>
      </c>
      <c r="P121" s="3">
        <f t="shared" si="18"/>
        <v>0.4</v>
      </c>
      <c r="Q121" s="23"/>
      <c r="R121" s="23"/>
      <c r="T121" s="3">
        <f t="shared" si="19"/>
        <v>70</v>
      </c>
      <c r="U121" s="3">
        <f t="shared" si="20"/>
        <v>70</v>
      </c>
      <c r="V121" s="3">
        <f>VLOOKUP(A121,[1]TDSheet!$A:$Y,25,0)</f>
        <v>0</v>
      </c>
      <c r="W121" s="3">
        <f>VLOOKUP(A121,[1]TDSheet!$A:$Z,26,0)</f>
        <v>0.2</v>
      </c>
      <c r="X121" s="3">
        <f>VLOOKUP(A121,[1]TDSheet!$A:$P,16,0)</f>
        <v>0</v>
      </c>
      <c r="Z121" s="3">
        <f t="shared" si="21"/>
        <v>0</v>
      </c>
    </row>
    <row r="122" spans="1:26" ht="11.1" customHeight="1" x14ac:dyDescent="0.2">
      <c r="A122" s="8" t="s">
        <v>126</v>
      </c>
      <c r="B122" s="8" t="s">
        <v>16</v>
      </c>
      <c r="C122" s="8"/>
      <c r="D122" s="10"/>
      <c r="E122" s="9">
        <v>150</v>
      </c>
      <c r="F122" s="9">
        <v>150</v>
      </c>
      <c r="G122" s="9"/>
      <c r="H122" s="24">
        <v>0</v>
      </c>
      <c r="I122" s="3" t="e">
        <f>VLOOKUP(A122,[1]TDSheet!$A:$I,9,0)</f>
        <v>#N/A</v>
      </c>
      <c r="J122" s="3">
        <f>VLOOKUP(A122,[2]Донецк!$A:$E,4,0)</f>
        <v>150</v>
      </c>
      <c r="K122" s="3">
        <f t="shared" si="16"/>
        <v>0</v>
      </c>
      <c r="L122" s="3">
        <f t="shared" si="17"/>
        <v>0</v>
      </c>
      <c r="M122" s="3">
        <f>VLOOKUP(A122,[3]TDSheet!$A:$V,6,0)</f>
        <v>150</v>
      </c>
      <c r="N122" s="3">
        <v>0</v>
      </c>
      <c r="O122" s="3">
        <v>0</v>
      </c>
      <c r="P122" s="3">
        <f t="shared" si="18"/>
        <v>0</v>
      </c>
      <c r="Q122" s="23"/>
      <c r="R122" s="23"/>
      <c r="T122" s="3" t="e">
        <f t="shared" si="19"/>
        <v>#DIV/0!</v>
      </c>
      <c r="U122" s="3" t="e">
        <f t="shared" si="20"/>
        <v>#DIV/0!</v>
      </c>
      <c r="V122" s="3">
        <v>0</v>
      </c>
      <c r="W122" s="3">
        <v>0</v>
      </c>
      <c r="X122" s="3">
        <v>0</v>
      </c>
      <c r="Z122" s="3">
        <f t="shared" si="21"/>
        <v>0</v>
      </c>
    </row>
    <row r="123" spans="1:26" ht="11.1" customHeight="1" x14ac:dyDescent="0.2">
      <c r="A123" s="8" t="s">
        <v>127</v>
      </c>
      <c r="B123" s="8" t="s">
        <v>16</v>
      </c>
      <c r="C123" s="8"/>
      <c r="D123" s="10"/>
      <c r="E123" s="9">
        <v>224</v>
      </c>
      <c r="F123" s="9">
        <v>224</v>
      </c>
      <c r="G123" s="9"/>
      <c r="H123" s="24">
        <f>VLOOKUP(A123,[1]TDSheet!$A:$H,8,0)</f>
        <v>0</v>
      </c>
      <c r="I123" s="3">
        <f>VLOOKUP(A123,[1]TDSheet!$A:$I,9,0)</f>
        <v>45</v>
      </c>
      <c r="J123" s="3">
        <f>VLOOKUP(A123,[2]Донецк!$A:$E,4,0)</f>
        <v>224</v>
      </c>
      <c r="K123" s="3">
        <f t="shared" si="16"/>
        <v>0</v>
      </c>
      <c r="L123" s="3">
        <f t="shared" si="17"/>
        <v>0</v>
      </c>
      <c r="M123" s="3">
        <f>VLOOKUP(A123,[3]TDSheet!$A:$V,6,0)</f>
        <v>224</v>
      </c>
      <c r="N123" s="3">
        <f>VLOOKUP(A123,[1]TDSheet!$A:$Q,17,0)</f>
        <v>0</v>
      </c>
      <c r="O123" s="3">
        <f>VLOOKUP(A123,[1]TDSheet!$A:$S,19,0)</f>
        <v>0</v>
      </c>
      <c r="P123" s="3">
        <f t="shared" si="18"/>
        <v>0</v>
      </c>
      <c r="Q123" s="23"/>
      <c r="R123" s="23"/>
      <c r="T123" s="3" t="e">
        <f t="shared" si="19"/>
        <v>#DIV/0!</v>
      </c>
      <c r="U123" s="3" t="e">
        <f t="shared" si="20"/>
        <v>#DIV/0!</v>
      </c>
      <c r="V123" s="3">
        <f>VLOOKUP(A123,[1]TDSheet!$A:$Y,25,0)</f>
        <v>0</v>
      </c>
      <c r="W123" s="3">
        <f>VLOOKUP(A123,[1]TDSheet!$A:$Z,26,0)</f>
        <v>0</v>
      </c>
      <c r="X123" s="3">
        <f>VLOOKUP(A123,[1]TDSheet!$A:$P,16,0)</f>
        <v>0</v>
      </c>
      <c r="Z123" s="3">
        <f t="shared" si="21"/>
        <v>0</v>
      </c>
    </row>
    <row r="124" spans="1:26" ht="21.95" customHeight="1" x14ac:dyDescent="0.2">
      <c r="A124" s="8" t="s">
        <v>128</v>
      </c>
      <c r="B124" s="8" t="s">
        <v>16</v>
      </c>
      <c r="C124" s="8"/>
      <c r="D124" s="10"/>
      <c r="E124" s="9">
        <v>288</v>
      </c>
      <c r="F124" s="9">
        <v>288</v>
      </c>
      <c r="G124" s="9"/>
      <c r="H124" s="24">
        <f>VLOOKUP(A124,[1]TDSheet!$A:$H,8,0)</f>
        <v>0</v>
      </c>
      <c r="I124" s="3">
        <f>VLOOKUP(A124,[1]TDSheet!$A:$I,9,0)</f>
        <v>40</v>
      </c>
      <c r="J124" s="3">
        <f>VLOOKUP(A124,[2]Донецк!$A:$E,4,0)</f>
        <v>288</v>
      </c>
      <c r="K124" s="3">
        <f t="shared" si="16"/>
        <v>0</v>
      </c>
      <c r="L124" s="3">
        <f t="shared" si="17"/>
        <v>0</v>
      </c>
      <c r="M124" s="3">
        <f>VLOOKUP(A124,[3]TDSheet!$A:$V,6,0)</f>
        <v>288</v>
      </c>
      <c r="N124" s="3">
        <f>VLOOKUP(A124,[1]TDSheet!$A:$Q,17,0)</f>
        <v>0</v>
      </c>
      <c r="O124" s="3">
        <f>VLOOKUP(A124,[1]TDSheet!$A:$S,19,0)</f>
        <v>0</v>
      </c>
      <c r="P124" s="3">
        <f t="shared" si="18"/>
        <v>0</v>
      </c>
      <c r="Q124" s="23"/>
      <c r="R124" s="23"/>
      <c r="T124" s="3" t="e">
        <f t="shared" si="19"/>
        <v>#DIV/0!</v>
      </c>
      <c r="U124" s="3" t="e">
        <f t="shared" si="20"/>
        <v>#DIV/0!</v>
      </c>
      <c r="V124" s="3">
        <f>VLOOKUP(A124,[1]TDSheet!$A:$Y,25,0)</f>
        <v>0</v>
      </c>
      <c r="W124" s="3">
        <f>VLOOKUP(A124,[1]TDSheet!$A:$Z,26,0)</f>
        <v>1</v>
      </c>
      <c r="X124" s="3">
        <f>VLOOKUP(A124,[1]TDSheet!$A:$P,16,0)</f>
        <v>0</v>
      </c>
      <c r="Z124" s="3">
        <f t="shared" si="21"/>
        <v>0</v>
      </c>
    </row>
    <row r="125" spans="1:26" ht="21.95" customHeight="1" x14ac:dyDescent="0.2">
      <c r="A125" s="8" t="s">
        <v>129</v>
      </c>
      <c r="B125" s="8" t="s">
        <v>16</v>
      </c>
      <c r="C125" s="8"/>
      <c r="D125" s="10"/>
      <c r="E125" s="9">
        <v>172</v>
      </c>
      <c r="F125" s="9">
        <v>172</v>
      </c>
      <c r="G125" s="9"/>
      <c r="H125" s="24">
        <f>VLOOKUP(A125,[1]TDSheet!$A:$H,8,0)</f>
        <v>0</v>
      </c>
      <c r="I125" s="3">
        <f>VLOOKUP(A125,[1]TDSheet!$A:$I,9,0)</f>
        <v>40</v>
      </c>
      <c r="J125" s="3">
        <f>VLOOKUP(A125,[2]Донецк!$A:$E,4,0)</f>
        <v>172</v>
      </c>
      <c r="K125" s="3">
        <f t="shared" si="16"/>
        <v>0</v>
      </c>
      <c r="L125" s="3">
        <f t="shared" si="17"/>
        <v>0</v>
      </c>
      <c r="M125" s="3">
        <f>VLOOKUP(A125,[3]TDSheet!$A:$V,6,0)</f>
        <v>172</v>
      </c>
      <c r="N125" s="3">
        <f>VLOOKUP(A125,[1]TDSheet!$A:$Q,17,0)</f>
        <v>0</v>
      </c>
      <c r="O125" s="3">
        <f>VLOOKUP(A125,[1]TDSheet!$A:$S,19,0)</f>
        <v>0</v>
      </c>
      <c r="P125" s="3">
        <f t="shared" si="18"/>
        <v>0</v>
      </c>
      <c r="Q125" s="23"/>
      <c r="R125" s="23"/>
      <c r="T125" s="3" t="e">
        <f t="shared" si="19"/>
        <v>#DIV/0!</v>
      </c>
      <c r="U125" s="3" t="e">
        <f t="shared" si="20"/>
        <v>#DIV/0!</v>
      </c>
      <c r="V125" s="3">
        <f>VLOOKUP(A125,[1]TDSheet!$A:$Y,25,0)</f>
        <v>0</v>
      </c>
      <c r="W125" s="3">
        <f>VLOOKUP(A125,[1]TDSheet!$A:$Z,26,0)</f>
        <v>0</v>
      </c>
      <c r="X125" s="3">
        <f>VLOOKUP(A125,[1]TDSheet!$A:$P,16,0)</f>
        <v>0</v>
      </c>
      <c r="Z125" s="3">
        <f t="shared" si="21"/>
        <v>0</v>
      </c>
    </row>
    <row r="126" spans="1:26" ht="11.1" customHeight="1" x14ac:dyDescent="0.2">
      <c r="A126" s="8" t="s">
        <v>130</v>
      </c>
      <c r="B126" s="8" t="s">
        <v>16</v>
      </c>
      <c r="C126" s="22" t="str">
        <f>VLOOKUP(A126,[1]TDSheet!$A:$C,3,0)</f>
        <v>Нояб</v>
      </c>
      <c r="D126" s="9">
        <v>34</v>
      </c>
      <c r="E126" s="9">
        <v>32</v>
      </c>
      <c r="F126" s="9">
        <v>13</v>
      </c>
      <c r="G126" s="9">
        <v>35</v>
      </c>
      <c r="H126" s="24">
        <f>VLOOKUP(A126,[1]TDSheet!$A:$H,8,0)</f>
        <v>0.4</v>
      </c>
      <c r="I126" s="3">
        <f>VLOOKUP(A126,[1]TDSheet!$A:$I,9,0)</f>
        <v>40</v>
      </c>
      <c r="J126" s="3">
        <f>VLOOKUP(A126,[2]Донецк!$A:$E,4,0)</f>
        <v>15</v>
      </c>
      <c r="K126" s="3">
        <f t="shared" si="16"/>
        <v>-2</v>
      </c>
      <c r="L126" s="3">
        <f t="shared" si="17"/>
        <v>13</v>
      </c>
      <c r="N126" s="3">
        <f>VLOOKUP(A126,[1]TDSheet!$A:$Q,17,0)</f>
        <v>35</v>
      </c>
      <c r="O126" s="3">
        <f>VLOOKUP(A126,[1]TDSheet!$A:$S,19,0)</f>
        <v>0</v>
      </c>
      <c r="P126" s="3">
        <f t="shared" si="18"/>
        <v>2.6</v>
      </c>
      <c r="Q126" s="23"/>
      <c r="R126" s="23"/>
      <c r="T126" s="3">
        <f t="shared" si="19"/>
        <v>26.923076923076923</v>
      </c>
      <c r="U126" s="3">
        <f t="shared" si="20"/>
        <v>26.923076923076923</v>
      </c>
      <c r="V126" s="3">
        <f>VLOOKUP(A126,[1]TDSheet!$A:$Y,25,0)</f>
        <v>2.8</v>
      </c>
      <c r="W126" s="3">
        <f>VLOOKUP(A126,[1]TDSheet!$A:$Z,26,0)</f>
        <v>4.4000000000000004</v>
      </c>
      <c r="X126" s="3">
        <f>VLOOKUP(A126,[1]TDSheet!$A:$P,16,0)</f>
        <v>7.2</v>
      </c>
      <c r="Z126" s="3">
        <f t="shared" si="21"/>
        <v>0</v>
      </c>
    </row>
    <row r="127" spans="1:26" ht="21.95" customHeight="1" x14ac:dyDescent="0.2">
      <c r="A127" s="8" t="s">
        <v>131</v>
      </c>
      <c r="B127" s="8" t="s">
        <v>9</v>
      </c>
      <c r="C127" s="8"/>
      <c r="D127" s="9">
        <v>92.623000000000005</v>
      </c>
      <c r="E127" s="9"/>
      <c r="F127" s="9">
        <v>58.39</v>
      </c>
      <c r="G127" s="9">
        <v>7.0869999999999997</v>
      </c>
      <c r="H127" s="24">
        <f>VLOOKUP(A127,[1]TDSheet!$A:$H,8,0)</f>
        <v>1</v>
      </c>
      <c r="I127" s="3">
        <f>VLOOKUP(A127,[1]TDSheet!$A:$I,9,0)</f>
        <v>40</v>
      </c>
      <c r="J127" s="3">
        <f>VLOOKUP(A127,[2]Донецк!$A:$E,4,0)</f>
        <v>63.2</v>
      </c>
      <c r="K127" s="3">
        <f t="shared" si="16"/>
        <v>-4.8100000000000023</v>
      </c>
      <c r="L127" s="3">
        <f t="shared" si="17"/>
        <v>58.39</v>
      </c>
      <c r="N127" s="3">
        <f>VLOOKUP(A127,[1]TDSheet!$A:$Q,17,0)</f>
        <v>215</v>
      </c>
      <c r="O127" s="3">
        <f>VLOOKUP(A127,[1]TDSheet!$A:$S,19,0)</f>
        <v>100</v>
      </c>
      <c r="P127" s="3">
        <f t="shared" si="18"/>
        <v>11.678000000000001</v>
      </c>
      <c r="Q127" s="23"/>
      <c r="R127" s="23"/>
      <c r="T127" s="3">
        <f t="shared" si="19"/>
        <v>27.580664497345435</v>
      </c>
      <c r="U127" s="3">
        <f t="shared" si="20"/>
        <v>27.580664497345435</v>
      </c>
      <c r="V127" s="3">
        <f>VLOOKUP(A127,[1]TDSheet!$A:$Y,25,0)</f>
        <v>33.175599999999996</v>
      </c>
      <c r="W127" s="3">
        <f>VLOOKUP(A127,[1]TDSheet!$A:$Z,26,0)</f>
        <v>9.6782000000000004</v>
      </c>
      <c r="X127" s="3">
        <f>VLOOKUP(A127,[1]TDSheet!$A:$P,16,0)</f>
        <v>37.913400000000003</v>
      </c>
      <c r="Z127" s="3">
        <f t="shared" si="21"/>
        <v>0</v>
      </c>
    </row>
    <row r="128" spans="1:26" ht="21.95" customHeight="1" x14ac:dyDescent="0.2">
      <c r="A128" s="8" t="s">
        <v>132</v>
      </c>
      <c r="B128" s="8" t="s">
        <v>9</v>
      </c>
      <c r="C128" s="8"/>
      <c r="D128" s="9">
        <v>50.128</v>
      </c>
      <c r="E128" s="9"/>
      <c r="F128" s="9">
        <v>40.676000000000002</v>
      </c>
      <c r="G128" s="9">
        <v>-4.4059999999999997</v>
      </c>
      <c r="H128" s="24">
        <f>VLOOKUP(A128,[1]TDSheet!$A:$H,8,0)</f>
        <v>1</v>
      </c>
      <c r="I128" s="3">
        <f>VLOOKUP(A128,[1]TDSheet!$A:$I,9,0)</f>
        <v>40</v>
      </c>
      <c r="J128" s="3">
        <f>VLOOKUP(A128,[2]Донецк!$A:$E,4,0)</f>
        <v>39.9</v>
      </c>
      <c r="K128" s="3">
        <f t="shared" si="16"/>
        <v>0.77600000000000335</v>
      </c>
      <c r="L128" s="3">
        <f t="shared" si="17"/>
        <v>40.676000000000002</v>
      </c>
      <c r="N128" s="3">
        <f>VLOOKUP(A128,[1]TDSheet!$A:$Q,17,0)</f>
        <v>75</v>
      </c>
      <c r="O128" s="3">
        <f>VLOOKUP(A128,[1]TDSheet!$A:$S,19,0)</f>
        <v>40</v>
      </c>
      <c r="P128" s="3">
        <f t="shared" si="18"/>
        <v>8.1352000000000011</v>
      </c>
      <c r="Q128" s="23"/>
      <c r="R128" s="23"/>
      <c r="T128" s="3">
        <f t="shared" si="19"/>
        <v>13.594502900973545</v>
      </c>
      <c r="U128" s="3">
        <f t="shared" si="20"/>
        <v>13.594502900973545</v>
      </c>
      <c r="V128" s="3">
        <f>VLOOKUP(A128,[1]TDSheet!$A:$Y,25,0)</f>
        <v>11.95</v>
      </c>
      <c r="W128" s="3">
        <f>VLOOKUP(A128,[1]TDSheet!$A:$Z,26,0)</f>
        <v>10.315200000000001</v>
      </c>
      <c r="X128" s="3">
        <f>VLOOKUP(A128,[1]TDSheet!$A:$P,16,0)</f>
        <v>15.325800000000001</v>
      </c>
      <c r="Z128" s="3">
        <f t="shared" si="21"/>
        <v>0</v>
      </c>
    </row>
    <row r="129" spans="1:26" ht="21.95" customHeight="1" x14ac:dyDescent="0.2">
      <c r="A129" s="8" t="s">
        <v>133</v>
      </c>
      <c r="B129" s="8" t="s">
        <v>9</v>
      </c>
      <c r="C129" s="8"/>
      <c r="D129" s="9">
        <v>10.88</v>
      </c>
      <c r="E129" s="9"/>
      <c r="F129" s="9"/>
      <c r="G129" s="9">
        <v>10.88</v>
      </c>
      <c r="H129" s="24">
        <f>VLOOKUP(A129,[1]TDSheet!$A:$H,8,0)</f>
        <v>0</v>
      </c>
      <c r="I129" s="3" t="e">
        <f>VLOOKUP(A129,[1]TDSheet!$A:$I,9,0)</f>
        <v>#N/A</v>
      </c>
      <c r="K129" s="3">
        <f t="shared" si="16"/>
        <v>0</v>
      </c>
      <c r="L129" s="3">
        <f t="shared" si="17"/>
        <v>0</v>
      </c>
      <c r="N129" s="3">
        <f>VLOOKUP(A129,[1]TDSheet!$A:$Q,17,0)</f>
        <v>0</v>
      </c>
      <c r="O129" s="3">
        <f>VLOOKUP(A129,[1]TDSheet!$A:$S,19,0)</f>
        <v>0</v>
      </c>
      <c r="P129" s="3">
        <f t="shared" si="18"/>
        <v>0</v>
      </c>
      <c r="Q129" s="23"/>
      <c r="R129" s="23"/>
      <c r="T129" s="3" t="e">
        <f t="shared" si="19"/>
        <v>#DIV/0!</v>
      </c>
      <c r="U129" s="3" t="e">
        <f t="shared" si="20"/>
        <v>#DIV/0!</v>
      </c>
      <c r="V129" s="3">
        <f>VLOOKUP(A129,[1]TDSheet!$A:$Y,25,0)</f>
        <v>0</v>
      </c>
      <c r="W129" s="3">
        <f>VLOOKUP(A129,[1]TDSheet!$A:$Z,26,0)</f>
        <v>0</v>
      </c>
      <c r="X129" s="3">
        <f>VLOOKUP(A129,[1]TDSheet!$A:$P,16,0)</f>
        <v>0</v>
      </c>
      <c r="Z129" s="3">
        <f t="shared" si="21"/>
        <v>0</v>
      </c>
    </row>
    <row r="130" spans="1:26" ht="21.95" customHeight="1" x14ac:dyDescent="0.2">
      <c r="A130" s="8" t="s">
        <v>134</v>
      </c>
      <c r="B130" s="8" t="s">
        <v>9</v>
      </c>
      <c r="C130" s="8"/>
      <c r="D130" s="9">
        <v>4.3339999999999996</v>
      </c>
      <c r="E130" s="9"/>
      <c r="F130" s="9">
        <v>2.181</v>
      </c>
      <c r="G130" s="9">
        <v>2.153</v>
      </c>
      <c r="H130" s="24">
        <f>VLOOKUP(A130,[1]TDSheet!$A:$H,8,0)</f>
        <v>0</v>
      </c>
      <c r="I130" s="3" t="e">
        <f>VLOOKUP(A130,[1]TDSheet!$A:$I,9,0)</f>
        <v>#N/A</v>
      </c>
      <c r="J130" s="3">
        <f>VLOOKUP(A130,[2]Донецк!$A:$E,4,0)</f>
        <v>7</v>
      </c>
      <c r="K130" s="3">
        <f t="shared" si="16"/>
        <v>-4.819</v>
      </c>
      <c r="L130" s="3">
        <f t="shared" si="17"/>
        <v>2.181</v>
      </c>
      <c r="N130" s="3">
        <f>VLOOKUP(A130,[1]TDSheet!$A:$Q,17,0)</f>
        <v>0</v>
      </c>
      <c r="O130" s="3">
        <f>VLOOKUP(A130,[1]TDSheet!$A:$S,19,0)</f>
        <v>0</v>
      </c>
      <c r="P130" s="3">
        <f t="shared" si="18"/>
        <v>0.43620000000000003</v>
      </c>
      <c r="Q130" s="23"/>
      <c r="R130" s="23"/>
      <c r="T130" s="3">
        <f t="shared" si="19"/>
        <v>4.9358092618065106</v>
      </c>
      <c r="U130" s="3">
        <f t="shared" si="20"/>
        <v>4.9358092618065106</v>
      </c>
      <c r="V130" s="3">
        <f>VLOOKUP(A130,[1]TDSheet!$A:$Y,25,0)</f>
        <v>0</v>
      </c>
      <c r="W130" s="3">
        <f>VLOOKUP(A130,[1]TDSheet!$A:$Z,26,0)</f>
        <v>0</v>
      </c>
      <c r="X130" s="3">
        <f>VLOOKUP(A130,[1]TDSheet!$A:$P,16,0)</f>
        <v>0</v>
      </c>
      <c r="Z130" s="3">
        <f t="shared" si="21"/>
        <v>0</v>
      </c>
    </row>
    <row r="131" spans="1:26" ht="21.95" customHeight="1" x14ac:dyDescent="0.2">
      <c r="A131" s="8" t="s">
        <v>135</v>
      </c>
      <c r="B131" s="8" t="s">
        <v>16</v>
      </c>
      <c r="C131" s="8"/>
      <c r="D131" s="9">
        <v>1</v>
      </c>
      <c r="E131" s="9">
        <v>72</v>
      </c>
      <c r="F131" s="9">
        <v>15</v>
      </c>
      <c r="G131" s="9">
        <v>58</v>
      </c>
      <c r="H131" s="24">
        <f>VLOOKUP(A131,[1]TDSheet!$A:$H,8,0)</f>
        <v>0</v>
      </c>
      <c r="I131" s="3">
        <f>VLOOKUP(A131,[1]TDSheet!$A:$I,9,0)</f>
        <v>35</v>
      </c>
      <c r="J131" s="3">
        <f>VLOOKUP(A131,[2]Донецк!$A:$E,4,0)</f>
        <v>21</v>
      </c>
      <c r="K131" s="3">
        <f t="shared" si="16"/>
        <v>-6</v>
      </c>
      <c r="L131" s="3">
        <f t="shared" si="17"/>
        <v>15</v>
      </c>
      <c r="N131" s="3">
        <f>VLOOKUP(A131,[1]TDSheet!$A:$Q,17,0)</f>
        <v>0</v>
      </c>
      <c r="O131" s="3">
        <f>VLOOKUP(A131,[1]TDSheet!$A:$S,19,0)</f>
        <v>0</v>
      </c>
      <c r="P131" s="3">
        <f t="shared" si="18"/>
        <v>3</v>
      </c>
      <c r="Q131" s="23"/>
      <c r="R131" s="23"/>
      <c r="T131" s="3">
        <f t="shared" si="19"/>
        <v>19.333333333333332</v>
      </c>
      <c r="U131" s="3">
        <f t="shared" si="20"/>
        <v>19.333333333333332</v>
      </c>
      <c r="V131" s="3">
        <f>VLOOKUP(A131,[1]TDSheet!$A:$Y,25,0)</f>
        <v>2.2000000000000002</v>
      </c>
      <c r="W131" s="3">
        <f>VLOOKUP(A131,[1]TDSheet!$A:$Z,26,0)</f>
        <v>1.4</v>
      </c>
      <c r="X131" s="3">
        <f>VLOOKUP(A131,[1]TDSheet!$A:$P,16,0)</f>
        <v>-0.2</v>
      </c>
      <c r="Z131" s="3">
        <f t="shared" si="21"/>
        <v>0</v>
      </c>
    </row>
    <row r="132" spans="1:26" ht="21.95" customHeight="1" x14ac:dyDescent="0.2">
      <c r="A132" s="8" t="s">
        <v>136</v>
      </c>
      <c r="B132" s="8" t="s">
        <v>16</v>
      </c>
      <c r="C132" s="8"/>
      <c r="D132" s="9">
        <v>140</v>
      </c>
      <c r="E132" s="9"/>
      <c r="F132" s="9">
        <v>44</v>
      </c>
      <c r="G132" s="9">
        <v>74</v>
      </c>
      <c r="H132" s="24">
        <f>VLOOKUP(A132,[1]TDSheet!$A:$H,8,0)</f>
        <v>0.4</v>
      </c>
      <c r="I132" s="3">
        <f>VLOOKUP(A132,[1]TDSheet!$A:$I,9,0)</f>
        <v>90</v>
      </c>
      <c r="J132" s="3">
        <f>VLOOKUP(A132,[2]Донецк!$A:$E,4,0)</f>
        <v>40</v>
      </c>
      <c r="K132" s="3">
        <f t="shared" si="16"/>
        <v>4</v>
      </c>
      <c r="L132" s="3">
        <f t="shared" si="17"/>
        <v>44</v>
      </c>
      <c r="N132" s="3">
        <f>VLOOKUP(A132,[1]TDSheet!$A:$Q,17,0)</f>
        <v>65</v>
      </c>
      <c r="O132" s="3">
        <f>VLOOKUP(A132,[1]TDSheet!$A:$S,19,0)</f>
        <v>30</v>
      </c>
      <c r="P132" s="3">
        <f t="shared" si="18"/>
        <v>8.8000000000000007</v>
      </c>
      <c r="Q132" s="23"/>
      <c r="R132" s="23"/>
      <c r="T132" s="3">
        <f t="shared" si="19"/>
        <v>19.204545454545453</v>
      </c>
      <c r="U132" s="3">
        <f t="shared" si="20"/>
        <v>19.204545454545453</v>
      </c>
      <c r="V132" s="3">
        <f>VLOOKUP(A132,[1]TDSheet!$A:$Y,25,0)</f>
        <v>12</v>
      </c>
      <c r="W132" s="3">
        <f>VLOOKUP(A132,[1]TDSheet!$A:$Z,26,0)</f>
        <v>17.2</v>
      </c>
      <c r="X132" s="3">
        <f>VLOOKUP(A132,[1]TDSheet!$A:$P,16,0)</f>
        <v>16</v>
      </c>
      <c r="Z132" s="3">
        <f t="shared" si="21"/>
        <v>0</v>
      </c>
    </row>
    <row r="133" spans="1:26" ht="21.95" customHeight="1" x14ac:dyDescent="0.2">
      <c r="A133" s="8" t="s">
        <v>137</v>
      </c>
      <c r="B133" s="8" t="s">
        <v>16</v>
      </c>
      <c r="C133" s="8"/>
      <c r="D133" s="9">
        <v>278</v>
      </c>
      <c r="E133" s="9"/>
      <c r="F133" s="9">
        <v>47</v>
      </c>
      <c r="G133" s="9">
        <v>208</v>
      </c>
      <c r="H133" s="24">
        <f>VLOOKUP(A133,[1]TDSheet!$A:$H,8,0)</f>
        <v>0.33</v>
      </c>
      <c r="I133" s="3">
        <f>VLOOKUP(A133,[1]TDSheet!$A:$I,9,0)</f>
        <v>60</v>
      </c>
      <c r="J133" s="3">
        <f>VLOOKUP(A133,[2]Донецк!$A:$E,4,0)</f>
        <v>49</v>
      </c>
      <c r="K133" s="3">
        <f t="shared" si="16"/>
        <v>-2</v>
      </c>
      <c r="L133" s="3">
        <f t="shared" si="17"/>
        <v>47</v>
      </c>
      <c r="N133" s="3">
        <f>VLOOKUP(A133,[1]TDSheet!$A:$Q,17,0)</f>
        <v>10</v>
      </c>
      <c r="O133" s="3">
        <f>VLOOKUP(A133,[1]TDSheet!$A:$S,19,0)</f>
        <v>0</v>
      </c>
      <c r="P133" s="3">
        <f t="shared" si="18"/>
        <v>9.4</v>
      </c>
      <c r="Q133" s="23"/>
      <c r="R133" s="23"/>
      <c r="T133" s="3">
        <f t="shared" si="19"/>
        <v>23.191489361702128</v>
      </c>
      <c r="U133" s="3">
        <f t="shared" si="20"/>
        <v>23.191489361702128</v>
      </c>
      <c r="V133" s="3">
        <f>VLOOKUP(A133,[1]TDSheet!$A:$Y,25,0)</f>
        <v>21.2</v>
      </c>
      <c r="W133" s="3">
        <f>VLOOKUP(A133,[1]TDSheet!$A:$Z,26,0)</f>
        <v>32.6</v>
      </c>
      <c r="X133" s="3">
        <f>VLOOKUP(A133,[1]TDSheet!$A:$P,16,0)</f>
        <v>20.399999999999999</v>
      </c>
      <c r="Z133" s="3">
        <f t="shared" si="21"/>
        <v>0</v>
      </c>
    </row>
    <row r="134" spans="1:26" ht="11.1" customHeight="1" x14ac:dyDescent="0.2">
      <c r="A134" s="8" t="s">
        <v>138</v>
      </c>
      <c r="B134" s="8" t="s">
        <v>16</v>
      </c>
      <c r="C134" s="8"/>
      <c r="D134" s="10"/>
      <c r="E134" s="9">
        <v>5</v>
      </c>
      <c r="F134" s="9"/>
      <c r="G134" s="9">
        <v>5</v>
      </c>
      <c r="H134" s="24">
        <v>0</v>
      </c>
      <c r="I134" s="3" t="e">
        <f>VLOOKUP(A134,[1]TDSheet!$A:$I,9,0)</f>
        <v>#N/A</v>
      </c>
      <c r="K134" s="3">
        <f t="shared" si="16"/>
        <v>0</v>
      </c>
      <c r="L134" s="3">
        <f t="shared" si="17"/>
        <v>0</v>
      </c>
      <c r="N134" s="3">
        <v>0</v>
      </c>
      <c r="O134" s="3">
        <v>0</v>
      </c>
      <c r="P134" s="3">
        <f t="shared" si="18"/>
        <v>0</v>
      </c>
      <c r="Q134" s="23"/>
      <c r="R134" s="23"/>
      <c r="T134" s="3" t="e">
        <f t="shared" si="19"/>
        <v>#DIV/0!</v>
      </c>
      <c r="U134" s="3" t="e">
        <f t="shared" si="20"/>
        <v>#DIV/0!</v>
      </c>
      <c r="V134" s="3">
        <v>0</v>
      </c>
      <c r="W134" s="3">
        <v>0</v>
      </c>
      <c r="X134" s="3">
        <v>0</v>
      </c>
      <c r="Z134" s="3">
        <f t="shared" si="21"/>
        <v>0</v>
      </c>
    </row>
    <row r="135" spans="1:26" ht="21.95" customHeight="1" x14ac:dyDescent="0.2">
      <c r="A135" s="8" t="s">
        <v>139</v>
      </c>
      <c r="B135" s="8" t="s">
        <v>16</v>
      </c>
      <c r="C135" s="8"/>
      <c r="D135" s="10"/>
      <c r="E135" s="9">
        <v>24</v>
      </c>
      <c r="F135" s="9"/>
      <c r="G135" s="9">
        <v>24</v>
      </c>
      <c r="H135" s="24">
        <v>0</v>
      </c>
      <c r="I135" s="3" t="e">
        <f>VLOOKUP(A135,[1]TDSheet!$A:$I,9,0)</f>
        <v>#N/A</v>
      </c>
      <c r="J135" s="3">
        <f>VLOOKUP(A135,[2]Донецк!$A:$E,4,0)</f>
        <v>4</v>
      </c>
      <c r="K135" s="3">
        <f t="shared" ref="K135:K158" si="26">F135-J135</f>
        <v>-4</v>
      </c>
      <c r="L135" s="3">
        <f t="shared" ref="L135:L158" si="27">F135-M135</f>
        <v>0</v>
      </c>
      <c r="N135" s="3">
        <v>0</v>
      </c>
      <c r="O135" s="3">
        <v>0</v>
      </c>
      <c r="P135" s="3">
        <f t="shared" ref="P135:P158" si="28">L135/5</f>
        <v>0</v>
      </c>
      <c r="Q135" s="23"/>
      <c r="R135" s="23"/>
      <c r="T135" s="3" t="e">
        <f t="shared" ref="T135:T158" si="29">(G135+N135+O135+Q135)/P135</f>
        <v>#DIV/0!</v>
      </c>
      <c r="U135" s="3" t="e">
        <f t="shared" ref="U135:U158" si="30">(G135+N135+O135)/P135</f>
        <v>#DIV/0!</v>
      </c>
      <c r="V135" s="3">
        <v>0</v>
      </c>
      <c r="W135" s="3">
        <v>0</v>
      </c>
      <c r="X135" s="3">
        <v>0</v>
      </c>
      <c r="Z135" s="3">
        <f t="shared" ref="Z135:Z158" si="31">Q135*H135</f>
        <v>0</v>
      </c>
    </row>
    <row r="136" spans="1:26" ht="11.1" customHeight="1" x14ac:dyDescent="0.2">
      <c r="A136" s="8" t="s">
        <v>140</v>
      </c>
      <c r="B136" s="8" t="s">
        <v>16</v>
      </c>
      <c r="C136" s="8"/>
      <c r="D136" s="10"/>
      <c r="E136" s="9">
        <v>60</v>
      </c>
      <c r="F136" s="9">
        <v>18</v>
      </c>
      <c r="G136" s="9">
        <v>42</v>
      </c>
      <c r="H136" s="24">
        <v>0</v>
      </c>
      <c r="I136" s="3" t="e">
        <f>VLOOKUP(A136,[1]TDSheet!$A:$I,9,0)</f>
        <v>#N/A</v>
      </c>
      <c r="J136" s="3">
        <f>VLOOKUP(A136,[2]Донецк!$A:$E,4,0)</f>
        <v>15</v>
      </c>
      <c r="K136" s="3">
        <f t="shared" si="26"/>
        <v>3</v>
      </c>
      <c r="L136" s="3">
        <f t="shared" si="27"/>
        <v>18</v>
      </c>
      <c r="N136" s="3">
        <v>0</v>
      </c>
      <c r="O136" s="3">
        <v>0</v>
      </c>
      <c r="P136" s="3">
        <f t="shared" si="28"/>
        <v>3.6</v>
      </c>
      <c r="Q136" s="23"/>
      <c r="R136" s="23"/>
      <c r="T136" s="3">
        <f t="shared" si="29"/>
        <v>11.666666666666666</v>
      </c>
      <c r="U136" s="3">
        <f t="shared" si="30"/>
        <v>11.666666666666666</v>
      </c>
      <c r="V136" s="3">
        <v>0</v>
      </c>
      <c r="W136" s="3">
        <v>0</v>
      </c>
      <c r="X136" s="3">
        <v>0</v>
      </c>
      <c r="Z136" s="3">
        <f t="shared" si="31"/>
        <v>0</v>
      </c>
    </row>
    <row r="137" spans="1:26" ht="21.95" customHeight="1" x14ac:dyDescent="0.2">
      <c r="A137" s="8" t="s">
        <v>141</v>
      </c>
      <c r="B137" s="8" t="s">
        <v>16</v>
      </c>
      <c r="C137" s="8"/>
      <c r="D137" s="10"/>
      <c r="E137" s="9">
        <v>40</v>
      </c>
      <c r="F137" s="9">
        <v>12</v>
      </c>
      <c r="G137" s="9">
        <v>28</v>
      </c>
      <c r="H137" s="24">
        <v>0</v>
      </c>
      <c r="I137" s="3" t="e">
        <f>VLOOKUP(A137,[1]TDSheet!$A:$I,9,0)</f>
        <v>#N/A</v>
      </c>
      <c r="J137" s="3">
        <f>VLOOKUP(A137,[2]Донецк!$A:$E,4,0)</f>
        <v>12</v>
      </c>
      <c r="K137" s="3">
        <f t="shared" si="26"/>
        <v>0</v>
      </c>
      <c r="L137" s="3">
        <f t="shared" si="27"/>
        <v>12</v>
      </c>
      <c r="N137" s="3">
        <v>0</v>
      </c>
      <c r="O137" s="3">
        <v>0</v>
      </c>
      <c r="P137" s="3">
        <f t="shared" si="28"/>
        <v>2.4</v>
      </c>
      <c r="Q137" s="23"/>
      <c r="R137" s="23"/>
      <c r="T137" s="3">
        <f t="shared" si="29"/>
        <v>11.666666666666668</v>
      </c>
      <c r="U137" s="3">
        <f t="shared" si="30"/>
        <v>11.666666666666668</v>
      </c>
      <c r="V137" s="3">
        <v>0</v>
      </c>
      <c r="W137" s="3">
        <v>0</v>
      </c>
      <c r="X137" s="3">
        <v>0</v>
      </c>
      <c r="Z137" s="3">
        <f t="shared" si="31"/>
        <v>0</v>
      </c>
    </row>
    <row r="138" spans="1:26" ht="11.1" customHeight="1" x14ac:dyDescent="0.2">
      <c r="A138" s="8" t="s">
        <v>142</v>
      </c>
      <c r="B138" s="8" t="s">
        <v>9</v>
      </c>
      <c r="C138" s="8"/>
      <c r="D138" s="10"/>
      <c r="E138" s="9">
        <v>7.6719999999999997</v>
      </c>
      <c r="F138" s="9"/>
      <c r="G138" s="9">
        <v>7.6719999999999997</v>
      </c>
      <c r="H138" s="24">
        <v>0</v>
      </c>
      <c r="I138" s="3" t="e">
        <f>VLOOKUP(A138,[1]TDSheet!$A:$I,9,0)</f>
        <v>#N/A</v>
      </c>
      <c r="K138" s="3">
        <f t="shared" si="26"/>
        <v>0</v>
      </c>
      <c r="L138" s="3">
        <f t="shared" si="27"/>
        <v>0</v>
      </c>
      <c r="N138" s="3">
        <v>0</v>
      </c>
      <c r="O138" s="3">
        <v>0</v>
      </c>
      <c r="P138" s="3">
        <f t="shared" si="28"/>
        <v>0</v>
      </c>
      <c r="Q138" s="23"/>
      <c r="R138" s="23"/>
      <c r="T138" s="3" t="e">
        <f t="shared" si="29"/>
        <v>#DIV/0!</v>
      </c>
      <c r="U138" s="3" t="e">
        <f t="shared" si="30"/>
        <v>#DIV/0!</v>
      </c>
      <c r="V138" s="3">
        <v>0</v>
      </c>
      <c r="W138" s="3">
        <v>0</v>
      </c>
      <c r="X138" s="3">
        <v>0</v>
      </c>
      <c r="Z138" s="3">
        <f t="shared" si="31"/>
        <v>0</v>
      </c>
    </row>
    <row r="139" spans="1:26" ht="21.95" customHeight="1" x14ac:dyDescent="0.2">
      <c r="A139" s="8" t="s">
        <v>143</v>
      </c>
      <c r="B139" s="8" t="s">
        <v>9</v>
      </c>
      <c r="C139" s="8"/>
      <c r="D139" s="9">
        <v>10.945</v>
      </c>
      <c r="E139" s="9"/>
      <c r="F139" s="9"/>
      <c r="G139" s="9">
        <v>10.945</v>
      </c>
      <c r="H139" s="24">
        <f>VLOOKUP(A139,[1]TDSheet!$A:$H,8,0)</f>
        <v>0</v>
      </c>
      <c r="I139" s="3" t="e">
        <f>VLOOKUP(A139,[1]TDSheet!$A:$I,9,0)</f>
        <v>#N/A</v>
      </c>
      <c r="K139" s="3">
        <f t="shared" si="26"/>
        <v>0</v>
      </c>
      <c r="L139" s="3">
        <f t="shared" si="27"/>
        <v>0</v>
      </c>
      <c r="N139" s="3">
        <f>VLOOKUP(A139,[1]TDSheet!$A:$Q,17,0)</f>
        <v>0</v>
      </c>
      <c r="O139" s="3">
        <f>VLOOKUP(A139,[1]TDSheet!$A:$S,19,0)</f>
        <v>0</v>
      </c>
      <c r="P139" s="3">
        <f t="shared" si="28"/>
        <v>0</v>
      </c>
      <c r="Q139" s="23"/>
      <c r="R139" s="23"/>
      <c r="T139" s="3" t="e">
        <f t="shared" si="29"/>
        <v>#DIV/0!</v>
      </c>
      <c r="U139" s="3" t="e">
        <f t="shared" si="30"/>
        <v>#DIV/0!</v>
      </c>
      <c r="V139" s="3">
        <f>VLOOKUP(A139,[1]TDSheet!$A:$Y,25,0)</f>
        <v>0</v>
      </c>
      <c r="W139" s="3">
        <f>VLOOKUP(A139,[1]TDSheet!$A:$Z,26,0)</f>
        <v>0</v>
      </c>
      <c r="X139" s="3">
        <f>VLOOKUP(A139,[1]TDSheet!$A:$P,16,0)</f>
        <v>0</v>
      </c>
      <c r="Z139" s="3">
        <f t="shared" si="31"/>
        <v>0</v>
      </c>
    </row>
    <row r="140" spans="1:26" ht="11.1" customHeight="1" x14ac:dyDescent="0.2">
      <c r="A140" s="8" t="s">
        <v>144</v>
      </c>
      <c r="B140" s="8" t="s">
        <v>9</v>
      </c>
      <c r="C140" s="8"/>
      <c r="D140" s="9">
        <v>258.10500000000002</v>
      </c>
      <c r="E140" s="9">
        <v>96.7</v>
      </c>
      <c r="F140" s="9">
        <v>1.3480000000000001</v>
      </c>
      <c r="G140" s="9">
        <v>353.45699999999999</v>
      </c>
      <c r="H140" s="24">
        <f>VLOOKUP(A140,[1]TDSheet!$A:$H,8,0)</f>
        <v>0</v>
      </c>
      <c r="I140" s="3" t="e">
        <f>VLOOKUP(A140,[1]TDSheet!$A:$I,9,0)</f>
        <v>#N/A</v>
      </c>
      <c r="J140" s="3">
        <f>VLOOKUP(A140,[2]Донецк!$A:$E,4,0)</f>
        <v>1.3</v>
      </c>
      <c r="K140" s="3">
        <f t="shared" si="26"/>
        <v>4.8000000000000043E-2</v>
      </c>
      <c r="L140" s="3">
        <f t="shared" si="27"/>
        <v>1.3480000000000001</v>
      </c>
      <c r="N140" s="3">
        <f>VLOOKUP(A140,[1]TDSheet!$A:$Q,17,0)</f>
        <v>0</v>
      </c>
      <c r="O140" s="3">
        <f>VLOOKUP(A140,[1]TDSheet!$A:$S,19,0)</f>
        <v>0</v>
      </c>
      <c r="P140" s="3">
        <f t="shared" si="28"/>
        <v>0.26960000000000001</v>
      </c>
      <c r="Q140" s="23"/>
      <c r="R140" s="23"/>
      <c r="T140" s="3">
        <f t="shared" si="29"/>
        <v>1311.0422848664689</v>
      </c>
      <c r="U140" s="3">
        <f t="shared" si="30"/>
        <v>1311.0422848664689</v>
      </c>
      <c r="V140" s="3">
        <f>VLOOKUP(A140,[1]TDSheet!$A:$Y,25,0)</f>
        <v>0</v>
      </c>
      <c r="W140" s="3">
        <f>VLOOKUP(A140,[1]TDSheet!$A:$Z,26,0)</f>
        <v>0</v>
      </c>
      <c r="X140" s="3">
        <f>VLOOKUP(A140,[1]TDSheet!$A:$P,16,0)</f>
        <v>0</v>
      </c>
      <c r="Z140" s="3">
        <f t="shared" si="31"/>
        <v>0</v>
      </c>
    </row>
    <row r="141" spans="1:26" ht="21.95" customHeight="1" x14ac:dyDescent="0.2">
      <c r="A141" s="8" t="s">
        <v>145</v>
      </c>
      <c r="B141" s="8" t="s">
        <v>16</v>
      </c>
      <c r="C141" s="8"/>
      <c r="D141" s="9">
        <v>6</v>
      </c>
      <c r="E141" s="9"/>
      <c r="F141" s="9"/>
      <c r="G141" s="9">
        <v>6</v>
      </c>
      <c r="H141" s="24">
        <f>VLOOKUP(A141,[1]TDSheet!$A:$H,8,0)</f>
        <v>0</v>
      </c>
      <c r="I141" s="3" t="e">
        <f>VLOOKUP(A141,[1]TDSheet!$A:$I,9,0)</f>
        <v>#N/A</v>
      </c>
      <c r="K141" s="3">
        <f t="shared" si="26"/>
        <v>0</v>
      </c>
      <c r="L141" s="3">
        <f t="shared" si="27"/>
        <v>0</v>
      </c>
      <c r="N141" s="3">
        <f>VLOOKUP(A141,[1]TDSheet!$A:$Q,17,0)</f>
        <v>0</v>
      </c>
      <c r="O141" s="3">
        <f>VLOOKUP(A141,[1]TDSheet!$A:$S,19,0)</f>
        <v>0</v>
      </c>
      <c r="P141" s="3">
        <f t="shared" si="28"/>
        <v>0</v>
      </c>
      <c r="Q141" s="23"/>
      <c r="R141" s="23"/>
      <c r="T141" s="3" t="e">
        <f t="shared" si="29"/>
        <v>#DIV/0!</v>
      </c>
      <c r="U141" s="3" t="e">
        <f t="shared" si="30"/>
        <v>#DIV/0!</v>
      </c>
      <c r="V141" s="3">
        <f>VLOOKUP(A141,[1]TDSheet!$A:$Y,25,0)</f>
        <v>0</v>
      </c>
      <c r="W141" s="3">
        <f>VLOOKUP(A141,[1]TDSheet!$A:$Z,26,0)</f>
        <v>0</v>
      </c>
      <c r="X141" s="3">
        <f>VLOOKUP(A141,[1]TDSheet!$A:$P,16,0)</f>
        <v>0</v>
      </c>
      <c r="Z141" s="3">
        <f t="shared" si="31"/>
        <v>0</v>
      </c>
    </row>
    <row r="142" spans="1:26" ht="21.95" customHeight="1" x14ac:dyDescent="0.2">
      <c r="A142" s="8" t="s">
        <v>146</v>
      </c>
      <c r="B142" s="8" t="s">
        <v>16</v>
      </c>
      <c r="C142" s="8"/>
      <c r="D142" s="9">
        <v>6</v>
      </c>
      <c r="E142" s="9"/>
      <c r="F142" s="9"/>
      <c r="G142" s="9">
        <v>6</v>
      </c>
      <c r="H142" s="24">
        <f>VLOOKUP(A142,[1]TDSheet!$A:$H,8,0)</f>
        <v>0</v>
      </c>
      <c r="I142" s="3" t="e">
        <f>VLOOKUP(A142,[1]TDSheet!$A:$I,9,0)</f>
        <v>#N/A</v>
      </c>
      <c r="K142" s="3">
        <f t="shared" si="26"/>
        <v>0</v>
      </c>
      <c r="L142" s="3">
        <f t="shared" si="27"/>
        <v>0</v>
      </c>
      <c r="N142" s="3">
        <f>VLOOKUP(A142,[1]TDSheet!$A:$Q,17,0)</f>
        <v>0</v>
      </c>
      <c r="O142" s="3">
        <f>VLOOKUP(A142,[1]TDSheet!$A:$S,19,0)</f>
        <v>0</v>
      </c>
      <c r="P142" s="3">
        <f t="shared" si="28"/>
        <v>0</v>
      </c>
      <c r="Q142" s="23"/>
      <c r="R142" s="23"/>
      <c r="T142" s="3" t="e">
        <f t="shared" si="29"/>
        <v>#DIV/0!</v>
      </c>
      <c r="U142" s="3" t="e">
        <f t="shared" si="30"/>
        <v>#DIV/0!</v>
      </c>
      <c r="V142" s="3">
        <f>VLOOKUP(A142,[1]TDSheet!$A:$Y,25,0)</f>
        <v>0</v>
      </c>
      <c r="W142" s="3">
        <f>VLOOKUP(A142,[1]TDSheet!$A:$Z,26,0)</f>
        <v>0</v>
      </c>
      <c r="X142" s="3">
        <f>VLOOKUP(A142,[1]TDSheet!$A:$P,16,0)</f>
        <v>0</v>
      </c>
      <c r="Z142" s="3">
        <f t="shared" si="31"/>
        <v>0</v>
      </c>
    </row>
    <row r="143" spans="1:26" ht="21.95" customHeight="1" x14ac:dyDescent="0.2">
      <c r="A143" s="8" t="s">
        <v>147</v>
      </c>
      <c r="B143" s="8" t="s">
        <v>16</v>
      </c>
      <c r="C143" s="8"/>
      <c r="D143" s="10"/>
      <c r="E143" s="9">
        <v>58</v>
      </c>
      <c r="F143" s="9"/>
      <c r="G143" s="9">
        <v>58</v>
      </c>
      <c r="H143" s="24">
        <v>0</v>
      </c>
      <c r="I143" s="3" t="e">
        <f>VLOOKUP(A143,[1]TDSheet!$A:$I,9,0)</f>
        <v>#N/A</v>
      </c>
      <c r="K143" s="3">
        <f t="shared" si="26"/>
        <v>0</v>
      </c>
      <c r="L143" s="3">
        <f t="shared" si="27"/>
        <v>0</v>
      </c>
      <c r="N143" s="3">
        <v>0</v>
      </c>
      <c r="O143" s="3">
        <v>0</v>
      </c>
      <c r="P143" s="3">
        <f t="shared" si="28"/>
        <v>0</v>
      </c>
      <c r="Q143" s="23"/>
      <c r="R143" s="23"/>
      <c r="T143" s="3" t="e">
        <f t="shared" si="29"/>
        <v>#DIV/0!</v>
      </c>
      <c r="U143" s="3" t="e">
        <f t="shared" si="30"/>
        <v>#DIV/0!</v>
      </c>
      <c r="V143" s="3">
        <v>0</v>
      </c>
      <c r="W143" s="3">
        <v>0</v>
      </c>
      <c r="X143" s="3">
        <v>0</v>
      </c>
      <c r="Z143" s="3">
        <f t="shared" si="31"/>
        <v>0</v>
      </c>
    </row>
    <row r="144" spans="1:26" ht="21.95" customHeight="1" x14ac:dyDescent="0.2">
      <c r="A144" s="8" t="s">
        <v>148</v>
      </c>
      <c r="B144" s="8" t="s">
        <v>16</v>
      </c>
      <c r="C144" s="8"/>
      <c r="D144" s="10"/>
      <c r="E144" s="9">
        <v>28</v>
      </c>
      <c r="F144" s="9">
        <v>3</v>
      </c>
      <c r="G144" s="9">
        <v>25</v>
      </c>
      <c r="H144" s="24">
        <v>0</v>
      </c>
      <c r="I144" s="3" t="e">
        <f>VLOOKUP(A144,[1]TDSheet!$A:$I,9,0)</f>
        <v>#N/A</v>
      </c>
      <c r="J144" s="3">
        <f>VLOOKUP(A144,[2]Донецк!$A:$E,4,0)</f>
        <v>3</v>
      </c>
      <c r="K144" s="3">
        <f t="shared" si="26"/>
        <v>0</v>
      </c>
      <c r="L144" s="3">
        <f t="shared" si="27"/>
        <v>3</v>
      </c>
      <c r="N144" s="3">
        <v>0</v>
      </c>
      <c r="O144" s="3">
        <v>0</v>
      </c>
      <c r="P144" s="3">
        <f t="shared" si="28"/>
        <v>0.6</v>
      </c>
      <c r="Q144" s="23"/>
      <c r="R144" s="23"/>
      <c r="T144" s="3">
        <f t="shared" si="29"/>
        <v>41.666666666666671</v>
      </c>
      <c r="U144" s="3">
        <f t="shared" si="30"/>
        <v>41.666666666666671</v>
      </c>
      <c r="V144" s="3">
        <v>0</v>
      </c>
      <c r="W144" s="3">
        <v>0</v>
      </c>
      <c r="X144" s="3">
        <v>0</v>
      </c>
      <c r="Z144" s="3">
        <f t="shared" si="31"/>
        <v>0</v>
      </c>
    </row>
    <row r="145" spans="1:26" ht="21.95" customHeight="1" x14ac:dyDescent="0.2">
      <c r="A145" s="8" t="s">
        <v>149</v>
      </c>
      <c r="B145" s="8" t="s">
        <v>16</v>
      </c>
      <c r="C145" s="8"/>
      <c r="D145" s="10"/>
      <c r="E145" s="9">
        <v>3</v>
      </c>
      <c r="F145" s="9"/>
      <c r="G145" s="9">
        <v>3</v>
      </c>
      <c r="H145" s="24">
        <v>0</v>
      </c>
      <c r="I145" s="3" t="e">
        <f>VLOOKUP(A145,[1]TDSheet!$A:$I,9,0)</f>
        <v>#N/A</v>
      </c>
      <c r="K145" s="3">
        <f t="shared" si="26"/>
        <v>0</v>
      </c>
      <c r="L145" s="3">
        <f t="shared" si="27"/>
        <v>0</v>
      </c>
      <c r="N145" s="3">
        <v>0</v>
      </c>
      <c r="O145" s="3">
        <v>0</v>
      </c>
      <c r="P145" s="3">
        <f t="shared" si="28"/>
        <v>0</v>
      </c>
      <c r="Q145" s="23"/>
      <c r="R145" s="23"/>
      <c r="T145" s="3" t="e">
        <f t="shared" si="29"/>
        <v>#DIV/0!</v>
      </c>
      <c r="U145" s="3" t="e">
        <f t="shared" si="30"/>
        <v>#DIV/0!</v>
      </c>
      <c r="V145" s="3">
        <v>0</v>
      </c>
      <c r="W145" s="3">
        <v>0</v>
      </c>
      <c r="X145" s="3">
        <v>0</v>
      </c>
      <c r="Z145" s="3">
        <f t="shared" si="31"/>
        <v>0</v>
      </c>
    </row>
    <row r="146" spans="1:26" ht="21.95" customHeight="1" x14ac:dyDescent="0.2">
      <c r="A146" s="8" t="s">
        <v>150</v>
      </c>
      <c r="B146" s="8" t="s">
        <v>16</v>
      </c>
      <c r="C146" s="8"/>
      <c r="D146" s="10"/>
      <c r="E146" s="9">
        <v>2</v>
      </c>
      <c r="F146" s="9"/>
      <c r="G146" s="9">
        <v>2</v>
      </c>
      <c r="H146" s="24">
        <v>0</v>
      </c>
      <c r="I146" s="3" t="e">
        <f>VLOOKUP(A146,[1]TDSheet!$A:$I,9,0)</f>
        <v>#N/A</v>
      </c>
      <c r="K146" s="3">
        <f t="shared" si="26"/>
        <v>0</v>
      </c>
      <c r="L146" s="3">
        <f t="shared" si="27"/>
        <v>0</v>
      </c>
      <c r="N146" s="3">
        <v>0</v>
      </c>
      <c r="O146" s="3">
        <v>0</v>
      </c>
      <c r="P146" s="3">
        <f t="shared" si="28"/>
        <v>0</v>
      </c>
      <c r="Q146" s="23"/>
      <c r="R146" s="23"/>
      <c r="T146" s="3" t="e">
        <f t="shared" si="29"/>
        <v>#DIV/0!</v>
      </c>
      <c r="U146" s="3" t="e">
        <f t="shared" si="30"/>
        <v>#DIV/0!</v>
      </c>
      <c r="V146" s="3">
        <v>0</v>
      </c>
      <c r="W146" s="3">
        <v>0</v>
      </c>
      <c r="X146" s="3">
        <v>0</v>
      </c>
      <c r="Z146" s="3">
        <f t="shared" si="31"/>
        <v>0</v>
      </c>
    </row>
    <row r="147" spans="1:26" ht="21.95" customHeight="1" x14ac:dyDescent="0.2">
      <c r="A147" s="8" t="s">
        <v>151</v>
      </c>
      <c r="B147" s="8" t="s">
        <v>16</v>
      </c>
      <c r="C147" s="8"/>
      <c r="D147" s="10"/>
      <c r="E147" s="9">
        <v>12</v>
      </c>
      <c r="F147" s="9"/>
      <c r="G147" s="9">
        <v>12</v>
      </c>
      <c r="H147" s="24">
        <v>0</v>
      </c>
      <c r="I147" s="3" t="e">
        <f>VLOOKUP(A147,[1]TDSheet!$A:$I,9,0)</f>
        <v>#N/A</v>
      </c>
      <c r="K147" s="3">
        <f t="shared" si="26"/>
        <v>0</v>
      </c>
      <c r="L147" s="3">
        <f t="shared" si="27"/>
        <v>0</v>
      </c>
      <c r="N147" s="3">
        <v>0</v>
      </c>
      <c r="O147" s="3">
        <v>0</v>
      </c>
      <c r="P147" s="3">
        <f t="shared" si="28"/>
        <v>0</v>
      </c>
      <c r="Q147" s="23"/>
      <c r="R147" s="23"/>
      <c r="T147" s="3" t="e">
        <f t="shared" si="29"/>
        <v>#DIV/0!</v>
      </c>
      <c r="U147" s="3" t="e">
        <f t="shared" si="30"/>
        <v>#DIV/0!</v>
      </c>
      <c r="V147" s="3">
        <v>0</v>
      </c>
      <c r="W147" s="3">
        <v>0</v>
      </c>
      <c r="X147" s="3">
        <v>0</v>
      </c>
      <c r="Z147" s="3">
        <f t="shared" si="31"/>
        <v>0</v>
      </c>
    </row>
    <row r="148" spans="1:26" ht="21.95" customHeight="1" x14ac:dyDescent="0.2">
      <c r="A148" s="8" t="s">
        <v>152</v>
      </c>
      <c r="B148" s="8" t="s">
        <v>16</v>
      </c>
      <c r="C148" s="8"/>
      <c r="D148" s="10"/>
      <c r="E148" s="9">
        <v>22</v>
      </c>
      <c r="F148" s="9">
        <v>12</v>
      </c>
      <c r="G148" s="9">
        <v>10</v>
      </c>
      <c r="H148" s="24">
        <v>0</v>
      </c>
      <c r="I148" s="3" t="e">
        <f>VLOOKUP(A148,[1]TDSheet!$A:$I,9,0)</f>
        <v>#N/A</v>
      </c>
      <c r="J148" s="3">
        <f>VLOOKUP(A148,[2]Донецк!$A:$E,4,0)</f>
        <v>12</v>
      </c>
      <c r="K148" s="3">
        <f t="shared" si="26"/>
        <v>0</v>
      </c>
      <c r="L148" s="3">
        <f t="shared" si="27"/>
        <v>12</v>
      </c>
      <c r="N148" s="3">
        <v>0</v>
      </c>
      <c r="O148" s="3">
        <v>0</v>
      </c>
      <c r="P148" s="3">
        <f t="shared" si="28"/>
        <v>2.4</v>
      </c>
      <c r="Q148" s="23"/>
      <c r="R148" s="23"/>
      <c r="T148" s="3">
        <f t="shared" si="29"/>
        <v>4.166666666666667</v>
      </c>
      <c r="U148" s="3">
        <f t="shared" si="30"/>
        <v>4.166666666666667</v>
      </c>
      <c r="V148" s="3">
        <v>0</v>
      </c>
      <c r="W148" s="3">
        <v>0</v>
      </c>
      <c r="X148" s="3">
        <v>0</v>
      </c>
      <c r="Z148" s="3">
        <f t="shared" si="31"/>
        <v>0</v>
      </c>
    </row>
    <row r="149" spans="1:26" ht="21.95" customHeight="1" x14ac:dyDescent="0.2">
      <c r="A149" s="8" t="s">
        <v>153</v>
      </c>
      <c r="B149" s="8" t="s">
        <v>16</v>
      </c>
      <c r="C149" s="8"/>
      <c r="D149" s="10"/>
      <c r="E149" s="9">
        <v>2</v>
      </c>
      <c r="F149" s="9">
        <v>3</v>
      </c>
      <c r="G149" s="9">
        <v>-1</v>
      </c>
      <c r="H149" s="24">
        <v>0</v>
      </c>
      <c r="I149" s="3" t="e">
        <f>VLOOKUP(A149,[1]TDSheet!$A:$I,9,0)</f>
        <v>#N/A</v>
      </c>
      <c r="J149" s="3">
        <f>VLOOKUP(A149,[2]Донецк!$A:$E,4,0)</f>
        <v>3</v>
      </c>
      <c r="K149" s="3">
        <f t="shared" si="26"/>
        <v>0</v>
      </c>
      <c r="L149" s="3">
        <f t="shared" si="27"/>
        <v>3</v>
      </c>
      <c r="N149" s="3">
        <v>0</v>
      </c>
      <c r="O149" s="3">
        <v>0</v>
      </c>
      <c r="P149" s="3">
        <f t="shared" si="28"/>
        <v>0.6</v>
      </c>
      <c r="Q149" s="23"/>
      <c r="R149" s="23"/>
      <c r="T149" s="3">
        <f t="shared" si="29"/>
        <v>-1.6666666666666667</v>
      </c>
      <c r="U149" s="3">
        <f t="shared" si="30"/>
        <v>-1.6666666666666667</v>
      </c>
      <c r="V149" s="3">
        <v>0</v>
      </c>
      <c r="W149" s="3">
        <v>0</v>
      </c>
      <c r="X149" s="3">
        <v>0</v>
      </c>
      <c r="Z149" s="3">
        <f t="shared" si="31"/>
        <v>0</v>
      </c>
    </row>
    <row r="150" spans="1:26" ht="21.95" customHeight="1" x14ac:dyDescent="0.2">
      <c r="A150" s="8" t="s">
        <v>154</v>
      </c>
      <c r="B150" s="8" t="s">
        <v>16</v>
      </c>
      <c r="C150" s="8"/>
      <c r="D150" s="10"/>
      <c r="E150" s="9">
        <v>822</v>
      </c>
      <c r="F150" s="9">
        <v>3</v>
      </c>
      <c r="G150" s="9">
        <v>819</v>
      </c>
      <c r="H150" s="24">
        <v>0</v>
      </c>
      <c r="I150" s="3" t="e">
        <f>VLOOKUP(A150,[1]TDSheet!$A:$I,9,0)</f>
        <v>#N/A</v>
      </c>
      <c r="J150" s="3">
        <f>VLOOKUP(A150,[2]Донецк!$A:$E,4,0)</f>
        <v>3</v>
      </c>
      <c r="K150" s="3">
        <f t="shared" si="26"/>
        <v>0</v>
      </c>
      <c r="L150" s="3">
        <f t="shared" si="27"/>
        <v>3</v>
      </c>
      <c r="N150" s="3">
        <v>0</v>
      </c>
      <c r="O150" s="3">
        <v>0</v>
      </c>
      <c r="P150" s="3">
        <f t="shared" si="28"/>
        <v>0.6</v>
      </c>
      <c r="Q150" s="23"/>
      <c r="R150" s="23"/>
      <c r="T150" s="3">
        <f t="shared" si="29"/>
        <v>1365</v>
      </c>
      <c r="U150" s="3">
        <f t="shared" si="30"/>
        <v>1365</v>
      </c>
      <c r="V150" s="3">
        <v>0</v>
      </c>
      <c r="W150" s="3">
        <v>0</v>
      </c>
      <c r="X150" s="3">
        <v>0</v>
      </c>
      <c r="Z150" s="3">
        <f t="shared" si="31"/>
        <v>0</v>
      </c>
    </row>
    <row r="151" spans="1:26" ht="21.95" customHeight="1" x14ac:dyDescent="0.2">
      <c r="A151" s="8" t="s">
        <v>155</v>
      </c>
      <c r="B151" s="8" t="s">
        <v>16</v>
      </c>
      <c r="C151" s="8"/>
      <c r="D151" s="10"/>
      <c r="E151" s="9">
        <v>30</v>
      </c>
      <c r="F151" s="9">
        <v>7</v>
      </c>
      <c r="G151" s="9">
        <v>23</v>
      </c>
      <c r="H151" s="24">
        <v>0</v>
      </c>
      <c r="I151" s="3" t="e">
        <f>VLOOKUP(A151,[1]TDSheet!$A:$I,9,0)</f>
        <v>#N/A</v>
      </c>
      <c r="J151" s="3">
        <f>VLOOKUP(A151,[2]Донецк!$A:$E,4,0)</f>
        <v>7</v>
      </c>
      <c r="K151" s="3">
        <f t="shared" si="26"/>
        <v>0</v>
      </c>
      <c r="L151" s="3">
        <f t="shared" si="27"/>
        <v>7</v>
      </c>
      <c r="N151" s="3">
        <v>0</v>
      </c>
      <c r="O151" s="3">
        <v>0</v>
      </c>
      <c r="P151" s="3">
        <f t="shared" si="28"/>
        <v>1.4</v>
      </c>
      <c r="Q151" s="23"/>
      <c r="R151" s="23"/>
      <c r="T151" s="3">
        <f t="shared" si="29"/>
        <v>16.428571428571431</v>
      </c>
      <c r="U151" s="3">
        <f t="shared" si="30"/>
        <v>16.428571428571431</v>
      </c>
      <c r="V151" s="3">
        <v>0</v>
      </c>
      <c r="W151" s="3">
        <v>0</v>
      </c>
      <c r="X151" s="3">
        <v>0</v>
      </c>
      <c r="Z151" s="3">
        <f t="shared" si="31"/>
        <v>0</v>
      </c>
    </row>
    <row r="152" spans="1:26" ht="21.95" customHeight="1" x14ac:dyDescent="0.2">
      <c r="A152" s="8" t="s">
        <v>156</v>
      </c>
      <c r="B152" s="8" t="s">
        <v>16</v>
      </c>
      <c r="C152" s="8"/>
      <c r="D152" s="10"/>
      <c r="E152" s="9">
        <v>6</v>
      </c>
      <c r="F152" s="9"/>
      <c r="G152" s="9">
        <v>6</v>
      </c>
      <c r="H152" s="24">
        <v>0</v>
      </c>
      <c r="I152" s="3" t="e">
        <f>VLOOKUP(A152,[1]TDSheet!$A:$I,9,0)</f>
        <v>#N/A</v>
      </c>
      <c r="K152" s="3">
        <f t="shared" si="26"/>
        <v>0</v>
      </c>
      <c r="L152" s="3">
        <f t="shared" si="27"/>
        <v>0</v>
      </c>
      <c r="N152" s="3">
        <v>0</v>
      </c>
      <c r="O152" s="3">
        <v>0</v>
      </c>
      <c r="P152" s="3">
        <f t="shared" si="28"/>
        <v>0</v>
      </c>
      <c r="Q152" s="23"/>
      <c r="R152" s="23"/>
      <c r="T152" s="3" t="e">
        <f t="shared" si="29"/>
        <v>#DIV/0!</v>
      </c>
      <c r="U152" s="3" t="e">
        <f t="shared" si="30"/>
        <v>#DIV/0!</v>
      </c>
      <c r="V152" s="3">
        <v>0</v>
      </c>
      <c r="W152" s="3">
        <v>0</v>
      </c>
      <c r="X152" s="3">
        <v>0</v>
      </c>
      <c r="Z152" s="3">
        <f t="shared" si="31"/>
        <v>0</v>
      </c>
    </row>
    <row r="153" spans="1:26" ht="11.1" customHeight="1" x14ac:dyDescent="0.2">
      <c r="A153" s="8" t="s">
        <v>157</v>
      </c>
      <c r="B153" s="8" t="s">
        <v>16</v>
      </c>
      <c r="C153" s="8"/>
      <c r="D153" s="9">
        <v>-2</v>
      </c>
      <c r="E153" s="9"/>
      <c r="F153" s="27">
        <v>68</v>
      </c>
      <c r="G153" s="27">
        <v>-70</v>
      </c>
      <c r="H153" s="24">
        <f>VLOOKUP(A153,[1]TDSheet!$A:$H,8,0)</f>
        <v>0</v>
      </c>
      <c r="I153" s="3">
        <f>VLOOKUP(A153,[1]TDSheet!$A:$I,9,0)</f>
        <v>0</v>
      </c>
      <c r="J153" s="3">
        <f>VLOOKUP(A153,[2]Донецк!$A:$E,4,0)</f>
        <v>152</v>
      </c>
      <c r="K153" s="3">
        <f t="shared" si="26"/>
        <v>-84</v>
      </c>
      <c r="L153" s="3">
        <f t="shared" si="27"/>
        <v>68</v>
      </c>
      <c r="N153" s="3">
        <f>VLOOKUP(A153,[1]TDSheet!$A:$Q,17,0)</f>
        <v>0</v>
      </c>
      <c r="O153" s="3">
        <f>VLOOKUP(A153,[1]TDSheet!$A:$S,19,0)</f>
        <v>0</v>
      </c>
      <c r="P153" s="3">
        <f t="shared" si="28"/>
        <v>13.6</v>
      </c>
      <c r="Q153" s="23"/>
      <c r="R153" s="23"/>
      <c r="T153" s="3">
        <f t="shared" si="29"/>
        <v>-5.1470588235294121</v>
      </c>
      <c r="U153" s="3">
        <f t="shared" si="30"/>
        <v>-5.1470588235294121</v>
      </c>
      <c r="V153" s="3">
        <f>VLOOKUP(A153,[1]TDSheet!$A:$Y,25,0)</f>
        <v>49.4</v>
      </c>
      <c r="W153" s="3">
        <f>VLOOKUP(A153,[1]TDSheet!$A:$Z,26,0)</f>
        <v>16.84</v>
      </c>
      <c r="X153" s="3">
        <f>VLOOKUP(A153,[1]TDSheet!$A:$P,16,0)</f>
        <v>0.4</v>
      </c>
      <c r="Z153" s="3">
        <f t="shared" si="31"/>
        <v>0</v>
      </c>
    </row>
    <row r="154" spans="1:26" ht="11.1" customHeight="1" x14ac:dyDescent="0.2">
      <c r="A154" s="8" t="s">
        <v>158</v>
      </c>
      <c r="B154" s="8" t="s">
        <v>9</v>
      </c>
      <c r="C154" s="8"/>
      <c r="D154" s="9">
        <v>-261.09300000000002</v>
      </c>
      <c r="E154" s="9"/>
      <c r="F154" s="27">
        <v>20.917000000000002</v>
      </c>
      <c r="G154" s="27">
        <v>-282.01</v>
      </c>
      <c r="H154" s="24">
        <f>VLOOKUP(A154,[1]TDSheet!$A:$H,8,0)</f>
        <v>0</v>
      </c>
      <c r="I154" s="3">
        <f>VLOOKUP(A154,[1]TDSheet!$A:$I,9,0)</f>
        <v>0</v>
      </c>
      <c r="J154" s="3">
        <f>VLOOKUP(A154,[2]Донецк!$A:$E,4,0)</f>
        <v>141.6</v>
      </c>
      <c r="K154" s="3">
        <f t="shared" si="26"/>
        <v>-120.68299999999999</v>
      </c>
      <c r="L154" s="3">
        <f t="shared" si="27"/>
        <v>20.917000000000002</v>
      </c>
      <c r="N154" s="3">
        <f>VLOOKUP(A154,[1]TDSheet!$A:$Q,17,0)</f>
        <v>0</v>
      </c>
      <c r="O154" s="3">
        <f>VLOOKUP(A154,[1]TDSheet!$A:$S,19,0)</f>
        <v>0</v>
      </c>
      <c r="P154" s="3">
        <f t="shared" si="28"/>
        <v>4.1834000000000007</v>
      </c>
      <c r="Q154" s="23"/>
      <c r="R154" s="23"/>
      <c r="T154" s="3">
        <f t="shared" si="29"/>
        <v>-67.411674714347171</v>
      </c>
      <c r="U154" s="3">
        <f t="shared" si="30"/>
        <v>-67.411674714347171</v>
      </c>
      <c r="V154" s="3">
        <f>VLOOKUP(A154,[1]TDSheet!$A:$Y,25,0)</f>
        <v>43.427199999999999</v>
      </c>
      <c r="W154" s="3">
        <f>VLOOKUP(A154,[1]TDSheet!$A:$Z,26,0)</f>
        <v>18.182600000000001</v>
      </c>
      <c r="X154" s="3">
        <f>VLOOKUP(A154,[1]TDSheet!$A:$P,16,0)</f>
        <v>52.218600000000002</v>
      </c>
      <c r="Z154" s="3">
        <f t="shared" si="31"/>
        <v>0</v>
      </c>
    </row>
    <row r="155" spans="1:26" ht="21.95" customHeight="1" x14ac:dyDescent="0.2">
      <c r="A155" s="8" t="s">
        <v>159</v>
      </c>
      <c r="B155" s="8" t="s">
        <v>9</v>
      </c>
      <c r="C155" s="8"/>
      <c r="D155" s="9">
        <v>-46.801000000000002</v>
      </c>
      <c r="E155" s="9"/>
      <c r="F155" s="27">
        <v>50.685000000000002</v>
      </c>
      <c r="G155" s="27">
        <v>-108.20099999999999</v>
      </c>
      <c r="H155" s="24">
        <f>VLOOKUP(A155,[1]TDSheet!$A:$H,8,0)</f>
        <v>0</v>
      </c>
      <c r="I155" s="3">
        <f>VLOOKUP(A155,[1]TDSheet!$A:$I,9,0)</f>
        <v>0</v>
      </c>
      <c r="J155" s="3">
        <f>VLOOKUP(A155,[2]Донецк!$A:$E,4,0)</f>
        <v>48.1</v>
      </c>
      <c r="K155" s="3">
        <f t="shared" si="26"/>
        <v>2.5850000000000009</v>
      </c>
      <c r="L155" s="3">
        <f t="shared" si="27"/>
        <v>50.685000000000002</v>
      </c>
      <c r="N155" s="3">
        <f>VLOOKUP(A155,[1]TDSheet!$A:$Q,17,0)</f>
        <v>0</v>
      </c>
      <c r="O155" s="3">
        <f>VLOOKUP(A155,[1]TDSheet!$A:$S,19,0)</f>
        <v>0</v>
      </c>
      <c r="P155" s="3">
        <f t="shared" si="28"/>
        <v>10.137</v>
      </c>
      <c r="Q155" s="23"/>
      <c r="R155" s="23"/>
      <c r="T155" s="3">
        <f t="shared" si="29"/>
        <v>-10.673868008286474</v>
      </c>
      <c r="U155" s="3">
        <f t="shared" si="30"/>
        <v>-10.673868008286474</v>
      </c>
      <c r="V155" s="3">
        <f>VLOOKUP(A155,[1]TDSheet!$A:$Y,25,0)</f>
        <v>4.8810000000000002</v>
      </c>
      <c r="W155" s="3">
        <f>VLOOKUP(A155,[1]TDSheet!$A:$Z,26,0)</f>
        <v>9.7664000000000009</v>
      </c>
      <c r="X155" s="3">
        <f>VLOOKUP(A155,[1]TDSheet!$A:$P,16,0)</f>
        <v>12.0472</v>
      </c>
      <c r="Z155" s="3">
        <f t="shared" si="31"/>
        <v>0</v>
      </c>
    </row>
    <row r="156" spans="1:26" ht="11.1" customHeight="1" x14ac:dyDescent="0.2">
      <c r="A156" s="8" t="s">
        <v>160</v>
      </c>
      <c r="B156" s="8" t="s">
        <v>16</v>
      </c>
      <c r="C156" s="8"/>
      <c r="D156" s="9">
        <v>7</v>
      </c>
      <c r="E156" s="9"/>
      <c r="F156" s="9"/>
      <c r="G156" s="9">
        <v>7</v>
      </c>
      <c r="H156" s="24">
        <f>VLOOKUP(A156,[1]TDSheet!$A:$H,8,0)</f>
        <v>0</v>
      </c>
      <c r="I156" s="3">
        <f>VLOOKUP(A156,[1]TDSheet!$A:$I,9,0)</f>
        <v>0</v>
      </c>
      <c r="K156" s="3">
        <f t="shared" si="26"/>
        <v>0</v>
      </c>
      <c r="L156" s="3">
        <f t="shared" si="27"/>
        <v>0</v>
      </c>
      <c r="N156" s="3">
        <f>VLOOKUP(A156,[1]TDSheet!$A:$Q,17,0)</f>
        <v>0</v>
      </c>
      <c r="O156" s="3">
        <f>VLOOKUP(A156,[1]TDSheet!$A:$S,19,0)</f>
        <v>0</v>
      </c>
      <c r="P156" s="3">
        <f t="shared" si="28"/>
        <v>0</v>
      </c>
      <c r="Q156" s="23"/>
      <c r="R156" s="23"/>
      <c r="T156" s="3" t="e">
        <f t="shared" si="29"/>
        <v>#DIV/0!</v>
      </c>
      <c r="U156" s="3" t="e">
        <f t="shared" si="30"/>
        <v>#DIV/0!</v>
      </c>
      <c r="V156" s="3">
        <f>VLOOKUP(A156,[1]TDSheet!$A:$Y,25,0)</f>
        <v>0.8</v>
      </c>
      <c r="W156" s="3">
        <f>VLOOKUP(A156,[1]TDSheet!$A:$Z,26,0)</f>
        <v>0</v>
      </c>
      <c r="X156" s="3">
        <f>VLOOKUP(A156,[1]TDSheet!$A:$P,16,0)</f>
        <v>0.2</v>
      </c>
      <c r="Z156" s="3">
        <f t="shared" si="31"/>
        <v>0</v>
      </c>
    </row>
    <row r="157" spans="1:26" ht="11.1" customHeight="1" x14ac:dyDescent="0.2">
      <c r="A157" s="8" t="s">
        <v>161</v>
      </c>
      <c r="B157" s="8" t="s">
        <v>9</v>
      </c>
      <c r="C157" s="8"/>
      <c r="D157" s="9">
        <v>36.814</v>
      </c>
      <c r="E157" s="9"/>
      <c r="F157" s="9"/>
      <c r="G157" s="9">
        <v>36.814</v>
      </c>
      <c r="H157" s="24">
        <f>VLOOKUP(A157,[1]TDSheet!$A:$H,8,0)</f>
        <v>0</v>
      </c>
      <c r="I157" s="3">
        <f>VLOOKUP(A157,[1]TDSheet!$A:$I,9,0)</f>
        <v>0</v>
      </c>
      <c r="J157" s="3">
        <f>VLOOKUP(A157,[2]Донецк!$A:$E,4,0)</f>
        <v>44</v>
      </c>
      <c r="K157" s="3">
        <f t="shared" si="26"/>
        <v>-44</v>
      </c>
      <c r="L157" s="3">
        <f t="shared" si="27"/>
        <v>0</v>
      </c>
      <c r="N157" s="3">
        <f>VLOOKUP(A157,[1]TDSheet!$A:$Q,17,0)</f>
        <v>0</v>
      </c>
      <c r="O157" s="3">
        <f>VLOOKUP(A157,[1]TDSheet!$A:$S,19,0)</f>
        <v>0</v>
      </c>
      <c r="P157" s="3">
        <f t="shared" si="28"/>
        <v>0</v>
      </c>
      <c r="Q157" s="23"/>
      <c r="R157" s="23"/>
      <c r="T157" s="3" t="e">
        <f t="shared" si="29"/>
        <v>#DIV/0!</v>
      </c>
      <c r="U157" s="3" t="e">
        <f t="shared" si="30"/>
        <v>#DIV/0!</v>
      </c>
      <c r="V157" s="3">
        <f>VLOOKUP(A157,[1]TDSheet!$A:$Y,25,0)</f>
        <v>3.5387999999999997</v>
      </c>
      <c r="W157" s="3">
        <f>VLOOKUP(A157,[1]TDSheet!$A:$Z,26,0)</f>
        <v>0.54600000000000004</v>
      </c>
      <c r="X157" s="3">
        <f>VLOOKUP(A157,[1]TDSheet!$A:$P,16,0)</f>
        <v>0</v>
      </c>
      <c r="Z157" s="3">
        <f t="shared" si="31"/>
        <v>0</v>
      </c>
    </row>
    <row r="158" spans="1:26" ht="21.95" customHeight="1" x14ac:dyDescent="0.2">
      <c r="A158" s="8" t="s">
        <v>162</v>
      </c>
      <c r="B158" s="8" t="s">
        <v>9</v>
      </c>
      <c r="C158" s="8"/>
      <c r="D158" s="9">
        <v>118.889</v>
      </c>
      <c r="E158" s="9"/>
      <c r="F158" s="9">
        <v>56.585000000000001</v>
      </c>
      <c r="G158" s="27">
        <v>5.5860000000000003</v>
      </c>
      <c r="H158" s="24">
        <f>VLOOKUP(A158,[1]TDSheet!$A:$H,8,0)</f>
        <v>0</v>
      </c>
      <c r="I158" s="3">
        <f>VLOOKUP(A158,[1]TDSheet!$A:$I,9,0)</f>
        <v>0</v>
      </c>
      <c r="J158" s="3">
        <f>VLOOKUP(A158,[2]Донецк!$A:$E,4,0)</f>
        <v>64.099999999999994</v>
      </c>
      <c r="K158" s="3">
        <f t="shared" si="26"/>
        <v>-7.5149999999999935</v>
      </c>
      <c r="L158" s="3">
        <f t="shared" si="27"/>
        <v>56.585000000000001</v>
      </c>
      <c r="N158" s="3">
        <f>VLOOKUP(A158,[1]TDSheet!$A:$Q,17,0)</f>
        <v>0</v>
      </c>
      <c r="O158" s="3">
        <f>VLOOKUP(A158,[1]TDSheet!$A:$S,19,0)</f>
        <v>0</v>
      </c>
      <c r="P158" s="3">
        <f t="shared" si="28"/>
        <v>11.317</v>
      </c>
      <c r="Q158" s="23"/>
      <c r="R158" s="23"/>
      <c r="T158" s="3">
        <f t="shared" si="29"/>
        <v>0.49359370858001239</v>
      </c>
      <c r="U158" s="3">
        <f t="shared" si="30"/>
        <v>0.49359370858001239</v>
      </c>
      <c r="V158" s="3">
        <f>VLOOKUP(A158,[1]TDSheet!$A:$Y,25,0)</f>
        <v>3.5218000000000003</v>
      </c>
      <c r="W158" s="3">
        <f>VLOOKUP(A158,[1]TDSheet!$A:$Z,26,0)</f>
        <v>6.3593999999999999</v>
      </c>
      <c r="X158" s="3">
        <f>VLOOKUP(A158,[1]TDSheet!$A:$P,16,0)</f>
        <v>19.354199999999999</v>
      </c>
      <c r="Z158" s="3">
        <f t="shared" si="31"/>
        <v>0</v>
      </c>
    </row>
  </sheetData>
  <autoFilter ref="A3:Z158" xr:uid="{F4D1FB8A-72FA-483E-A763-ADDAF4DC97B4}"/>
  <mergeCells count="1">
    <mergeCell ref="N4:O4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2023-11-29T09:29:16Z</dcterms:modified>
</cp:coreProperties>
</file>